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PERSONNEL_2015" sheetId="1" r:id="rId1"/>
    <sheet name="Donnees" sheetId="2" r:id="rId2"/>
  </sheets>
  <externalReferences>
    <externalReference r:id="rId3"/>
  </externalReferences>
  <definedNames>
    <definedName name="CONTRAT">Donnees!$B$2:$B$4</definedName>
    <definedName name="Couleurs">OFFSET([1]MFC!$A$2,,,COUNTA([1]MFC!$A:$A))</definedName>
    <definedName name="Détails">[1]MFC!$J$2:$J$8</definedName>
    <definedName name="Liste_D">[1]MFC!$C$2:$C$54</definedName>
    <definedName name="mois">[1]MFC!$H$2:$H$14</definedName>
    <definedName name="PERSONNEL">PERSONNEL_2015!$A$1:$U$16</definedName>
    <definedName name="POSTES">Donnees!$C$2:$C$5</definedName>
    <definedName name="Service">[1]MFC!$D$3:$D$7</definedName>
    <definedName name="SITES">Donnees!$A$2:$A$8</definedName>
    <definedName name="validation">[1]MFC!$K$2:$K$3</definedName>
    <definedName name="_xlnm.Print_Area" localSheetId="0">PERSONNEL_2015!$A$1:$U$41</definedName>
  </definedNames>
  <calcPr calcId="125725"/>
</workbook>
</file>

<file path=xl/calcChain.xml><?xml version="1.0" encoding="utf-8"?>
<calcChain xmlns="http://schemas.openxmlformats.org/spreadsheetml/2006/main">
  <c r="U4" i="1"/>
  <c r="U5"/>
  <c r="U6"/>
  <c r="U7"/>
  <c r="U8"/>
  <c r="U9"/>
  <c r="U10"/>
  <c r="U11"/>
  <c r="U12"/>
  <c r="U13"/>
  <c r="U14"/>
  <c r="U15"/>
  <c r="U16"/>
  <c r="U3"/>
  <c r="C33" l="1"/>
  <c r="C34"/>
  <c r="C35"/>
  <c r="C36"/>
  <c r="C37"/>
  <c r="C38"/>
  <c r="C39"/>
  <c r="C32"/>
  <c r="O23" l="1"/>
  <c r="O22"/>
  <c r="O21"/>
  <c r="R20"/>
  <c r="O20"/>
  <c r="U17" l="1"/>
  <c r="C24" l="1"/>
  <c r="C27" l="1"/>
  <c r="C26"/>
  <c r="C28" l="1"/>
  <c r="C23"/>
  <c r="C22"/>
  <c r="C21"/>
  <c r="C19" l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L7"/>
  <c r="M7" s="1"/>
  <c r="L6"/>
  <c r="M6" s="1"/>
  <c r="L5"/>
  <c r="M5" s="1"/>
  <c r="L4"/>
  <c r="M4" s="1"/>
  <c r="L3"/>
  <c r="M3" s="1"/>
  <c r="O7" l="1"/>
  <c r="O11"/>
  <c r="O15"/>
  <c r="O12"/>
  <c r="O6"/>
  <c r="O10"/>
  <c r="O14"/>
  <c r="O5"/>
  <c r="O9"/>
  <c r="O13"/>
  <c r="O4"/>
  <c r="O8"/>
  <c r="O16"/>
  <c r="O3"/>
  <c r="T4"/>
  <c r="R3"/>
  <c r="T3"/>
  <c r="T7"/>
  <c r="T11"/>
  <c r="T15"/>
  <c r="T9"/>
  <c r="T8"/>
  <c r="T16"/>
  <c r="T6"/>
  <c r="T10"/>
  <c r="T14"/>
  <c r="T5"/>
  <c r="T13"/>
  <c r="T12"/>
  <c r="S3"/>
  <c r="S7"/>
  <c r="S11"/>
  <c r="S15"/>
  <c r="S6"/>
  <c r="S10"/>
  <c r="S14"/>
  <c r="S5"/>
  <c r="S9"/>
  <c r="S13"/>
  <c r="S4"/>
  <c r="S8"/>
  <c r="S12"/>
  <c r="S16"/>
  <c r="R7"/>
  <c r="R11"/>
  <c r="R15"/>
  <c r="R6"/>
  <c r="R10"/>
  <c r="R14"/>
  <c r="R5"/>
  <c r="R9"/>
  <c r="R13"/>
  <c r="R4"/>
  <c r="R8"/>
  <c r="R12"/>
  <c r="R16"/>
  <c r="C25" l="1"/>
  <c r="O29" a="1"/>
  <c r="O34" s="1"/>
  <c r="U20"/>
  <c r="O24"/>
  <c r="O29" l="1"/>
  <c r="O33"/>
  <c r="O31"/>
  <c r="O32"/>
  <c r="O30"/>
</calcChain>
</file>

<file path=xl/sharedStrings.xml><?xml version="1.0" encoding="utf-8"?>
<sst xmlns="http://schemas.openxmlformats.org/spreadsheetml/2006/main" count="185" uniqueCount="116">
  <si>
    <t>N°</t>
  </si>
  <si>
    <t>NOM</t>
  </si>
  <si>
    <t>PRENOM</t>
  </si>
  <si>
    <t>POSTE</t>
  </si>
  <si>
    <t>ADRESSE</t>
  </si>
  <si>
    <t>VILLE</t>
  </si>
  <si>
    <t>H/F</t>
  </si>
  <si>
    <t>SEXE</t>
  </si>
  <si>
    <t>DATE DE
NAISSANCE</t>
  </si>
  <si>
    <t>AGE</t>
  </si>
  <si>
    <t>N° SECU</t>
  </si>
  <si>
    <t>ANCIENNETE</t>
  </si>
  <si>
    <t>AUBRY</t>
  </si>
  <si>
    <t>Sylvaine</t>
  </si>
  <si>
    <t>Cadre</t>
  </si>
  <si>
    <t>15 rue Beaurepaire</t>
  </si>
  <si>
    <t>NANTES</t>
  </si>
  <si>
    <t>2 74 09 49 659 157 36</t>
  </si>
  <si>
    <t>BAZIER</t>
  </si>
  <si>
    <t>Laure</t>
  </si>
  <si>
    <t>RH</t>
  </si>
  <si>
    <t>12 rue d’Alverne</t>
  </si>
  <si>
    <t>2 75 12 75 544 211 46</t>
  </si>
  <si>
    <t>DASSAULT</t>
  </si>
  <si>
    <t>Richard</t>
  </si>
  <si>
    <t>3 rue Tivoli</t>
  </si>
  <si>
    <t>DE VOUVOIR</t>
  </si>
  <si>
    <t>67 rue Valentin</t>
  </si>
  <si>
    <t>REZE</t>
  </si>
  <si>
    <t>1 78 09 78 221 046 68</t>
  </si>
  <si>
    <t>HURION</t>
  </si>
  <si>
    <t>Pascale</t>
  </si>
  <si>
    <t>32 allée des Feutres</t>
  </si>
  <si>
    <t>SAINT HERBLAIN</t>
  </si>
  <si>
    <t xml:space="preserve">2 84 11 44 715 694 24 </t>
  </si>
  <si>
    <t>LACANA</t>
  </si>
  <si>
    <t>Fleur</t>
  </si>
  <si>
    <t>78 rue des Herbiers</t>
  </si>
  <si>
    <t>SAUTRON</t>
  </si>
  <si>
    <t xml:space="preserve">2 89 05 56 684 138 89 </t>
  </si>
  <si>
    <t>LEVEQUE</t>
  </si>
  <si>
    <t>Karine</t>
  </si>
  <si>
    <t>2 allée des Peuplier</t>
  </si>
  <si>
    <t>COUERON</t>
  </si>
  <si>
    <t>2 72 10 44 789 259 73</t>
  </si>
  <si>
    <t>PILLET</t>
  </si>
  <si>
    <t>Prudence</t>
  </si>
  <si>
    <t>3 rue de Valras</t>
  </si>
  <si>
    <t>2 70 02 35 798 122 33</t>
  </si>
  <si>
    <t>SALAUN</t>
  </si>
  <si>
    <t>Nolwenn</t>
  </si>
  <si>
    <t>12 place du 8 Mai</t>
  </si>
  <si>
    <t>NARBONNE</t>
  </si>
  <si>
    <t>SIMON</t>
  </si>
  <si>
    <t>Corinne</t>
  </si>
  <si>
    <t>14 rue Gambetta</t>
  </si>
  <si>
    <t>PEZENAS</t>
  </si>
  <si>
    <t>SOIGNON</t>
  </si>
  <si>
    <t>Agnès</t>
  </si>
  <si>
    <t>89 rue St Saëns</t>
  </si>
  <si>
    <t>2 66 09 35 556 987 45</t>
  </si>
  <si>
    <t>TINIQUE</t>
  </si>
  <si>
    <t>15 rue de Bédarieux</t>
  </si>
  <si>
    <t>1 80 04 49 136 069 16</t>
  </si>
  <si>
    <t>TOULETEMPS</t>
  </si>
  <si>
    <t>Isidore</t>
  </si>
  <si>
    <t>4 bd de la Mer</t>
  </si>
  <si>
    <t>1 72 02 44 054 158 21</t>
  </si>
  <si>
    <t>TOURNE</t>
  </si>
  <si>
    <t>Sylvan</t>
  </si>
  <si>
    <t>8 rue de Montimaran</t>
  </si>
  <si>
    <t>1 73 01 24 214 345 26</t>
  </si>
  <si>
    <t>Date du jour :</t>
  </si>
  <si>
    <t>CONTRAT</t>
  </si>
  <si>
    <t>SALAIRE
BRUT</t>
  </si>
  <si>
    <t>CDI</t>
  </si>
  <si>
    <t>CDD</t>
  </si>
  <si>
    <t>Non cadre</t>
  </si>
  <si>
    <t>DATE D'ENTREE</t>
  </si>
  <si>
    <t>CIVILITE</t>
  </si>
  <si>
    <t>Madame</t>
  </si>
  <si>
    <t>Monsieur</t>
  </si>
  <si>
    <t>Henri</t>
  </si>
  <si>
    <t>SITES</t>
  </si>
  <si>
    <t>NEVIAN</t>
  </si>
  <si>
    <t>TOURBES</t>
  </si>
  <si>
    <t>2 68 03 34 125 653 47</t>
  </si>
  <si>
    <t>2 69 01 11 987 123 57</t>
  </si>
  <si>
    <t>INTERIM</t>
  </si>
  <si>
    <t>POSTES</t>
  </si>
  <si>
    <t>Cadre dirigeant</t>
  </si>
  <si>
    <t>ANNEES</t>
  </si>
  <si>
    <t>MOIS</t>
  </si>
  <si>
    <t>JOURS</t>
  </si>
  <si>
    <t>PRIME
ANNUELLE</t>
  </si>
  <si>
    <t>Simon</t>
  </si>
  <si>
    <t>CODE
POSTAL</t>
  </si>
  <si>
    <t xml:space="preserve">CDD </t>
  </si>
  <si>
    <t xml:space="preserve">CDI </t>
  </si>
  <si>
    <t>JOURS FERIES</t>
  </si>
  <si>
    <r>
      <t xml:space="preserve">Jours fériés perpetuels
</t>
    </r>
    <r>
      <rPr>
        <i/>
        <sz val="12"/>
        <rFont val="Arial"/>
        <family val="2"/>
      </rPr>
      <t>colonne de référence</t>
    </r>
  </si>
  <si>
    <t>FICHE SALARIE</t>
  </si>
  <si>
    <t>Tranches d'ages</t>
  </si>
  <si>
    <t>Distribution</t>
  </si>
  <si>
    <t>&lt;= 20 ans</t>
  </si>
  <si>
    <t>&gt; 20 et &lt;= 30</t>
  </si>
  <si>
    <t>&gt; 30 et &lt;= 40</t>
  </si>
  <si>
    <t>&gt; 40 et &lt;= 50</t>
  </si>
  <si>
    <t>&gt; 50 et &lt;= 60</t>
  </si>
  <si>
    <t>&gt; 60</t>
  </si>
  <si>
    <t>1 90 09 44 231 789 22</t>
  </si>
  <si>
    <t>MOYENNE D'AGE</t>
  </si>
  <si>
    <t>Cadres dirigeants</t>
  </si>
  <si>
    <t>Cadres</t>
  </si>
  <si>
    <t>Non Cadres</t>
  </si>
  <si>
    <t>TOTAL</t>
  </si>
</sst>
</file>

<file path=xl/styles.xml><?xml version="1.0" encoding="utf-8"?>
<styleSheet xmlns="http://schemas.openxmlformats.org/spreadsheetml/2006/main">
  <numFmts count="6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#,##0.00\ &quot;€&quot;"/>
    <numFmt numFmtId="167" formatCode="#,##0\ &quot;€&quot;"/>
    <numFmt numFmtId="168" formatCode="[$-F800]dddd\,\ mmmm\ dd\,\ yyyy"/>
    <numFmt numFmtId="170" formatCode="yyyy"/>
  </numFmts>
  <fonts count="16"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1"/>
      <color theme="1"/>
      <name val="Times New Roman"/>
      <family val="1"/>
    </font>
    <font>
      <b/>
      <sz val="12"/>
      <color rgb="FFC0000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i/>
      <sz val="12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Border="0" applyAlignment="0" applyProtection="0"/>
    <xf numFmtId="0" fontId="3" fillId="0" borderId="0"/>
    <xf numFmtId="0" fontId="1" fillId="0" borderId="0"/>
  </cellStyleXfs>
  <cellXfs count="135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horizontal="center"/>
    </xf>
    <xf numFmtId="49" fontId="5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66" fontId="7" fillId="0" borderId="10" xfId="0" applyNumberFormat="1" applyFont="1" applyBorder="1" applyAlignment="1">
      <alignment horizontal="right" indent="1"/>
    </xf>
    <xf numFmtId="0" fontId="0" fillId="0" borderId="0" xfId="0" applyAlignment="1">
      <alignment horizontal="right"/>
    </xf>
    <xf numFmtId="49" fontId="5" fillId="0" borderId="0" xfId="0" applyNumberFormat="1" applyFont="1" applyFill="1" applyBorder="1" applyAlignment="1">
      <alignment horizontal="left" indent="1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 indent="1"/>
    </xf>
    <xf numFmtId="49" fontId="5" fillId="0" borderId="1" xfId="0" applyNumberFormat="1" applyFont="1" applyBorder="1" applyAlignment="1">
      <alignment horizontal="left" vertical="center" indent="1"/>
    </xf>
    <xf numFmtId="167" fontId="5" fillId="0" borderId="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left" vertical="center"/>
    </xf>
    <xf numFmtId="167" fontId="5" fillId="0" borderId="9" xfId="0" applyNumberFormat="1" applyFont="1" applyBorder="1" applyAlignment="1">
      <alignment horizontal="right" vertical="center" indent="1"/>
    </xf>
    <xf numFmtId="0" fontId="5" fillId="0" borderId="9" xfId="0" applyFont="1" applyBorder="1" applyAlignment="1">
      <alignment horizontal="right" vertical="center" indent="1"/>
    </xf>
    <xf numFmtId="49" fontId="5" fillId="0" borderId="9" xfId="0" applyNumberFormat="1" applyFont="1" applyBorder="1" applyAlignment="1">
      <alignment horizontal="left" vertical="center" indent="1"/>
    </xf>
    <xf numFmtId="2" fontId="0" fillId="0" borderId="9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49" fontId="5" fillId="0" borderId="17" xfId="0" applyNumberFormat="1" applyFont="1" applyBorder="1" applyAlignment="1">
      <alignment horizontal="left" vertical="center"/>
    </xf>
    <xf numFmtId="167" fontId="5" fillId="0" borderId="17" xfId="0" applyNumberFormat="1" applyFont="1" applyBorder="1" applyAlignment="1">
      <alignment horizontal="right" vertical="center" indent="1"/>
    </xf>
    <xf numFmtId="0" fontId="5" fillId="0" borderId="17" xfId="0" applyFont="1" applyBorder="1" applyAlignment="1">
      <alignment horizontal="right" vertical="center" indent="1"/>
    </xf>
    <xf numFmtId="49" fontId="5" fillId="0" borderId="17" xfId="0" applyNumberFormat="1" applyFont="1" applyBorder="1" applyAlignment="1">
      <alignment horizontal="left" vertical="center" indent="1"/>
    </xf>
    <xf numFmtId="2" fontId="0" fillId="0" borderId="17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22" xfId="0" applyNumberFormat="1" applyBorder="1" applyAlignment="1">
      <alignment horizontal="right" vertical="center"/>
    </xf>
    <xf numFmtId="2" fontId="0" fillId="0" borderId="23" xfId="0" applyNumberFormat="1" applyBorder="1" applyAlignment="1">
      <alignment horizontal="left" vertical="center"/>
    </xf>
    <xf numFmtId="2" fontId="0" fillId="0" borderId="24" xfId="0" applyNumberFormat="1" applyBorder="1" applyAlignment="1">
      <alignment horizontal="left" vertical="center"/>
    </xf>
    <xf numFmtId="2" fontId="0" fillId="0" borderId="2" xfId="0" applyNumberFormat="1" applyBorder="1" applyAlignment="1">
      <alignment horizontal="right" vertical="center"/>
    </xf>
    <xf numFmtId="2" fontId="0" fillId="0" borderId="11" xfId="0" applyNumberFormat="1" applyBorder="1" applyAlignment="1">
      <alignment horizontal="left" vertical="center"/>
    </xf>
    <xf numFmtId="2" fontId="0" fillId="0" borderId="3" xfId="0" applyNumberFormat="1" applyBorder="1" applyAlignment="1">
      <alignment horizontal="left" vertical="center"/>
    </xf>
    <xf numFmtId="2" fontId="0" fillId="0" borderId="25" xfId="0" applyNumberFormat="1" applyBorder="1" applyAlignment="1">
      <alignment horizontal="right" vertical="center"/>
    </xf>
    <xf numFmtId="2" fontId="0" fillId="0" borderId="26" xfId="0" applyNumberFormat="1" applyBorder="1" applyAlignment="1">
      <alignment horizontal="left" vertical="center"/>
    </xf>
    <xf numFmtId="2" fontId="0" fillId="0" borderId="27" xfId="0" applyNumberFormat="1" applyBorder="1" applyAlignment="1">
      <alignment horizontal="left" vertical="center"/>
    </xf>
    <xf numFmtId="165" fontId="0" fillId="0" borderId="9" xfId="0" applyNumberFormat="1" applyBorder="1" applyAlignment="1">
      <alignment horizontal="left" vertical="center" indent="1"/>
    </xf>
    <xf numFmtId="165" fontId="0" fillId="0" borderId="1" xfId="0" applyNumberFormat="1" applyBorder="1" applyAlignment="1">
      <alignment horizontal="left" vertical="center" indent="1"/>
    </xf>
    <xf numFmtId="165" fontId="0" fillId="0" borderId="17" xfId="0" applyNumberForma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5" fillId="0" borderId="17" xfId="0" applyFont="1" applyBorder="1" applyAlignment="1">
      <alignment horizontal="left" vertical="center" indent="1"/>
    </xf>
    <xf numFmtId="14" fontId="0" fillId="0" borderId="9" xfId="0" applyNumberFormat="1" applyBorder="1" applyAlignment="1">
      <alignment horizontal="right" vertical="center" indent="1"/>
    </xf>
    <xf numFmtId="14" fontId="0" fillId="0" borderId="1" xfId="0" applyNumberFormat="1" applyBorder="1" applyAlignment="1">
      <alignment horizontal="right" vertical="center" indent="1"/>
    </xf>
    <xf numFmtId="14" fontId="0" fillId="0" borderId="17" xfId="0" applyNumberFormat="1" applyBorder="1" applyAlignment="1">
      <alignment horizontal="right" vertical="center" indent="1"/>
    </xf>
    <xf numFmtId="168" fontId="0" fillId="0" borderId="1" xfId="0" applyNumberFormat="1" applyBorder="1" applyAlignment="1">
      <alignment horizontal="left" vertical="center" indent="1"/>
    </xf>
    <xf numFmtId="170" fontId="10" fillId="7" borderId="1" xfId="0" applyNumberFormat="1" applyFont="1" applyFill="1" applyBorder="1" applyAlignment="1">
      <alignment horizontal="center" vertical="center"/>
    </xf>
    <xf numFmtId="168" fontId="0" fillId="0" borderId="1" xfId="0" applyNumberFormat="1" applyFont="1" applyBorder="1" applyAlignment="1">
      <alignment horizontal="left" vertical="center" indent="1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/>
    <xf numFmtId="2" fontId="0" fillId="0" borderId="32" xfId="0" applyNumberFormat="1" applyBorder="1" applyAlignment="1">
      <alignment vertical="center"/>
    </xf>
    <xf numFmtId="2" fontId="0" fillId="0" borderId="25" xfId="0" applyNumberFormat="1" applyBorder="1" applyAlignment="1">
      <alignment horizontal="left" vertical="center"/>
    </xf>
    <xf numFmtId="2" fontId="0" fillId="0" borderId="26" xfId="0" applyNumberFormat="1" applyBorder="1" applyAlignment="1">
      <alignment horizontal="left" vertical="center"/>
    </xf>
    <xf numFmtId="2" fontId="0" fillId="0" borderId="27" xfId="0" applyNumberForma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0" fontId="2" fillId="9" borderId="36" xfId="0" applyFont="1" applyFill="1" applyBorder="1" applyAlignment="1">
      <alignment horizontal="center" vertical="center"/>
    </xf>
    <xf numFmtId="0" fontId="2" fillId="9" borderId="37" xfId="0" applyFont="1" applyFill="1" applyBorder="1" applyAlignment="1">
      <alignment horizontal="center" vertical="center"/>
    </xf>
    <xf numFmtId="0" fontId="0" fillId="0" borderId="19" xfId="0" applyBorder="1"/>
    <xf numFmtId="0" fontId="0" fillId="0" borderId="38" xfId="0" applyBorder="1"/>
    <xf numFmtId="0" fontId="0" fillId="0" borderId="39" xfId="0" applyBorder="1"/>
    <xf numFmtId="0" fontId="0" fillId="0" borderId="2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3" fillId="0" borderId="0" xfId="0" applyFont="1"/>
    <xf numFmtId="0" fontId="14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14" fontId="5" fillId="3" borderId="0" xfId="0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indent="5"/>
    </xf>
    <xf numFmtId="0" fontId="0" fillId="0" borderId="1" xfId="0" applyBorder="1" applyAlignment="1">
      <alignment horizontal="left" vertical="center" indent="5"/>
    </xf>
    <xf numFmtId="0" fontId="0" fillId="0" borderId="17" xfId="0" applyBorder="1" applyAlignment="1">
      <alignment horizontal="left" vertical="center" indent="5"/>
    </xf>
    <xf numFmtId="166" fontId="0" fillId="0" borderId="15" xfId="0" applyNumberFormat="1" applyBorder="1" applyAlignment="1">
      <alignment horizontal="right" vertical="center" indent="1"/>
    </xf>
    <xf numFmtId="0" fontId="11" fillId="5" borderId="2" xfId="0" applyFont="1" applyFill="1" applyBorder="1" applyAlignment="1">
      <alignment horizontal="right" vertical="center" indent="1"/>
    </xf>
    <xf numFmtId="0" fontId="11" fillId="6" borderId="2" xfId="0" applyFont="1" applyFill="1" applyBorder="1" applyAlignment="1">
      <alignment horizontal="right" vertical="center" indent="1"/>
    </xf>
    <xf numFmtId="0" fontId="11" fillId="4" borderId="2" xfId="0" applyFont="1" applyFill="1" applyBorder="1" applyAlignment="1">
      <alignment horizontal="right" vertical="center"/>
    </xf>
    <xf numFmtId="0" fontId="15" fillId="0" borderId="9" xfId="0" applyFont="1" applyBorder="1" applyAlignment="1">
      <alignment horizontal="left" vertical="center" indent="1"/>
    </xf>
    <xf numFmtId="0" fontId="15" fillId="0" borderId="1" xfId="0" applyFont="1" applyBorder="1" applyAlignment="1">
      <alignment horizontal="left" vertical="center" indent="1"/>
    </xf>
    <xf numFmtId="0" fontId="15" fillId="0" borderId="17" xfId="0" applyFont="1" applyBorder="1" applyAlignment="1">
      <alignment horizontal="left" vertical="center" indent="1"/>
    </xf>
    <xf numFmtId="0" fontId="14" fillId="8" borderId="35" xfId="0" applyFont="1" applyFill="1" applyBorder="1" applyAlignment="1">
      <alignment horizontal="center" vertical="center"/>
    </xf>
    <xf numFmtId="0" fontId="14" fillId="8" borderId="10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11" fillId="0" borderId="1" xfId="0" applyFont="1" applyBorder="1" applyAlignment="1">
      <alignment horizontal="left" vertical="center" indent="1"/>
    </xf>
    <xf numFmtId="1" fontId="11" fillId="0" borderId="1" xfId="0" applyNumberFormat="1" applyFont="1" applyBorder="1" applyAlignment="1">
      <alignment horizontal="left" vertical="center" indent="1"/>
    </xf>
    <xf numFmtId="0" fontId="11" fillId="4" borderId="1" xfId="0" applyFont="1" applyFill="1" applyBorder="1" applyAlignment="1">
      <alignment horizontal="left" vertical="center" indent="1"/>
    </xf>
    <xf numFmtId="0" fontId="9" fillId="6" borderId="2" xfId="0" applyFont="1" applyFill="1" applyBorder="1" applyAlignment="1">
      <alignment horizontal="right" vertical="center" indent="1"/>
    </xf>
    <xf numFmtId="0" fontId="9" fillId="0" borderId="1" xfId="0" applyFont="1" applyBorder="1" applyAlignment="1">
      <alignment horizontal="left" vertical="center" indent="1"/>
    </xf>
    <xf numFmtId="2" fontId="0" fillId="10" borderId="3" xfId="0" applyNumberFormat="1" applyFill="1" applyBorder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10">
    <dxf>
      <font>
        <b/>
        <i val="0"/>
        <color rgb="FFC00000"/>
      </font>
    </dxf>
    <dxf>
      <font>
        <color theme="0"/>
      </font>
    </dxf>
    <dxf>
      <font>
        <b/>
        <i val="0"/>
        <color rgb="FFC00000"/>
      </font>
    </dxf>
    <dxf>
      <font>
        <color theme="0"/>
      </font>
    </dxf>
    <dxf>
      <font>
        <b/>
        <i val="0"/>
      </font>
      <fill>
        <patternFill>
          <bgColor theme="3" tint="0.39994506668294322"/>
        </patternFill>
      </fill>
    </dxf>
    <dxf>
      <font>
        <b val="0"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color rgb="FFC00000"/>
      </font>
    </dxf>
    <dxf>
      <font>
        <color theme="0"/>
      </font>
    </dxf>
  </dxfs>
  <tableStyles count="0" defaultTableStyle="TableStyleMedium9" defaultPivotStyle="PivotStyleLight16"/>
  <colors>
    <mruColors>
      <color rgb="FFE30B0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u="sng"/>
              <a:t>Répartition par contrat</a:t>
            </a:r>
          </a:p>
        </c:rich>
      </c:tx>
      <c:layout/>
    </c:title>
    <c:view3D>
      <c:rotX val="20"/>
      <c:rotY val="190"/>
      <c:perspective val="30"/>
    </c:view3D>
    <c:plotArea>
      <c:layout>
        <c:manualLayout>
          <c:layoutTarget val="inner"/>
          <c:xMode val="edge"/>
          <c:yMode val="edge"/>
          <c:x val="3.9537231568037914E-2"/>
          <c:y val="0.1332640659575185"/>
          <c:w val="0.92372467944899705"/>
          <c:h val="0.83751828097094139"/>
        </c:manualLayout>
      </c:layout>
      <c:pie3DChart>
        <c:varyColors val="1"/>
        <c:ser>
          <c:idx val="0"/>
          <c:order val="0"/>
          <c:dPt>
            <c:idx val="0"/>
            <c:explosion val="12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1"/>
            <c:explosion val="24"/>
            <c:spPr>
              <a:solidFill>
                <a:srgbClr val="4F81BD">
                  <a:lumMod val="75000"/>
                </a:srgbClr>
              </a:solidFill>
            </c:spPr>
          </c:dPt>
          <c:dPt>
            <c:idx val="2"/>
            <c:explosion val="7"/>
            <c:spPr>
              <a:solidFill>
                <a:schemeClr val="accent2">
                  <a:lumMod val="75000"/>
                </a:schemeClr>
              </a:solidFill>
            </c:spPr>
          </c:dPt>
          <c:dLbls>
            <c:dLbl>
              <c:idx val="0"/>
              <c:layout>
                <c:manualLayout>
                  <c:x val="-3.6525011659919192E-2"/>
                  <c:y val="9.9342012792551782E-2"/>
                </c:manualLayout>
              </c:layout>
              <c:spPr/>
              <c:txPr>
                <a:bodyPr/>
                <a:lstStyle/>
                <a:p>
                  <a:pPr>
                    <a:defRPr sz="1600" b="1"/>
                  </a:pPr>
                  <a:endParaRPr lang="fr-FR"/>
                </a:p>
              </c:txPr>
              <c:dLblPos val="bestFit"/>
              <c:showCatName val="1"/>
              <c:showPercent val="1"/>
            </c:dLbl>
            <c:dLbl>
              <c:idx val="1"/>
              <c:layout>
                <c:manualLayout>
                  <c:x val="9.8266955553098501E-2"/>
                  <c:y val="-6.2593946398901978E-2"/>
                </c:manualLayout>
              </c:layout>
              <c:spPr/>
              <c:txPr>
                <a:bodyPr/>
                <a:lstStyle/>
                <a:p>
                  <a:pPr>
                    <a:defRPr sz="1800" b="1"/>
                  </a:pPr>
                  <a:endParaRPr lang="fr-FR"/>
                </a:p>
              </c:txPr>
              <c:dLblPos val="bestFit"/>
              <c:showCatName val="1"/>
              <c:showPercent val="1"/>
            </c:dLbl>
            <c:dLbl>
              <c:idx val="2"/>
              <c:layout>
                <c:manualLayout>
                  <c:x val="7.72944220002066E-2"/>
                  <c:y val="4.3266632955284261E-2"/>
                </c:manualLayout>
              </c:layout>
              <c:spPr/>
              <c:txPr>
                <a:bodyPr/>
                <a:lstStyle/>
                <a:p>
                  <a:pPr>
                    <a:defRPr sz="1600" b="1"/>
                  </a:pPr>
                  <a:endParaRPr lang="fr-FR"/>
                </a:p>
              </c:txPr>
              <c:dLblPos val="bestFit"/>
              <c:showCatName val="1"/>
              <c:showPercent val="1"/>
            </c:dLbl>
            <c:txPr>
              <a:bodyPr/>
              <a:lstStyle/>
              <a:p>
                <a:pPr>
                  <a:defRPr sz="1100" b="1"/>
                </a:pPr>
                <a:endParaRPr lang="fr-FR"/>
              </a:p>
            </c:txPr>
            <c:dLblPos val="inEnd"/>
            <c:showCatName val="1"/>
            <c:showPercent val="1"/>
            <c:showLeaderLines val="1"/>
          </c:dLbls>
          <c:cat>
            <c:strRef>
              <c:f>PERSONNEL_2015!$B$21:$B$23</c:f>
              <c:strCache>
                <c:ptCount val="3"/>
                <c:pt idx="0">
                  <c:v>CDD </c:v>
                </c:pt>
                <c:pt idx="1">
                  <c:v>CDI </c:v>
                </c:pt>
                <c:pt idx="2">
                  <c:v>INTERIM</c:v>
                </c:pt>
              </c:strCache>
            </c:strRef>
          </c:cat>
          <c:val>
            <c:numRef>
              <c:f>PERSONNEL_2015!$C$21:$C$23</c:f>
              <c:numCache>
                <c:formatCode>General</c:formatCode>
                <c:ptCount val="3"/>
                <c:pt idx="0">
                  <c:v>3</c:v>
                </c:pt>
                <c:pt idx="1">
                  <c:v>9</c:v>
                </c:pt>
                <c:pt idx="2">
                  <c:v>2</c:v>
                </c:pt>
              </c:numCache>
            </c:numRef>
          </c:val>
        </c:ser>
        <c:dLbls>
          <c:showCatName val="1"/>
          <c:showPercent val="1"/>
        </c:dLbls>
      </c:pie3DChart>
      <c:spPr>
        <a:ln>
          <a:noFill/>
        </a:ln>
        <a:effectLst>
          <a:outerShdw blurRad="1130300" dist="50800" dir="16320000" sx="177000" sy="177000" algn="ctr" rotWithShape="0">
            <a:srgbClr val="000000">
              <a:alpha val="31000"/>
            </a:srgbClr>
          </a:outerShdw>
        </a:effectLst>
      </c:spPr>
    </c:plotArea>
    <c:plotVisOnly val="1"/>
  </c:chart>
  <c:spPr>
    <a:gradFill>
      <a:gsLst>
        <a:gs pos="100000">
          <a:srgbClr val="8064A2">
            <a:lumMod val="20000"/>
            <a:lumOff val="8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AngAx val="1"/>
    </c:view3D>
    <c:plotArea>
      <c:layout/>
      <c:bar3DChart>
        <c:barDir val="bar"/>
        <c:grouping val="clustered"/>
        <c:ser>
          <c:idx val="0"/>
          <c:order val="0"/>
          <c:tx>
            <c:strRef>
              <c:f>PERSONNEL_2015!$O$28</c:f>
              <c:strCache>
                <c:ptCount val="1"/>
                <c:pt idx="0">
                  <c:v>Distribution</c:v>
                </c:pt>
              </c:strCache>
            </c:strRef>
          </c:tx>
          <c:cat>
            <c:numRef>
              <c:f>PERSONNEL_2015!$N$29:$N$34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</c:numCache>
            </c:numRef>
          </c:cat>
          <c:val>
            <c:numRef>
              <c:f>PERSONNEL_2015!$O$29:$O$34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hape val="box"/>
        <c:axId val="365442176"/>
        <c:axId val="365444096"/>
        <c:axId val="0"/>
      </c:bar3DChart>
      <c:catAx>
        <c:axId val="365442176"/>
        <c:scaling>
          <c:orientation val="minMax"/>
        </c:scaling>
        <c:axPos val="l"/>
        <c:numFmt formatCode="General" sourceLinked="1"/>
        <c:tickLblPos val="nextTo"/>
        <c:crossAx val="365444096"/>
        <c:crosses val="autoZero"/>
        <c:auto val="1"/>
        <c:lblAlgn val="ctr"/>
        <c:lblOffset val="100"/>
      </c:catAx>
      <c:valAx>
        <c:axId val="365444096"/>
        <c:scaling>
          <c:orientation val="minMax"/>
        </c:scaling>
        <c:axPos val="b"/>
        <c:majorGridlines/>
        <c:numFmt formatCode="General" sourceLinked="1"/>
        <c:tickLblPos val="nextTo"/>
        <c:crossAx val="36544217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795864</xdr:colOff>
      <xdr:row>18</xdr:row>
      <xdr:rowOff>349250</xdr:rowOff>
    </xdr:from>
    <xdr:to>
      <xdr:col>10</xdr:col>
      <xdr:colOff>952500</xdr:colOff>
      <xdr:row>35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476250</xdr:colOff>
      <xdr:row>25</xdr:row>
      <xdr:rowOff>54429</xdr:rowOff>
    </xdr:from>
    <xdr:to>
      <xdr:col>20</xdr:col>
      <xdr:colOff>1496785</xdr:colOff>
      <xdr:row>37</xdr:row>
      <xdr:rowOff>163286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PRH%202015-2016/F2S2/CONTENU%20PEDA/EVALUATION/Gestion_personne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lanning Général"/>
      <sheetName val="NomAgence"/>
      <sheetName val="Planning Vierge"/>
      <sheetName val="Mode emploi"/>
      <sheetName val="Admin"/>
      <sheetName val="MFC"/>
      <sheetName val="donnees perso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Formats</v>
          </cell>
        </row>
        <row r="2">
          <cell r="A2" t="str">
            <v>06:00</v>
          </cell>
          <cell r="K2" t="str">
            <v>NON</v>
          </cell>
        </row>
        <row r="3">
          <cell r="A3" t="str">
            <v>07:00</v>
          </cell>
          <cell r="C3" t="str">
            <v>SEMAINE 01</v>
          </cell>
          <cell r="H3" t="str">
            <v>JANVIER</v>
          </cell>
          <cell r="J3" t="str">
            <v>ABS</v>
          </cell>
          <cell r="K3" t="str">
            <v>OUI</v>
          </cell>
        </row>
        <row r="4">
          <cell r="A4" t="str">
            <v>07:15</v>
          </cell>
          <cell r="C4" t="str">
            <v>SEMAINE 02</v>
          </cell>
          <cell r="D4" t="str">
            <v>SERVICE1</v>
          </cell>
          <cell r="H4" t="str">
            <v>FÉVRIER</v>
          </cell>
          <cell r="J4" t="str">
            <v>ACCIDENT</v>
          </cell>
        </row>
        <row r="5">
          <cell r="A5" t="str">
            <v>07:30</v>
          </cell>
          <cell r="C5" t="str">
            <v>SEMAINE 03</v>
          </cell>
          <cell r="D5" t="str">
            <v>SERVICE2</v>
          </cell>
          <cell r="H5" t="str">
            <v>MARS</v>
          </cell>
          <cell r="J5" t="str">
            <v>CONGES</v>
          </cell>
        </row>
        <row r="6">
          <cell r="A6" t="str">
            <v>07:45</v>
          </cell>
          <cell r="C6" t="str">
            <v>SEMAINE 04</v>
          </cell>
          <cell r="D6" t="str">
            <v>SERVICE3</v>
          </cell>
          <cell r="H6" t="str">
            <v>AVRIL</v>
          </cell>
          <cell r="J6" t="str">
            <v>MALADIE</v>
          </cell>
        </row>
        <row r="7">
          <cell r="A7" t="str">
            <v>08:00</v>
          </cell>
          <cell r="C7" t="str">
            <v>SEMAINE 05</v>
          </cell>
          <cell r="D7" t="str">
            <v>SERVICE4</v>
          </cell>
          <cell r="H7" t="str">
            <v>MAI</v>
          </cell>
          <cell r="J7" t="str">
            <v>RECUP</v>
          </cell>
        </row>
        <row r="8">
          <cell r="A8" t="str">
            <v>08:15</v>
          </cell>
          <cell r="C8" t="str">
            <v>SEMAINE 06</v>
          </cell>
          <cell r="H8" t="str">
            <v>JUIN</v>
          </cell>
          <cell r="J8" t="str">
            <v>RTT</v>
          </cell>
        </row>
        <row r="9">
          <cell r="A9" t="str">
            <v>08:30</v>
          </cell>
          <cell r="C9" t="str">
            <v>SEMAINE 07</v>
          </cell>
          <cell r="H9" t="str">
            <v>JUILLET</v>
          </cell>
        </row>
        <row r="10">
          <cell r="A10" t="str">
            <v>08:45</v>
          </cell>
          <cell r="C10" t="str">
            <v>SEMAINE 08</v>
          </cell>
          <cell r="H10" t="str">
            <v>AOÛT</v>
          </cell>
        </row>
        <row r="11">
          <cell r="A11" t="str">
            <v>09:00</v>
          </cell>
          <cell r="C11" t="str">
            <v>SEMAINE 09</v>
          </cell>
          <cell r="H11" t="str">
            <v>SEPTEMBRE</v>
          </cell>
        </row>
        <row r="12">
          <cell r="A12" t="str">
            <v>09:15</v>
          </cell>
          <cell r="C12" t="str">
            <v>SEMAINE 10</v>
          </cell>
          <cell r="H12" t="str">
            <v>OCTOBRE</v>
          </cell>
        </row>
        <row r="13">
          <cell r="A13" t="str">
            <v>09:30</v>
          </cell>
          <cell r="C13" t="str">
            <v>SEMAINE 11</v>
          </cell>
          <cell r="H13" t="str">
            <v>NOVEMBRE</v>
          </cell>
        </row>
        <row r="14">
          <cell r="A14" t="str">
            <v>09:45</v>
          </cell>
          <cell r="C14" t="str">
            <v>SEMAINE 12</v>
          </cell>
          <cell r="H14" t="str">
            <v>DÉCEMBRE</v>
          </cell>
        </row>
        <row r="15">
          <cell r="A15" t="str">
            <v>10:00</v>
          </cell>
          <cell r="C15" t="str">
            <v>SEMAINE 13</v>
          </cell>
        </row>
        <row r="16">
          <cell r="A16" t="str">
            <v>10:15</v>
          </cell>
          <cell r="C16" t="str">
            <v>SEMAINE 14</v>
          </cell>
        </row>
        <row r="17">
          <cell r="A17" t="str">
            <v>10:30</v>
          </cell>
          <cell r="C17" t="str">
            <v>SEMAINE 15</v>
          </cell>
        </row>
        <row r="18">
          <cell r="A18" t="str">
            <v>10:45</v>
          </cell>
          <cell r="C18" t="str">
            <v>SEMAINE 16</v>
          </cell>
        </row>
        <row r="19">
          <cell r="A19" t="str">
            <v>11:00</v>
          </cell>
          <cell r="C19" t="str">
            <v>SEMAINE 17</v>
          </cell>
        </row>
        <row r="20">
          <cell r="A20" t="str">
            <v>11:15</v>
          </cell>
          <cell r="C20" t="str">
            <v>SEMAINE 18</v>
          </cell>
        </row>
        <row r="21">
          <cell r="A21" t="str">
            <v>11:30</v>
          </cell>
          <cell r="C21" t="str">
            <v>SEMAINE 19</v>
          </cell>
        </row>
        <row r="22">
          <cell r="A22" t="str">
            <v>11:45</v>
          </cell>
          <cell r="C22" t="str">
            <v>SEMAINE 20</v>
          </cell>
        </row>
        <row r="23">
          <cell r="A23" t="str">
            <v>12:00</v>
          </cell>
          <cell r="C23" t="str">
            <v>SEMAINE 21</v>
          </cell>
        </row>
        <row r="24">
          <cell r="A24" t="str">
            <v>12:15</v>
          </cell>
          <cell r="C24" t="str">
            <v>SEMAINE 22</v>
          </cell>
        </row>
        <row r="25">
          <cell r="A25" t="str">
            <v>12:30</v>
          </cell>
          <cell r="C25" t="str">
            <v>SEMAINE 23</v>
          </cell>
        </row>
        <row r="26">
          <cell r="A26" t="str">
            <v>12:45</v>
          </cell>
          <cell r="C26" t="str">
            <v>SEMAINE 24</v>
          </cell>
        </row>
        <row r="27">
          <cell r="A27" t="str">
            <v>13:00</v>
          </cell>
          <cell r="C27" t="str">
            <v>SEMAINE 25</v>
          </cell>
        </row>
        <row r="28">
          <cell r="A28" t="str">
            <v>13:15</v>
          </cell>
          <cell r="C28" t="str">
            <v>SEMAINE 26</v>
          </cell>
        </row>
        <row r="29">
          <cell r="A29" t="str">
            <v>13:30</v>
          </cell>
          <cell r="C29" t="str">
            <v>SEMAINE 27</v>
          </cell>
        </row>
        <row r="30">
          <cell r="A30" t="str">
            <v>13:45</v>
          </cell>
          <cell r="C30" t="str">
            <v>SEMAINE 28</v>
          </cell>
        </row>
        <row r="31">
          <cell r="A31" t="str">
            <v>14:00</v>
          </cell>
          <cell r="C31" t="str">
            <v>SEMAINE 29</v>
          </cell>
        </row>
        <row r="32">
          <cell r="A32" t="str">
            <v>14:15</v>
          </cell>
          <cell r="C32" t="str">
            <v>SEMAINE 30</v>
          </cell>
        </row>
        <row r="33">
          <cell r="A33" t="str">
            <v>14:30</v>
          </cell>
          <cell r="C33" t="str">
            <v>SEMAINE 31</v>
          </cell>
        </row>
        <row r="34">
          <cell r="A34" t="str">
            <v>14:45</v>
          </cell>
          <cell r="C34" t="str">
            <v>SEMAINE 32</v>
          </cell>
        </row>
        <row r="35">
          <cell r="A35" t="str">
            <v>15:00</v>
          </cell>
          <cell r="C35" t="str">
            <v>SEMAINE 33</v>
          </cell>
        </row>
        <row r="36">
          <cell r="A36" t="str">
            <v>15:15</v>
          </cell>
          <cell r="C36" t="str">
            <v>SEMAINE 34</v>
          </cell>
        </row>
        <row r="37">
          <cell r="A37" t="str">
            <v>15:30</v>
          </cell>
          <cell r="C37" t="str">
            <v>SEMAINE 35</v>
          </cell>
        </row>
        <row r="38">
          <cell r="A38" t="str">
            <v>15:45</v>
          </cell>
          <cell r="C38" t="str">
            <v>SEMAINE 36</v>
          </cell>
        </row>
        <row r="39">
          <cell r="A39" t="str">
            <v>16:00</v>
          </cell>
          <cell r="C39" t="str">
            <v>SEMAINE 37</v>
          </cell>
        </row>
        <row r="40">
          <cell r="A40" t="str">
            <v>16:15</v>
          </cell>
          <cell r="C40" t="str">
            <v>SEMAINE 38</v>
          </cell>
        </row>
        <row r="41">
          <cell r="A41" t="str">
            <v>16:30</v>
          </cell>
          <cell r="C41" t="str">
            <v>SEMAINE 39</v>
          </cell>
        </row>
        <row r="42">
          <cell r="A42" t="str">
            <v>16:45</v>
          </cell>
          <cell r="C42" t="str">
            <v>SEMAINE 40</v>
          </cell>
        </row>
        <row r="43">
          <cell r="A43" t="str">
            <v>17:00</v>
          </cell>
          <cell r="C43" t="str">
            <v>SEMAINE 41</v>
          </cell>
        </row>
        <row r="44">
          <cell r="A44" t="str">
            <v>17:15</v>
          </cell>
          <cell r="C44" t="str">
            <v>SEMAINE 42</v>
          </cell>
        </row>
        <row r="45">
          <cell r="A45" t="str">
            <v>17:30</v>
          </cell>
          <cell r="C45" t="str">
            <v>SEMAINE 43</v>
          </cell>
        </row>
        <row r="46">
          <cell r="A46" t="str">
            <v>17:45</v>
          </cell>
          <cell r="C46" t="str">
            <v>SEMAINE 44</v>
          </cell>
        </row>
        <row r="47">
          <cell r="A47" t="str">
            <v>18:00</v>
          </cell>
          <cell r="C47" t="str">
            <v>SEMAINE 45</v>
          </cell>
        </row>
        <row r="48">
          <cell r="A48" t="str">
            <v>18:15</v>
          </cell>
          <cell r="C48" t="str">
            <v>SEMAINE 46</v>
          </cell>
        </row>
        <row r="49">
          <cell r="A49" t="str">
            <v>18:30</v>
          </cell>
          <cell r="C49" t="str">
            <v>SEMAINE 47</v>
          </cell>
        </row>
        <row r="50">
          <cell r="A50" t="str">
            <v>18:45</v>
          </cell>
          <cell r="C50" t="str">
            <v>SEMAINE 48</v>
          </cell>
        </row>
        <row r="51">
          <cell r="A51" t="str">
            <v>19:00</v>
          </cell>
          <cell r="C51" t="str">
            <v>SEMAINE 49</v>
          </cell>
        </row>
        <row r="52">
          <cell r="A52" t="str">
            <v>ABS</v>
          </cell>
          <cell r="C52" t="str">
            <v>SEMAINE 50</v>
          </cell>
        </row>
        <row r="53">
          <cell r="A53" t="str">
            <v>AT</v>
          </cell>
          <cell r="C53" t="str">
            <v>SEMAINE 51</v>
          </cell>
        </row>
        <row r="54">
          <cell r="A54" t="str">
            <v>CA</v>
          </cell>
          <cell r="C54" t="str">
            <v>SEMAINE 52</v>
          </cell>
        </row>
        <row r="55">
          <cell r="A55" t="str">
            <v>CEX</v>
          </cell>
        </row>
        <row r="56">
          <cell r="A56" t="str">
            <v>CM</v>
          </cell>
        </row>
        <row r="57">
          <cell r="A57" t="str">
            <v>CMT</v>
          </cell>
        </row>
        <row r="58">
          <cell r="A58" t="str">
            <v>CP</v>
          </cell>
        </row>
        <row r="59">
          <cell r="A59" t="str">
            <v>Ecole</v>
          </cell>
        </row>
        <row r="60">
          <cell r="A60" t="str">
            <v>F</v>
          </cell>
        </row>
        <row r="61">
          <cell r="A61" t="str">
            <v>RC</v>
          </cell>
        </row>
        <row r="62">
          <cell r="A62" t="str">
            <v>RCA</v>
          </cell>
        </row>
        <row r="63">
          <cell r="A63" t="str">
            <v>REP</v>
          </cell>
        </row>
        <row r="64">
          <cell r="A64" t="str">
            <v>RTT</v>
          </cell>
        </row>
        <row r="65">
          <cell r="A65" t="str">
            <v>RTTA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2"/>
  <sheetViews>
    <sheetView tabSelected="1" topLeftCell="F1" zoomScale="50" zoomScaleNormal="50" zoomScalePageLayoutView="60" workbookViewId="0">
      <selection activeCell="T4" sqref="T4"/>
    </sheetView>
  </sheetViews>
  <sheetFormatPr baseColWidth="10" defaultRowHeight="15"/>
  <cols>
    <col min="1" max="1" width="4.77734375" customWidth="1"/>
    <col min="2" max="2" width="30.6640625" customWidth="1"/>
    <col min="3" max="3" width="32.77734375" customWidth="1"/>
    <col min="4" max="4" width="9.88671875" customWidth="1"/>
    <col min="5" max="5" width="13.88671875" customWidth="1"/>
    <col min="6" max="6" width="19.6640625" customWidth="1"/>
    <col min="7" max="7" width="12.77734375" customWidth="1"/>
    <col min="8" max="8" width="10.109375" customWidth="1"/>
    <col min="9" max="9" width="17.88671875" customWidth="1"/>
    <col min="10" max="10" width="9.44140625" customWidth="1"/>
    <col min="11" max="11" width="20.109375" customWidth="1"/>
    <col min="12" max="12" width="5.21875" customWidth="1"/>
    <col min="13" max="13" width="16.5546875" customWidth="1"/>
    <col min="14" max="14" width="20.77734375" customWidth="1"/>
    <col min="15" max="15" width="15.6640625" customWidth="1"/>
    <col min="16" max="16" width="21.88671875" customWidth="1"/>
    <col min="17" max="17" width="16.33203125" customWidth="1"/>
    <col min="18" max="18" width="7.88671875" customWidth="1"/>
    <col min="19" max="19" width="9.44140625" customWidth="1"/>
    <col min="20" max="20" width="9.21875" customWidth="1"/>
    <col min="21" max="21" width="16.33203125" customWidth="1"/>
  </cols>
  <sheetData>
    <row r="1" spans="1:21" ht="22.5" customHeight="1">
      <c r="A1" s="28" t="s">
        <v>0</v>
      </c>
      <c r="B1" s="29" t="s">
        <v>79</v>
      </c>
      <c r="C1" s="29" t="s">
        <v>1</v>
      </c>
      <c r="D1" s="29" t="s">
        <v>2</v>
      </c>
      <c r="E1" s="29" t="s">
        <v>3</v>
      </c>
      <c r="F1" s="29" t="s">
        <v>83</v>
      </c>
      <c r="G1" s="29" t="s">
        <v>73</v>
      </c>
      <c r="H1" s="30" t="s">
        <v>74</v>
      </c>
      <c r="I1" s="29" t="s">
        <v>4</v>
      </c>
      <c r="J1" s="30" t="s">
        <v>96</v>
      </c>
      <c r="K1" s="29" t="s">
        <v>5</v>
      </c>
      <c r="L1" s="29" t="s">
        <v>6</v>
      </c>
      <c r="M1" s="29" t="s">
        <v>7</v>
      </c>
      <c r="N1" s="30" t="s">
        <v>8</v>
      </c>
      <c r="O1" s="30" t="s">
        <v>9</v>
      </c>
      <c r="P1" s="29" t="s">
        <v>10</v>
      </c>
      <c r="Q1" s="30" t="s">
        <v>78</v>
      </c>
      <c r="R1" s="30" t="s">
        <v>11</v>
      </c>
      <c r="S1" s="30"/>
      <c r="T1" s="30"/>
      <c r="U1" s="31" t="s">
        <v>94</v>
      </c>
    </row>
    <row r="2" spans="1:21" ht="18.75" customHeight="1" thickBot="1">
      <c r="A2" s="32"/>
      <c r="B2" s="33"/>
      <c r="C2" s="33"/>
      <c r="D2" s="33"/>
      <c r="E2" s="33"/>
      <c r="F2" s="33"/>
      <c r="G2" s="33"/>
      <c r="H2" s="34"/>
      <c r="I2" s="33"/>
      <c r="J2" s="34"/>
      <c r="K2" s="33"/>
      <c r="L2" s="33"/>
      <c r="M2" s="33"/>
      <c r="N2" s="34"/>
      <c r="O2" s="34"/>
      <c r="P2" s="33"/>
      <c r="Q2" s="34"/>
      <c r="R2" s="35" t="s">
        <v>91</v>
      </c>
      <c r="S2" s="35" t="s">
        <v>92</v>
      </c>
      <c r="T2" s="35" t="s">
        <v>93</v>
      </c>
      <c r="U2" s="36"/>
    </row>
    <row r="3" spans="1:21" ht="35.1" customHeight="1" thickBot="1">
      <c r="A3" s="46">
        <v>263</v>
      </c>
      <c r="B3" s="114" t="s">
        <v>80</v>
      </c>
      <c r="C3" s="121" t="s">
        <v>12</v>
      </c>
      <c r="D3" s="20" t="s">
        <v>13</v>
      </c>
      <c r="E3" s="21" t="s">
        <v>90</v>
      </c>
      <c r="F3" s="61" t="s">
        <v>16</v>
      </c>
      <c r="G3" s="126" t="s">
        <v>75</v>
      </c>
      <c r="H3" s="22">
        <v>5250</v>
      </c>
      <c r="I3" s="21" t="s">
        <v>15</v>
      </c>
      <c r="J3" s="23">
        <v>44000</v>
      </c>
      <c r="K3" s="24" t="s">
        <v>16</v>
      </c>
      <c r="L3" s="25" t="str">
        <f t="shared" ref="L3:L16" si="0">LEFT(P3,1)</f>
        <v>2</v>
      </c>
      <c r="M3" s="19" t="str">
        <f t="shared" ref="M3:M16" si="1">IF(L3="1","Homme","Femme")</f>
        <v>Femme</v>
      </c>
      <c r="N3" s="26">
        <v>27280</v>
      </c>
      <c r="O3" s="27">
        <f ca="1">INT(($C$19-N3)/365.25)</f>
        <v>41</v>
      </c>
      <c r="P3" s="58" t="s">
        <v>17</v>
      </c>
      <c r="Q3" s="64">
        <v>40730</v>
      </c>
      <c r="R3" s="49" t="str">
        <f ca="1">DATEDIF(Q3,$C$19,"y")&amp;" ans "</f>
        <v xml:space="preserve">4 ans </v>
      </c>
      <c r="S3" s="50" t="str">
        <f ca="1">DATEDIF(Q3,$C$19,"ym")&amp;" mois et "</f>
        <v xml:space="preserve">6 mois et </v>
      </c>
      <c r="T3" s="51" t="str">
        <f ca="1">DATEDIF(Q3,$C$19,"yd")&amp;" jours"</f>
        <v>191 jours</v>
      </c>
      <c r="U3" s="117">
        <f>IF(AND(E3="Cadre",Q3&gt;DATEVALUE("01/01/2013"),G3="CDI"),H3*20%,IF(AND(E3="RH",Q3&lt;DATEVALUE("01/01/2013"),G3="CDI"),H3*12%,IF(AND(E3="Cadre dirigeant",Q3&gt;DATEVALUE("01/01/2010"),G3="CDI"),H3*25%,IF(AND(E3="Non cadre",Q3&lt;DATEVALUE("01/01/2013"),G3="CDI"),H3*10%,"Pas de prime"))))</f>
        <v>1312.5</v>
      </c>
    </row>
    <row r="4" spans="1:21" ht="35.1" customHeight="1" thickBot="1">
      <c r="A4" s="47">
        <v>351</v>
      </c>
      <c r="B4" s="115" t="s">
        <v>80</v>
      </c>
      <c r="C4" s="122" t="s">
        <v>18</v>
      </c>
      <c r="D4" s="13" t="s">
        <v>19</v>
      </c>
      <c r="E4" s="14" t="s">
        <v>20</v>
      </c>
      <c r="F4" s="62" t="s">
        <v>16</v>
      </c>
      <c r="G4" s="127" t="s">
        <v>75</v>
      </c>
      <c r="H4" s="17">
        <v>2500</v>
      </c>
      <c r="I4" s="14" t="s">
        <v>21</v>
      </c>
      <c r="J4" s="15">
        <v>44100</v>
      </c>
      <c r="K4" s="16" t="s">
        <v>16</v>
      </c>
      <c r="L4" s="1" t="str">
        <f t="shared" si="0"/>
        <v>2</v>
      </c>
      <c r="M4" s="2" t="str">
        <f t="shared" si="1"/>
        <v>Femme</v>
      </c>
      <c r="N4" s="3">
        <v>27743</v>
      </c>
      <c r="O4" s="27">
        <f ca="1">INT(($C$19-N4)/365.25)</f>
        <v>40</v>
      </c>
      <c r="P4" s="59" t="s">
        <v>22</v>
      </c>
      <c r="Q4" s="65">
        <v>40588</v>
      </c>
      <c r="R4" s="52" t="str">
        <f ca="1">DATEDIF(Q4,$C$19,"y")&amp;" ans "</f>
        <v xml:space="preserve">4 ans </v>
      </c>
      <c r="S4" s="53" t="str">
        <f ca="1">DATEDIF(Q4,$C$19,"ym")&amp;" mois et "</f>
        <v xml:space="preserve">10 mois et </v>
      </c>
      <c r="T4" s="134" t="str">
        <f ca="1">DATEDIF(Q4,$C$19,"yd")&amp;" jours"</f>
        <v>446 jours</v>
      </c>
      <c r="U4" s="117">
        <f t="shared" ref="U4:U16" si="2">IF(AND(E4="Cadre",Q4&gt;DATEVALUE("01/01/2013"),G4="CDI"),H4*20%,IF(AND(E4="RH",Q4&lt;DATEVALUE("01/01/2013"),G4="CDI"),H4*12%,IF(AND(E4="Cadre dirigeant",Q4&gt;DATEVALUE("01/01/2010"),G4="CDI"),H4*25%,IF(AND(E4="Non cadre",Q4&lt;DATEVALUE("01/01/2013"),G4="CDI"),H4*10%,"Pas de prime"))))</f>
        <v>300</v>
      </c>
    </row>
    <row r="5" spans="1:21" ht="35.1" customHeight="1" thickBot="1">
      <c r="A5" s="47">
        <v>372</v>
      </c>
      <c r="B5" s="115" t="s">
        <v>81</v>
      </c>
      <c r="C5" s="122" t="s">
        <v>23</v>
      </c>
      <c r="D5" s="13" t="s">
        <v>24</v>
      </c>
      <c r="E5" s="14" t="s">
        <v>14</v>
      </c>
      <c r="F5" s="62" t="s">
        <v>33</v>
      </c>
      <c r="G5" s="127" t="s">
        <v>76</v>
      </c>
      <c r="H5" s="17">
        <v>2200</v>
      </c>
      <c r="I5" s="14" t="s">
        <v>25</v>
      </c>
      <c r="J5" s="15">
        <v>44000</v>
      </c>
      <c r="K5" s="16" t="s">
        <v>16</v>
      </c>
      <c r="L5" s="1" t="str">
        <f t="shared" si="0"/>
        <v>1</v>
      </c>
      <c r="M5" s="2" t="str">
        <f t="shared" si="1"/>
        <v>Homme</v>
      </c>
      <c r="N5" s="3">
        <v>33119</v>
      </c>
      <c r="O5" s="27">
        <f ca="1">INT(($C$19-N5)/365.25)</f>
        <v>25</v>
      </c>
      <c r="P5" s="59" t="s">
        <v>110</v>
      </c>
      <c r="Q5" s="65">
        <v>41963</v>
      </c>
      <c r="R5" s="52" t="str">
        <f ca="1">DATEDIF(Q5,$C$19,"y")&amp;" ans "</f>
        <v xml:space="preserve">1 ans </v>
      </c>
      <c r="S5" s="53" t="str">
        <f ca="1">DATEDIF(Q5,$C$19,"ym")&amp;" mois et "</f>
        <v xml:space="preserve">1 mois et </v>
      </c>
      <c r="T5" s="54" t="str">
        <f ca="1">DATEDIF(Q5,$C$19,"yd")&amp;" jours"</f>
        <v>167 jours</v>
      </c>
      <c r="U5" s="117" t="str">
        <f t="shared" si="2"/>
        <v>Pas de prime</v>
      </c>
    </row>
    <row r="6" spans="1:21" ht="35.1" customHeight="1" thickBot="1">
      <c r="A6" s="47">
        <v>433</v>
      </c>
      <c r="B6" s="115" t="s">
        <v>81</v>
      </c>
      <c r="C6" s="122" t="s">
        <v>26</v>
      </c>
      <c r="D6" s="13" t="s">
        <v>95</v>
      </c>
      <c r="E6" s="14" t="s">
        <v>77</v>
      </c>
      <c r="F6" s="62" t="s">
        <v>16</v>
      </c>
      <c r="G6" s="127" t="s">
        <v>88</v>
      </c>
      <c r="H6" s="17">
        <v>1467</v>
      </c>
      <c r="I6" s="14" t="s">
        <v>27</v>
      </c>
      <c r="J6" s="15">
        <v>44400</v>
      </c>
      <c r="K6" s="16" t="s">
        <v>28</v>
      </c>
      <c r="L6" s="1" t="str">
        <f t="shared" si="0"/>
        <v>1</v>
      </c>
      <c r="M6" s="2" t="str">
        <f t="shared" si="1"/>
        <v>Homme</v>
      </c>
      <c r="N6" s="3">
        <v>28760</v>
      </c>
      <c r="O6" s="27">
        <f ca="1">INT(($C$19-N6)/365.25)</f>
        <v>37</v>
      </c>
      <c r="P6" s="59" t="s">
        <v>29</v>
      </c>
      <c r="Q6" s="65">
        <v>36896</v>
      </c>
      <c r="R6" s="52" t="str">
        <f ca="1">DATEDIF(Q6,$C$19,"y")&amp;" ans "</f>
        <v xml:space="preserve">15 ans </v>
      </c>
      <c r="S6" s="53" t="str">
        <f ca="1">DATEDIF(Q6,$C$19,"ym")&amp;" mois et "</f>
        <v xml:space="preserve">0 mois et </v>
      </c>
      <c r="T6" s="54" t="str">
        <f ca="1">DATEDIF(Q6,$C$19,"yd")&amp;" jours"</f>
        <v>8 jours</v>
      </c>
      <c r="U6" s="117" t="str">
        <f t="shared" si="2"/>
        <v>Pas de prime</v>
      </c>
    </row>
    <row r="7" spans="1:21" ht="35.1" customHeight="1" thickBot="1">
      <c r="A7" s="47">
        <v>323</v>
      </c>
      <c r="B7" s="115" t="s">
        <v>80</v>
      </c>
      <c r="C7" s="122" t="s">
        <v>30</v>
      </c>
      <c r="D7" s="13" t="s">
        <v>31</v>
      </c>
      <c r="E7" s="14" t="s">
        <v>77</v>
      </c>
      <c r="F7" s="62" t="s">
        <v>43</v>
      </c>
      <c r="G7" s="127" t="s">
        <v>75</v>
      </c>
      <c r="H7" s="17">
        <v>1500</v>
      </c>
      <c r="I7" s="14" t="s">
        <v>32</v>
      </c>
      <c r="J7" s="15">
        <v>44800</v>
      </c>
      <c r="K7" s="16" t="s">
        <v>33</v>
      </c>
      <c r="L7" s="1" t="str">
        <f t="shared" si="0"/>
        <v>2</v>
      </c>
      <c r="M7" s="2" t="str">
        <f t="shared" si="1"/>
        <v>Femme</v>
      </c>
      <c r="N7" s="3">
        <v>30996</v>
      </c>
      <c r="O7" s="27">
        <f ca="1">INT(($C$19-N7)/365.25)</f>
        <v>31</v>
      </c>
      <c r="P7" s="59" t="s">
        <v>34</v>
      </c>
      <c r="Q7" s="65">
        <v>42256</v>
      </c>
      <c r="R7" s="52" t="str">
        <f ca="1">DATEDIF(Q7,$C$19,"y")&amp;" ans "</f>
        <v xml:space="preserve">0 ans </v>
      </c>
      <c r="S7" s="53" t="str">
        <f ca="1">DATEDIF(Q7,$C$19,"ym")&amp;" mois et "</f>
        <v xml:space="preserve">4 mois et </v>
      </c>
      <c r="T7" s="54" t="str">
        <f ca="1">DATEDIF(Q7,$C$19,"yd")&amp;" jours"</f>
        <v>126 jours</v>
      </c>
      <c r="U7" s="117" t="str">
        <f t="shared" si="2"/>
        <v>Pas de prime</v>
      </c>
    </row>
    <row r="8" spans="1:21" ht="35.1" customHeight="1" thickBot="1">
      <c r="A8" s="47">
        <v>421</v>
      </c>
      <c r="B8" s="115" t="s">
        <v>80</v>
      </c>
      <c r="C8" s="122" t="s">
        <v>35</v>
      </c>
      <c r="D8" s="13" t="s">
        <v>36</v>
      </c>
      <c r="E8" s="14" t="s">
        <v>77</v>
      </c>
      <c r="F8" s="62" t="s">
        <v>16</v>
      </c>
      <c r="G8" s="127" t="s">
        <v>76</v>
      </c>
      <c r="H8" s="17">
        <v>1467</v>
      </c>
      <c r="I8" s="14" t="s">
        <v>37</v>
      </c>
      <c r="J8" s="15">
        <v>44880</v>
      </c>
      <c r="K8" s="16" t="s">
        <v>38</v>
      </c>
      <c r="L8" s="1" t="str">
        <f t="shared" si="0"/>
        <v>2</v>
      </c>
      <c r="M8" s="2" t="str">
        <f t="shared" si="1"/>
        <v>Femme</v>
      </c>
      <c r="N8" s="3">
        <v>32633</v>
      </c>
      <c r="O8" s="27">
        <f ca="1">INT(($C$19-N8)/365.25)</f>
        <v>26</v>
      </c>
      <c r="P8" s="59" t="s">
        <v>39</v>
      </c>
      <c r="Q8" s="65">
        <v>40548</v>
      </c>
      <c r="R8" s="52" t="str">
        <f ca="1">DATEDIF(Q8,$C$19,"y")&amp;" ans "</f>
        <v xml:space="preserve">5 ans </v>
      </c>
      <c r="S8" s="53" t="str">
        <f ca="1">DATEDIF(Q8,$C$19,"ym")&amp;" mois et "</f>
        <v xml:space="preserve">0 mois et </v>
      </c>
      <c r="T8" s="54" t="str">
        <f ca="1">DATEDIF(Q8,$C$19,"yd")&amp;" jours"</f>
        <v>8 jours</v>
      </c>
      <c r="U8" s="117" t="str">
        <f t="shared" si="2"/>
        <v>Pas de prime</v>
      </c>
    </row>
    <row r="9" spans="1:21" ht="35.1" customHeight="1" thickBot="1">
      <c r="A9" s="47">
        <v>165</v>
      </c>
      <c r="B9" s="115" t="s">
        <v>80</v>
      </c>
      <c r="C9" s="122" t="s">
        <v>40</v>
      </c>
      <c r="D9" s="13" t="s">
        <v>41</v>
      </c>
      <c r="E9" s="14" t="s">
        <v>77</v>
      </c>
      <c r="F9" s="62" t="s">
        <v>43</v>
      </c>
      <c r="G9" s="127" t="s">
        <v>75</v>
      </c>
      <c r="H9" s="17">
        <v>1500</v>
      </c>
      <c r="I9" s="14" t="s">
        <v>42</v>
      </c>
      <c r="J9" s="15">
        <v>44220</v>
      </c>
      <c r="K9" s="16" t="s">
        <v>43</v>
      </c>
      <c r="L9" s="1" t="str">
        <f t="shared" si="0"/>
        <v>2</v>
      </c>
      <c r="M9" s="2" t="str">
        <f t="shared" si="1"/>
        <v>Femme</v>
      </c>
      <c r="N9" s="3">
        <v>26584</v>
      </c>
      <c r="O9" s="27">
        <f ca="1">INT(($C$19-N9)/365.25)</f>
        <v>43</v>
      </c>
      <c r="P9" s="59" t="s">
        <v>44</v>
      </c>
      <c r="Q9" s="65">
        <v>39611</v>
      </c>
      <c r="R9" s="52" t="str">
        <f ca="1">DATEDIF(Q9,$C$19,"y")&amp;" ans "</f>
        <v xml:space="preserve">7 ans </v>
      </c>
      <c r="S9" s="53" t="str">
        <f ca="1">DATEDIF(Q9,$C$19,"ym")&amp;" mois et "</f>
        <v xml:space="preserve">7 mois et </v>
      </c>
      <c r="T9" s="54" t="str">
        <f ca="1">DATEDIF(Q9,$C$19,"yd")&amp;" jours"</f>
        <v>215 jours</v>
      </c>
      <c r="U9" s="117">
        <f t="shared" si="2"/>
        <v>150</v>
      </c>
    </row>
    <row r="10" spans="1:21" ht="35.1" customHeight="1" thickBot="1">
      <c r="A10" s="47">
        <v>408</v>
      </c>
      <c r="B10" s="115" t="s">
        <v>80</v>
      </c>
      <c r="C10" s="122" t="s">
        <v>45</v>
      </c>
      <c r="D10" s="13" t="s">
        <v>46</v>
      </c>
      <c r="E10" s="14" t="s">
        <v>77</v>
      </c>
      <c r="F10" s="62" t="s">
        <v>28</v>
      </c>
      <c r="G10" s="127" t="s">
        <v>75</v>
      </c>
      <c r="H10" s="17">
        <v>1500</v>
      </c>
      <c r="I10" s="14" t="s">
        <v>47</v>
      </c>
      <c r="J10" s="15">
        <v>44400</v>
      </c>
      <c r="K10" s="16" t="s">
        <v>28</v>
      </c>
      <c r="L10" s="1" t="str">
        <f t="shared" si="0"/>
        <v>2</v>
      </c>
      <c r="M10" s="2" t="str">
        <f t="shared" si="1"/>
        <v>Femme</v>
      </c>
      <c r="N10" s="3">
        <v>25600</v>
      </c>
      <c r="O10" s="27">
        <f ca="1">INT(($C$19-N10)/365.25)</f>
        <v>45</v>
      </c>
      <c r="P10" s="59" t="s">
        <v>48</v>
      </c>
      <c r="Q10" s="65">
        <v>37415</v>
      </c>
      <c r="R10" s="52" t="str">
        <f ca="1">DATEDIF(Q10,$C$19,"y")&amp;" ans "</f>
        <v xml:space="preserve">13 ans </v>
      </c>
      <c r="S10" s="53" t="str">
        <f ca="1">DATEDIF(Q10,$C$19,"ym")&amp;" mois et "</f>
        <v xml:space="preserve">7 mois et </v>
      </c>
      <c r="T10" s="54" t="str">
        <f ca="1">DATEDIF(Q10,$C$19,"yd")&amp;" jours"</f>
        <v>219 jours</v>
      </c>
      <c r="U10" s="117">
        <f t="shared" si="2"/>
        <v>150</v>
      </c>
    </row>
    <row r="11" spans="1:21" ht="35.1" customHeight="1" thickBot="1">
      <c r="A11" s="47">
        <v>344</v>
      </c>
      <c r="B11" s="115" t="s">
        <v>80</v>
      </c>
      <c r="C11" s="122" t="s">
        <v>49</v>
      </c>
      <c r="D11" s="13" t="s">
        <v>50</v>
      </c>
      <c r="E11" s="14" t="s">
        <v>90</v>
      </c>
      <c r="F11" s="62" t="s">
        <v>52</v>
      </c>
      <c r="G11" s="127" t="s">
        <v>75</v>
      </c>
      <c r="H11" s="17">
        <v>3550</v>
      </c>
      <c r="I11" s="14" t="s">
        <v>51</v>
      </c>
      <c r="J11" s="15">
        <v>11200</v>
      </c>
      <c r="K11" s="16" t="s">
        <v>84</v>
      </c>
      <c r="L11" s="1" t="str">
        <f t="shared" si="0"/>
        <v>2</v>
      </c>
      <c r="M11" s="2" t="str">
        <f t="shared" si="1"/>
        <v>Femme</v>
      </c>
      <c r="N11" s="3">
        <v>25223</v>
      </c>
      <c r="O11" s="27">
        <f ca="1">INT(($C$19-N11)/365.25)</f>
        <v>46</v>
      </c>
      <c r="P11" s="59" t="s">
        <v>87</v>
      </c>
      <c r="Q11" s="65">
        <v>38337</v>
      </c>
      <c r="R11" s="52" t="str">
        <f ca="1">DATEDIF(Q11,$C$19,"y")&amp;" ans "</f>
        <v xml:space="preserve">11 ans </v>
      </c>
      <c r="S11" s="53" t="str">
        <f ca="1">DATEDIF(Q11,$C$19,"ym")&amp;" mois et "</f>
        <v xml:space="preserve">0 mois et </v>
      </c>
      <c r="T11" s="54" t="str">
        <f ca="1">DATEDIF(Q11,$C$19,"yd")&amp;" jours"</f>
        <v>141 jours</v>
      </c>
      <c r="U11" s="117" t="str">
        <f t="shared" si="2"/>
        <v>Pas de prime</v>
      </c>
    </row>
    <row r="12" spans="1:21" ht="35.1" customHeight="1" thickBot="1">
      <c r="A12" s="47">
        <v>191</v>
      </c>
      <c r="B12" s="115" t="s">
        <v>80</v>
      </c>
      <c r="C12" s="122" t="s">
        <v>53</v>
      </c>
      <c r="D12" s="13" t="s">
        <v>54</v>
      </c>
      <c r="E12" s="14" t="s">
        <v>14</v>
      </c>
      <c r="F12" s="62" t="s">
        <v>56</v>
      </c>
      <c r="G12" s="127" t="s">
        <v>88</v>
      </c>
      <c r="H12" s="17">
        <v>3570</v>
      </c>
      <c r="I12" s="14" t="s">
        <v>55</v>
      </c>
      <c r="J12" s="15">
        <v>34120</v>
      </c>
      <c r="K12" s="16" t="s">
        <v>85</v>
      </c>
      <c r="L12" s="1" t="str">
        <f t="shared" si="0"/>
        <v>2</v>
      </c>
      <c r="M12" s="2" t="str">
        <f t="shared" si="1"/>
        <v>Femme</v>
      </c>
      <c r="N12" s="3">
        <v>24913</v>
      </c>
      <c r="O12" s="27">
        <f ca="1">INT(($C$19-N12)/365.25)</f>
        <v>47</v>
      </c>
      <c r="P12" s="59" t="s">
        <v>86</v>
      </c>
      <c r="Q12" s="65">
        <v>41002</v>
      </c>
      <c r="R12" s="52" t="str">
        <f ca="1">DATEDIF(Q12,$C$19,"y")&amp;" ans "</f>
        <v xml:space="preserve">3 ans </v>
      </c>
      <c r="S12" s="53" t="str">
        <f ca="1">DATEDIF(Q12,$C$19,"ym")&amp;" mois et "</f>
        <v xml:space="preserve">9 mois et </v>
      </c>
      <c r="T12" s="54" t="str">
        <f ca="1">DATEDIF(Q12,$C$19,"yd")&amp;" jours"</f>
        <v>285 jours</v>
      </c>
      <c r="U12" s="117" t="str">
        <f t="shared" si="2"/>
        <v>Pas de prime</v>
      </c>
    </row>
    <row r="13" spans="1:21" ht="35.1" customHeight="1" thickBot="1">
      <c r="A13" s="47">
        <v>359</v>
      </c>
      <c r="B13" s="115" t="s">
        <v>80</v>
      </c>
      <c r="C13" s="122" t="s">
        <v>57</v>
      </c>
      <c r="D13" s="13" t="s">
        <v>58</v>
      </c>
      <c r="E13" s="14" t="s">
        <v>14</v>
      </c>
      <c r="F13" s="62" t="s">
        <v>16</v>
      </c>
      <c r="G13" s="127" t="s">
        <v>75</v>
      </c>
      <c r="H13" s="17">
        <v>3100</v>
      </c>
      <c r="I13" s="14" t="s">
        <v>59</v>
      </c>
      <c r="J13" s="15">
        <v>44000</v>
      </c>
      <c r="K13" s="16" t="s">
        <v>16</v>
      </c>
      <c r="L13" s="1" t="str">
        <f t="shared" si="0"/>
        <v>2</v>
      </c>
      <c r="M13" s="2" t="str">
        <f t="shared" si="1"/>
        <v>Femme</v>
      </c>
      <c r="N13" s="3">
        <v>24374</v>
      </c>
      <c r="O13" s="27">
        <f ca="1">INT(($C$19-N13)/365.25)</f>
        <v>49</v>
      </c>
      <c r="P13" s="59" t="s">
        <v>60</v>
      </c>
      <c r="Q13" s="65">
        <v>40000</v>
      </c>
      <c r="R13" s="52" t="str">
        <f ca="1">DATEDIF(Q13,$C$19,"y")&amp;" ans "</f>
        <v xml:space="preserve">6 ans </v>
      </c>
      <c r="S13" s="53" t="str">
        <f ca="1">DATEDIF(Q13,$C$19,"ym")&amp;" mois et "</f>
        <v xml:space="preserve">6 mois et </v>
      </c>
      <c r="T13" s="54" t="str">
        <f ca="1">DATEDIF(Q13,$C$19,"yd")&amp;" jours"</f>
        <v>191 jours</v>
      </c>
      <c r="U13" s="117" t="str">
        <f t="shared" si="2"/>
        <v>Pas de prime</v>
      </c>
    </row>
    <row r="14" spans="1:21" ht="35.1" customHeight="1" thickBot="1">
      <c r="A14" s="47">
        <v>149</v>
      </c>
      <c r="B14" s="115" t="s">
        <v>81</v>
      </c>
      <c r="C14" s="122" t="s">
        <v>61</v>
      </c>
      <c r="D14" s="13" t="s">
        <v>82</v>
      </c>
      <c r="E14" s="14" t="s">
        <v>77</v>
      </c>
      <c r="F14" s="62" t="s">
        <v>33</v>
      </c>
      <c r="G14" s="127" t="s">
        <v>75</v>
      </c>
      <c r="H14" s="17">
        <v>1467</v>
      </c>
      <c r="I14" s="14" t="s">
        <v>62</v>
      </c>
      <c r="J14" s="15">
        <v>44880</v>
      </c>
      <c r="K14" s="16" t="s">
        <v>38</v>
      </c>
      <c r="L14" s="1" t="str">
        <f t="shared" si="0"/>
        <v>1</v>
      </c>
      <c r="M14" s="2" t="str">
        <f t="shared" si="1"/>
        <v>Homme</v>
      </c>
      <c r="N14" s="3">
        <v>29315</v>
      </c>
      <c r="O14" s="27">
        <f ca="1">INT(($C$19-N14)/365.25)</f>
        <v>35</v>
      </c>
      <c r="P14" s="59" t="s">
        <v>63</v>
      </c>
      <c r="Q14" s="65">
        <v>42009</v>
      </c>
      <c r="R14" s="52" t="str">
        <f ca="1">DATEDIF(Q14,$C$19,"y")&amp;" ans "</f>
        <v xml:space="preserve">1 ans </v>
      </c>
      <c r="S14" s="53" t="str">
        <f ca="1">DATEDIF(Q14,$C$19,"ym")&amp;" mois et "</f>
        <v xml:space="preserve">0 mois et </v>
      </c>
      <c r="T14" s="54" t="str">
        <f ca="1">DATEDIF(Q14,$C$19,"yd")&amp;" jours"</f>
        <v>8 jours</v>
      </c>
      <c r="U14" s="117" t="str">
        <f t="shared" si="2"/>
        <v>Pas de prime</v>
      </c>
    </row>
    <row r="15" spans="1:21" ht="35.1" customHeight="1" thickBot="1">
      <c r="A15" s="47">
        <v>284</v>
      </c>
      <c r="B15" s="115" t="s">
        <v>80</v>
      </c>
      <c r="C15" s="122" t="s">
        <v>64</v>
      </c>
      <c r="D15" s="13" t="s">
        <v>65</v>
      </c>
      <c r="E15" s="14" t="s">
        <v>77</v>
      </c>
      <c r="F15" s="62" t="s">
        <v>43</v>
      </c>
      <c r="G15" s="127" t="s">
        <v>75</v>
      </c>
      <c r="H15" s="17">
        <v>1500</v>
      </c>
      <c r="I15" s="14" t="s">
        <v>66</v>
      </c>
      <c r="J15" s="15">
        <v>44000</v>
      </c>
      <c r="K15" s="16" t="s">
        <v>16</v>
      </c>
      <c r="L15" s="1" t="str">
        <f t="shared" si="0"/>
        <v>1</v>
      </c>
      <c r="M15" s="2" t="str">
        <f t="shared" si="1"/>
        <v>Homme</v>
      </c>
      <c r="N15" s="3">
        <v>26334</v>
      </c>
      <c r="O15" s="27">
        <f ca="1">INT(($C$19-N15)/365.25)</f>
        <v>43</v>
      </c>
      <c r="P15" s="59" t="s">
        <v>67</v>
      </c>
      <c r="Q15" s="65">
        <v>41769</v>
      </c>
      <c r="R15" s="52" t="str">
        <f ca="1">DATEDIF(Q15,$C$19,"y")&amp;" ans "</f>
        <v xml:space="preserve">1 ans </v>
      </c>
      <c r="S15" s="53" t="str">
        <f ca="1">DATEDIF(Q15,$C$19,"ym")&amp;" mois et "</f>
        <v xml:space="preserve">8 mois et </v>
      </c>
      <c r="T15" s="54" t="str">
        <f ca="1">DATEDIF(Q15,$C$19,"yd")&amp;" jours"</f>
        <v>248 jours</v>
      </c>
      <c r="U15" s="117" t="str">
        <f t="shared" si="2"/>
        <v>Pas de prime</v>
      </c>
    </row>
    <row r="16" spans="1:21" ht="35.1" customHeight="1" thickBot="1">
      <c r="A16" s="48">
        <v>126</v>
      </c>
      <c r="B16" s="116" t="s">
        <v>80</v>
      </c>
      <c r="C16" s="123" t="s">
        <v>68</v>
      </c>
      <c r="D16" s="38" t="s">
        <v>69</v>
      </c>
      <c r="E16" s="39" t="s">
        <v>77</v>
      </c>
      <c r="F16" s="63" t="s">
        <v>16</v>
      </c>
      <c r="G16" s="128" t="s">
        <v>76</v>
      </c>
      <c r="H16" s="40">
        <v>1467</v>
      </c>
      <c r="I16" s="39" t="s">
        <v>70</v>
      </c>
      <c r="J16" s="41">
        <v>44220</v>
      </c>
      <c r="K16" s="42" t="s">
        <v>43</v>
      </c>
      <c r="L16" s="43" t="str">
        <f t="shared" si="0"/>
        <v>1</v>
      </c>
      <c r="M16" s="37" t="str">
        <f t="shared" si="1"/>
        <v>Homme</v>
      </c>
      <c r="N16" s="44">
        <v>26681</v>
      </c>
      <c r="O16" s="45">
        <f ca="1">INT(($C$19-N16)/365.25)</f>
        <v>42</v>
      </c>
      <c r="P16" s="60" t="s">
        <v>71</v>
      </c>
      <c r="Q16" s="66">
        <v>42341</v>
      </c>
      <c r="R16" s="55" t="str">
        <f ca="1">DATEDIF(Q16,$C$19,"y")&amp;" ans "</f>
        <v xml:space="preserve">0 ans </v>
      </c>
      <c r="S16" s="56" t="str">
        <f ca="1">DATEDIF(Q16,$C$19,"ym")&amp;" mois et "</f>
        <v xml:space="preserve">1 mois et </v>
      </c>
      <c r="T16" s="57" t="str">
        <f ca="1">DATEDIF(Q16,$C$19,"yd")&amp;" jours"</f>
        <v>41 jours</v>
      </c>
      <c r="U16" s="117" t="str">
        <f t="shared" si="2"/>
        <v>Pas de prime</v>
      </c>
    </row>
    <row r="17" spans="1:21" ht="16.5" thickBot="1">
      <c r="I17" s="4"/>
      <c r="J17" s="4"/>
      <c r="K17" s="4"/>
      <c r="U17" s="10">
        <f>SUM(U3:U16)</f>
        <v>1912.5</v>
      </c>
    </row>
    <row r="18" spans="1:21" ht="147" customHeight="1" thickBot="1"/>
    <row r="19" spans="1:21" ht="32.25" customHeight="1" thickBot="1">
      <c r="B19" s="109" t="s">
        <v>72</v>
      </c>
      <c r="C19" s="110">
        <f ca="1">TODAY()</f>
        <v>42382</v>
      </c>
      <c r="J19" s="11"/>
      <c r="K19" s="12"/>
      <c r="L19" s="86" t="s">
        <v>101</v>
      </c>
      <c r="M19" s="87"/>
      <c r="N19" s="87"/>
      <c r="O19" s="87"/>
      <c r="P19" s="87"/>
      <c r="Q19" s="87"/>
      <c r="R19" s="87"/>
      <c r="S19" s="87"/>
      <c r="T19" s="87"/>
      <c r="U19" s="88"/>
    </row>
    <row r="20" spans="1:21" ht="20.100000000000001" customHeight="1">
      <c r="L20" s="95">
        <v>359</v>
      </c>
      <c r="M20" s="96"/>
      <c r="N20" s="97"/>
      <c r="O20" s="84" t="str">
        <f>VLOOKUP($L$20,PERSONNEL,4,0)</f>
        <v>Agnès</v>
      </c>
      <c r="P20" s="84"/>
      <c r="Q20" s="84"/>
      <c r="R20" s="84" t="str">
        <f>VLOOKUP($L$20,PERSONNEL,3,0)</f>
        <v>SOIGNON</v>
      </c>
      <c r="S20" s="84"/>
      <c r="T20" s="84"/>
      <c r="U20" s="85" t="str">
        <f ca="1">VLOOKUP($L$20,PERSONNEL,15,0)&amp;" ans"</f>
        <v>49 ans</v>
      </c>
    </row>
    <row r="21" spans="1:21" ht="21.75" customHeight="1">
      <c r="B21" s="118" t="s">
        <v>97</v>
      </c>
      <c r="C21" s="129">
        <f>COUNTIF($G$3:$G$16,"CDD")</f>
        <v>3</v>
      </c>
      <c r="L21" s="76"/>
      <c r="M21" s="73"/>
      <c r="N21" s="74"/>
      <c r="O21" s="92" t="str">
        <f>VLOOKUP($L$20,PERSONNEL,5,0)</f>
        <v>Cadre</v>
      </c>
      <c r="P21" s="93"/>
      <c r="Q21" s="93"/>
      <c r="R21" s="93"/>
      <c r="S21" s="93"/>
      <c r="T21" s="94"/>
      <c r="U21" s="89"/>
    </row>
    <row r="22" spans="1:21" ht="27" customHeight="1">
      <c r="B22" s="118" t="s">
        <v>98</v>
      </c>
      <c r="C22" s="129">
        <f>COUNTIF($G$3:$G$16,"CDI")</f>
        <v>9</v>
      </c>
      <c r="H22" s="5"/>
      <c r="I22" s="5"/>
      <c r="J22" s="5"/>
      <c r="K22" s="5"/>
      <c r="L22" s="77"/>
      <c r="M22" s="5"/>
      <c r="N22" s="75"/>
      <c r="O22" s="70" t="str">
        <f>VLOOKUP($L$20,PERSONNEL,6,0)</f>
        <v>NANTES</v>
      </c>
      <c r="P22" s="71"/>
      <c r="Q22" s="71"/>
      <c r="R22" s="71"/>
      <c r="S22" s="71"/>
      <c r="T22" s="72"/>
      <c r="U22" s="90"/>
    </row>
    <row r="23" spans="1:21" ht="27" customHeight="1">
      <c r="B23" s="118" t="s">
        <v>88</v>
      </c>
      <c r="C23" s="129">
        <f>COUNTIF($G$3:$G$16,"INTERIM")</f>
        <v>2</v>
      </c>
      <c r="H23" s="5"/>
      <c r="I23" s="5"/>
      <c r="J23" s="5"/>
      <c r="K23" s="5"/>
      <c r="L23" s="77"/>
      <c r="M23" s="5"/>
      <c r="N23" s="75"/>
      <c r="O23" s="70" t="str">
        <f>VLOOKUP($L$20,PERSONNEL,7,0)</f>
        <v>CDI</v>
      </c>
      <c r="P23" s="71"/>
      <c r="Q23" s="71"/>
      <c r="R23" s="71"/>
      <c r="S23" s="71"/>
      <c r="T23" s="72"/>
      <c r="U23" s="90"/>
    </row>
    <row r="24" spans="1:21" ht="30.75" customHeight="1" thickBot="1">
      <c r="B24" s="132" t="s">
        <v>115</v>
      </c>
      <c r="C24" s="133">
        <f>COUNTA(G3:G16)</f>
        <v>14</v>
      </c>
      <c r="H24" s="5"/>
      <c r="I24" s="5"/>
      <c r="J24" s="5"/>
      <c r="K24" s="5"/>
      <c r="L24" s="78"/>
      <c r="M24" s="79"/>
      <c r="N24" s="80"/>
      <c r="O24" s="81" t="str">
        <f ca="1">VLOOKUP($L$20,PERSONNEL,18,0)&amp;VLOOKUP($L$20,PERSONNEL,19,0)&amp;VLOOKUP($L$20,PERSONNEL,20,0)&amp;" d'ancienneté"</f>
        <v>6 ans 6 mois et 191 jours d'ancienneté</v>
      </c>
      <c r="P24" s="82"/>
      <c r="Q24" s="82"/>
      <c r="R24" s="82"/>
      <c r="S24" s="82"/>
      <c r="T24" s="83"/>
      <c r="U24" s="91"/>
    </row>
    <row r="25" spans="1:21" ht="24" customHeight="1">
      <c r="A25" s="18"/>
      <c r="B25" s="119" t="s">
        <v>111</v>
      </c>
      <c r="C25" s="130">
        <f ca="1">AVERAGE(O3:O16)</f>
        <v>39.285714285714285</v>
      </c>
      <c r="H25" s="5"/>
      <c r="I25" s="6"/>
      <c r="J25" s="5"/>
      <c r="K25" s="5"/>
    </row>
    <row r="26" spans="1:21" ht="20.100000000000001" customHeight="1">
      <c r="B26" s="120" t="s">
        <v>112</v>
      </c>
      <c r="C26" s="131">
        <f>COUNTIFS($E$3:$E$16,"Cadre dirigeant")</f>
        <v>2</v>
      </c>
      <c r="H26" s="5"/>
      <c r="I26" s="6"/>
      <c r="J26" s="5"/>
      <c r="K26" s="5"/>
    </row>
    <row r="27" spans="1:21" ht="20.100000000000001" customHeight="1" thickBot="1">
      <c r="B27" s="120" t="s">
        <v>113</v>
      </c>
      <c r="C27" s="131">
        <f>SUMPRODUCT(N($E$3:$E$16={"cadre","RH"}))</f>
        <v>4</v>
      </c>
      <c r="H27" s="5"/>
      <c r="I27" s="6"/>
      <c r="J27" s="5"/>
      <c r="K27" s="5"/>
      <c r="P27" s="107"/>
      <c r="Q27" s="5"/>
    </row>
    <row r="28" spans="1:21" ht="21" customHeight="1" thickBot="1">
      <c r="B28" s="120" t="s">
        <v>114</v>
      </c>
      <c r="C28" s="131">
        <f>COUNTIF($E$3:$E$16,"Non cadre")</f>
        <v>8</v>
      </c>
      <c r="H28" s="5"/>
      <c r="I28" s="6"/>
      <c r="J28" s="5"/>
      <c r="K28" s="5"/>
      <c r="M28" s="98"/>
      <c r="N28" s="124" t="s">
        <v>102</v>
      </c>
      <c r="O28" s="125" t="s">
        <v>103</v>
      </c>
      <c r="P28" s="108"/>
      <c r="Q28" s="5"/>
    </row>
    <row r="29" spans="1:21" ht="33.75" customHeight="1" thickBot="1">
      <c r="H29" s="5"/>
      <c r="I29" s="6"/>
      <c r="J29" s="5"/>
      <c r="K29" s="5"/>
      <c r="M29" s="99" t="s">
        <v>104</v>
      </c>
      <c r="N29" s="100">
        <v>20</v>
      </c>
      <c r="O29" s="105">
        <f t="array" aca="1" ref="O29:O34" ca="1">FREQUENCY(O3:O16,N29:N34)</f>
        <v>0</v>
      </c>
      <c r="P29" s="108"/>
      <c r="Q29" s="5"/>
    </row>
    <row r="30" spans="1:21" ht="28.5" customHeight="1" thickBot="1">
      <c r="B30" s="111" t="s">
        <v>99</v>
      </c>
      <c r="C30" s="112"/>
      <c r="H30" s="5"/>
      <c r="I30" s="6"/>
      <c r="J30" s="5"/>
      <c r="K30" s="5"/>
      <c r="M30" s="101" t="s">
        <v>105</v>
      </c>
      <c r="N30" s="102">
        <v>30</v>
      </c>
      <c r="O30" s="105">
        <f ca="1"/>
        <v>2</v>
      </c>
      <c r="P30" s="108"/>
      <c r="Q30" s="5"/>
    </row>
    <row r="31" spans="1:21" ht="34.5" customHeight="1" thickBot="1">
      <c r="B31" s="113" t="s">
        <v>100</v>
      </c>
      <c r="C31" s="68">
        <v>42370</v>
      </c>
      <c r="H31" s="5"/>
      <c r="I31" s="6"/>
      <c r="J31" s="5"/>
      <c r="K31" s="5"/>
      <c r="M31" s="101" t="s">
        <v>106</v>
      </c>
      <c r="N31" s="102">
        <v>40</v>
      </c>
      <c r="O31" s="105">
        <f ca="1"/>
        <v>4</v>
      </c>
      <c r="P31" s="108"/>
      <c r="Q31" s="5"/>
    </row>
    <row r="32" spans="1:21" ht="26.25" customHeight="1" thickBot="1">
      <c r="B32" s="67">
        <v>42005</v>
      </c>
      <c r="C32" s="67">
        <f>DATE(YEAR($C$31),MONTH($B32),DAY($B32))</f>
        <v>42370</v>
      </c>
      <c r="H32" s="5"/>
      <c r="I32" s="6"/>
      <c r="J32" s="5"/>
      <c r="K32" s="5"/>
      <c r="M32" s="101" t="s">
        <v>107</v>
      </c>
      <c r="N32" s="102">
        <v>50</v>
      </c>
      <c r="O32" s="105">
        <f ca="1"/>
        <v>8</v>
      </c>
      <c r="P32" s="108"/>
      <c r="Q32" s="5"/>
    </row>
    <row r="33" spans="2:17" ht="29.25" customHeight="1" thickBot="1">
      <c r="B33" s="67">
        <v>42125</v>
      </c>
      <c r="C33" s="67">
        <f>DATE(YEAR($C$31),MONTH($B33),DAY($B33))</f>
        <v>42491</v>
      </c>
      <c r="H33" s="5"/>
      <c r="I33" s="6"/>
      <c r="J33" s="5"/>
      <c r="K33" s="5"/>
      <c r="M33" s="101" t="s">
        <v>108</v>
      </c>
      <c r="N33" s="102">
        <v>60</v>
      </c>
      <c r="O33" s="105">
        <f ca="1"/>
        <v>0</v>
      </c>
      <c r="P33" s="108"/>
      <c r="Q33" s="5"/>
    </row>
    <row r="34" spans="2:17" ht="27" customHeight="1" thickBot="1">
      <c r="B34" s="67">
        <v>42132</v>
      </c>
      <c r="C34" s="67">
        <f>DATE(YEAR($C$31),MONTH($B34),DAY($B34))</f>
        <v>42498</v>
      </c>
      <c r="H34" s="5"/>
      <c r="I34" s="6"/>
      <c r="J34" s="5"/>
      <c r="K34" s="5"/>
      <c r="M34" s="103" t="s">
        <v>109</v>
      </c>
      <c r="N34" s="104">
        <v>70</v>
      </c>
      <c r="O34" s="106">
        <f ca="1"/>
        <v>0</v>
      </c>
      <c r="P34" s="5"/>
      <c r="Q34" s="5"/>
    </row>
    <row r="35" spans="2:17" ht="20.100000000000001" customHeight="1">
      <c r="B35" s="67">
        <v>42199</v>
      </c>
      <c r="C35" s="67">
        <f>DATE(YEAR($C$31),MONTH($B35),DAY($B35))</f>
        <v>42565</v>
      </c>
      <c r="H35" s="5"/>
      <c r="I35" s="6"/>
      <c r="J35" s="5"/>
      <c r="K35" s="5"/>
    </row>
    <row r="36" spans="2:17" ht="20.100000000000001" customHeight="1">
      <c r="B36" s="67">
        <v>42231</v>
      </c>
      <c r="C36" s="67">
        <f>DATE(YEAR($C$31),MONTH($B36),DAY($B36))</f>
        <v>42597</v>
      </c>
      <c r="H36" s="5"/>
      <c r="I36" s="6"/>
      <c r="J36" s="5"/>
      <c r="K36" s="5"/>
    </row>
    <row r="37" spans="2:17" ht="20.100000000000001" customHeight="1">
      <c r="B37" s="69">
        <v>42309</v>
      </c>
      <c r="C37" s="67">
        <f>DATE(YEAR($C$31),MONTH($B37),DAY($B37))</f>
        <v>42675</v>
      </c>
      <c r="H37" s="5"/>
      <c r="I37" s="6"/>
      <c r="J37" s="5"/>
      <c r="K37" s="5"/>
    </row>
    <row r="38" spans="2:17" ht="20.100000000000001" customHeight="1">
      <c r="B38" s="67">
        <v>42319</v>
      </c>
      <c r="C38" s="67">
        <f>DATE(YEAR($C$31),MONTH($B38),DAY($B38))</f>
        <v>42685</v>
      </c>
      <c r="H38" s="5"/>
      <c r="I38" s="6"/>
      <c r="J38" s="5"/>
      <c r="K38" s="5"/>
    </row>
    <row r="39" spans="2:17" ht="20.100000000000001" customHeight="1">
      <c r="B39" s="67">
        <v>42363</v>
      </c>
      <c r="C39" s="67">
        <f>DATE(YEAR($C$31),MONTH($B39),DAY($B39))</f>
        <v>42729</v>
      </c>
      <c r="H39" s="5"/>
      <c r="I39" s="6"/>
      <c r="J39" s="5"/>
      <c r="K39" s="5"/>
    </row>
    <row r="40" spans="2:17">
      <c r="H40" s="5"/>
      <c r="I40" s="6"/>
      <c r="J40" s="5"/>
      <c r="K40" s="5"/>
    </row>
    <row r="41" spans="2:17">
      <c r="H41" s="5"/>
      <c r="I41" s="5"/>
      <c r="J41" s="5"/>
      <c r="K41" s="5"/>
    </row>
    <row r="42" spans="2:17">
      <c r="H42" s="5"/>
      <c r="I42" s="5"/>
      <c r="J42" s="5"/>
      <c r="K42" s="5"/>
    </row>
  </sheetData>
  <mergeCells count="29">
    <mergeCell ref="L19:U19"/>
    <mergeCell ref="L20:N20"/>
    <mergeCell ref="B30:C30"/>
    <mergeCell ref="O22:T22"/>
    <mergeCell ref="O21:T21"/>
    <mergeCell ref="O23:T23"/>
    <mergeCell ref="O24:T24"/>
    <mergeCell ref="L21:L24"/>
    <mergeCell ref="R20:T20"/>
    <mergeCell ref="O20:Q20"/>
    <mergeCell ref="R1:T1"/>
    <mergeCell ref="U1:U2"/>
    <mergeCell ref="Q1:Q2"/>
    <mergeCell ref="P1:P2"/>
    <mergeCell ref="O1:O2"/>
    <mergeCell ref="N1:N2"/>
    <mergeCell ref="M1:M2"/>
    <mergeCell ref="L1:L2"/>
    <mergeCell ref="K1:K2"/>
    <mergeCell ref="D1:D2"/>
    <mergeCell ref="C1:C2"/>
    <mergeCell ref="B1:B2"/>
    <mergeCell ref="A1:A2"/>
    <mergeCell ref="J1:J2"/>
    <mergeCell ref="I1:I2"/>
    <mergeCell ref="H1:H2"/>
    <mergeCell ref="G1:G2"/>
    <mergeCell ref="F1:F2"/>
    <mergeCell ref="E1:E2"/>
  </mergeCells>
  <conditionalFormatting sqref="U3:U16">
    <cfRule type="containsText" dxfId="9" priority="5" operator="containsText" text="Pas de prime">
      <formula>NOT(ISERROR(SEARCH("Pas de prime",U3)))</formula>
    </cfRule>
    <cfRule type="cellIs" dxfId="8" priority="6" operator="notEqual">
      <formula>"Pas de prime"</formula>
    </cfRule>
  </conditionalFormatting>
  <conditionalFormatting sqref="O21:T21">
    <cfRule type="containsText" dxfId="7" priority="1" operator="containsText" text="Cadre dirigeant">
      <formula>NOT(ISERROR(SEARCH("Cadre dirigeant",O21)))</formula>
    </cfRule>
    <cfRule type="containsText" dxfId="6" priority="2" operator="containsText" text="RH">
      <formula>NOT(ISERROR(SEARCH("RH",O21)))</formula>
    </cfRule>
    <cfRule type="containsText" dxfId="5" priority="3" operator="containsText" text="Non cadre">
      <formula>NOT(ISERROR(SEARCH("Non cadre",O21)))</formula>
    </cfRule>
    <cfRule type="containsText" dxfId="4" priority="4" operator="containsText" text="cadre">
      <formula>NOT(ISERROR(SEARCH("cadre",O21)))</formula>
    </cfRule>
  </conditionalFormatting>
  <dataValidations count="5">
    <dataValidation type="list" allowBlank="1" showInputMessage="1" showErrorMessage="1" sqref="L20">
      <formula1>$A$3:$A$16</formula1>
    </dataValidation>
    <dataValidation type="list" allowBlank="1" showInputMessage="1" showErrorMessage="1" sqref="B3:B16">
      <formula1>"Madame,Monsieur"</formula1>
    </dataValidation>
    <dataValidation type="list" allowBlank="1" showInputMessage="1" showErrorMessage="1" sqref="F3:F16">
      <formula1>SITES</formula1>
    </dataValidation>
    <dataValidation type="list" allowBlank="1" showInputMessage="1" showErrorMessage="1" sqref="G3:G16">
      <formula1>CONTRAT</formula1>
    </dataValidation>
    <dataValidation type="list" allowBlank="1" showInputMessage="1" showErrorMessage="1" sqref="E3:E16">
      <formula1>POSTES</formula1>
    </dataValidation>
  </dataValidations>
  <printOptions horizontalCentered="1"/>
  <pageMargins left="0.70866141732283472" right="0.70866141732283472" top="1.1380208333333333" bottom="0.74803149606299213" header="0.31496062992125984" footer="0.31496062992125984"/>
  <pageSetup paperSize="8" scale="50" orientation="landscape" r:id="rId1"/>
  <headerFooter>
    <oddHeader>&amp;L&amp;G&amp;C&amp;"Arial,Gras"&amp;22TABLEAU DE GESTION ET DE SUIVI DU PERSONNEL&amp;R&amp;"Arial,Gras"&amp;20Evaluation bureautique
&amp;18 11 Mars 2016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D13" sqref="D13"/>
    </sheetView>
  </sheetViews>
  <sheetFormatPr baseColWidth="10" defaultRowHeight="15"/>
  <cols>
    <col min="1" max="1" width="16.6640625" bestFit="1" customWidth="1"/>
    <col min="3" max="3" width="13.109375" bestFit="1" customWidth="1"/>
  </cols>
  <sheetData>
    <row r="1" spans="1:3" ht="28.5" customHeight="1">
      <c r="A1" s="8" t="s">
        <v>83</v>
      </c>
      <c r="B1" s="8" t="s">
        <v>73</v>
      </c>
      <c r="C1" s="8" t="s">
        <v>89</v>
      </c>
    </row>
    <row r="2" spans="1:3">
      <c r="A2" s="7" t="s">
        <v>16</v>
      </c>
      <c r="B2" s="9" t="s">
        <v>76</v>
      </c>
      <c r="C2" s="9" t="s">
        <v>90</v>
      </c>
    </row>
    <row r="3" spans="1:3">
      <c r="A3" s="7" t="s">
        <v>28</v>
      </c>
      <c r="B3" s="9" t="s">
        <v>75</v>
      </c>
      <c r="C3" s="9" t="s">
        <v>14</v>
      </c>
    </row>
    <row r="4" spans="1:3">
      <c r="A4" s="7" t="s">
        <v>33</v>
      </c>
      <c r="B4" s="9" t="s">
        <v>88</v>
      </c>
      <c r="C4" s="9" t="s">
        <v>77</v>
      </c>
    </row>
    <row r="5" spans="1:3">
      <c r="A5" s="7" t="s">
        <v>38</v>
      </c>
      <c r="C5" s="9" t="s">
        <v>20</v>
      </c>
    </row>
    <row r="6" spans="1:3">
      <c r="A6" s="7" t="s">
        <v>43</v>
      </c>
    </row>
    <row r="7" spans="1:3">
      <c r="A7" s="7" t="s">
        <v>52</v>
      </c>
    </row>
    <row r="8" spans="1:3">
      <c r="A8" s="7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PERSONNEL_2015</vt:lpstr>
      <vt:lpstr>Donnees</vt:lpstr>
      <vt:lpstr>CONTRAT</vt:lpstr>
      <vt:lpstr>PERSONNEL</vt:lpstr>
      <vt:lpstr>POSTES</vt:lpstr>
      <vt:lpstr>SITES</vt:lpstr>
      <vt:lpstr>PERSONNEL_2015!Zone_d_impression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david.bouvier</dc:creator>
  <cp:lastModifiedBy>david.bouvier</cp:lastModifiedBy>
  <cp:lastPrinted>2016-01-13T10:41:10Z</cp:lastPrinted>
  <dcterms:created xsi:type="dcterms:W3CDTF">2016-01-12T09:29:06Z</dcterms:created>
  <dcterms:modified xsi:type="dcterms:W3CDTF">2016-01-13T11:40:08Z</dcterms:modified>
</cp:coreProperties>
</file>