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90" windowWidth="24435" windowHeight="11505" activeTab="1"/>
  </bookViews>
  <sheets>
    <sheet name="tableau 1" sheetId="1" r:id="rId1"/>
    <sheet name="tableau 2" sheetId="2" r:id="rId2"/>
    <sheet name="Feuil3" sheetId="3" r:id="rId3"/>
  </sheets>
  <calcPr calcId="125725" iterate="1"/>
</workbook>
</file>

<file path=xl/calcChain.xml><?xml version="1.0" encoding="utf-8"?>
<calcChain xmlns="http://schemas.openxmlformats.org/spreadsheetml/2006/main">
  <c r="J11" i="2"/>
  <c r="J12"/>
  <c r="J13"/>
  <c r="J14"/>
  <c r="J15"/>
  <c r="J16"/>
  <c r="J17"/>
  <c r="J18"/>
  <c r="J19"/>
  <c r="J20"/>
  <c r="J21"/>
  <c r="J22"/>
  <c r="O11"/>
  <c r="O12"/>
  <c r="O13"/>
  <c r="O14"/>
  <c r="O15"/>
  <c r="O16"/>
  <c r="O17"/>
  <c r="O18"/>
  <c r="O19"/>
  <c r="O20"/>
  <c r="O21"/>
  <c r="O22"/>
  <c r="N11"/>
  <c r="N12"/>
  <c r="N13"/>
  <c r="N14"/>
  <c r="N15"/>
  <c r="N16"/>
  <c r="N17"/>
  <c r="N18"/>
  <c r="N19"/>
  <c r="N20"/>
  <c r="N21"/>
  <c r="N22"/>
  <c r="M11"/>
  <c r="M12"/>
  <c r="M13"/>
  <c r="M14"/>
  <c r="M15"/>
  <c r="M16"/>
  <c r="M17"/>
  <c r="M18"/>
  <c r="M19"/>
  <c r="M20"/>
  <c r="M21"/>
  <c r="M22"/>
  <c r="L11"/>
  <c r="L12"/>
  <c r="L13"/>
  <c r="L14"/>
  <c r="L15"/>
  <c r="L16"/>
  <c r="L17"/>
  <c r="L18"/>
  <c r="L19"/>
  <c r="L20"/>
  <c r="L21"/>
  <c r="L22"/>
  <c r="K11"/>
  <c r="K12"/>
  <c r="K13"/>
  <c r="K14"/>
  <c r="K15"/>
  <c r="K16"/>
  <c r="K17"/>
  <c r="K18"/>
  <c r="K19"/>
  <c r="K20"/>
  <c r="K21"/>
  <c r="K22"/>
  <c r="I11"/>
  <c r="I12"/>
  <c r="I13"/>
  <c r="I14"/>
  <c r="I15"/>
  <c r="I16"/>
  <c r="I17"/>
  <c r="I18"/>
  <c r="I19"/>
  <c r="I20"/>
  <c r="I21"/>
  <c r="I22"/>
  <c r="H11"/>
  <c r="H12"/>
  <c r="H13"/>
  <c r="H14"/>
  <c r="H15"/>
  <c r="H16"/>
  <c r="H17"/>
  <c r="H18"/>
  <c r="H19"/>
  <c r="H20"/>
  <c r="H21"/>
  <c r="H22"/>
  <c r="G11"/>
  <c r="G12"/>
  <c r="G13"/>
  <c r="G14"/>
  <c r="G15"/>
  <c r="G16"/>
  <c r="G17"/>
  <c r="G18"/>
  <c r="G19"/>
  <c r="G20"/>
  <c r="G21"/>
  <c r="G22"/>
  <c r="F11"/>
  <c r="F12"/>
  <c r="F13"/>
  <c r="F14"/>
  <c r="F15"/>
  <c r="F16"/>
  <c r="F17"/>
  <c r="F18"/>
  <c r="F19"/>
  <c r="F20"/>
  <c r="F21"/>
  <c r="F22"/>
  <c r="E11"/>
  <c r="E12"/>
  <c r="E13"/>
  <c r="E14"/>
  <c r="E15"/>
  <c r="E16"/>
  <c r="E17"/>
  <c r="E18"/>
  <c r="E19"/>
  <c r="E20"/>
  <c r="E21"/>
  <c r="E22"/>
  <c r="D11"/>
  <c r="D12"/>
  <c r="D13"/>
  <c r="D14"/>
  <c r="D15"/>
  <c r="D16"/>
  <c r="D17"/>
  <c r="D18"/>
  <c r="D19"/>
  <c r="D20"/>
  <c r="D21"/>
  <c r="D22"/>
  <c r="O10"/>
  <c r="N10"/>
  <c r="M10"/>
  <c r="L10"/>
  <c r="K10"/>
  <c r="J10"/>
  <c r="I10"/>
  <c r="H10"/>
  <c r="G10"/>
  <c r="F10"/>
  <c r="E10"/>
  <c r="D10"/>
  <c r="M23" i="1"/>
  <c r="M21"/>
  <c r="Q12" s="1"/>
  <c r="M20"/>
  <c r="M19"/>
  <c r="M18"/>
  <c r="M17"/>
  <c r="M16"/>
  <c r="M15"/>
  <c r="M14"/>
  <c r="M13"/>
  <c r="M12"/>
  <c r="M11"/>
</calcChain>
</file>

<file path=xl/sharedStrings.xml><?xml version="1.0" encoding="utf-8"?>
<sst xmlns="http://schemas.openxmlformats.org/spreadsheetml/2006/main" count="120" uniqueCount="79">
  <si>
    <t>N° fiche Riblon</t>
  </si>
  <si>
    <t>ligne</t>
  </si>
  <si>
    <t>Date</t>
  </si>
  <si>
    <t>Mois</t>
  </si>
  <si>
    <t>Emetteur</t>
  </si>
  <si>
    <t>Zone d'imputation</t>
  </si>
  <si>
    <t>référence</t>
  </si>
  <si>
    <t>Désignation</t>
  </si>
  <si>
    <t>Qté de pièces</t>
  </si>
  <si>
    <t>Coût unitaire</t>
  </si>
  <si>
    <t>Coût total</t>
  </si>
  <si>
    <t>Motif</t>
  </si>
  <si>
    <t>2016/001</t>
  </si>
  <si>
    <t>1</t>
  </si>
  <si>
    <t>cricco</t>
  </si>
  <si>
    <t>a</t>
  </si>
  <si>
    <t>accouplement</t>
  </si>
  <si>
    <t>cassé au serrage</t>
  </si>
  <si>
    <t xml:space="preserve">COUTS TOTAL DES RIBLONS </t>
  </si>
  <si>
    <t>b</t>
  </si>
  <si>
    <t>166p3529</t>
  </si>
  <si>
    <t>capot</t>
  </si>
  <si>
    <t>tordu</t>
  </si>
  <si>
    <t>Z</t>
  </si>
  <si>
    <t>axe</t>
  </si>
  <si>
    <t>abimé montage</t>
  </si>
  <si>
    <t>150c13</t>
  </si>
  <si>
    <t>C</t>
  </si>
  <si>
    <t>collecteur</t>
  </si>
  <si>
    <t>fil coupé</t>
  </si>
  <si>
    <t>F</t>
  </si>
  <si>
    <t>faisceau</t>
  </si>
  <si>
    <t>O</t>
  </si>
  <si>
    <t>150P2</t>
  </si>
  <si>
    <t>verin</t>
  </si>
  <si>
    <t>coup sur tige retour</t>
  </si>
  <si>
    <t>2016/002</t>
  </si>
  <si>
    <t>P</t>
  </si>
  <si>
    <t>batterie</t>
  </si>
  <si>
    <t>dechargée</t>
  </si>
  <si>
    <t>R</t>
  </si>
  <si>
    <t>bloc</t>
  </si>
  <si>
    <t>pollué</t>
  </si>
  <si>
    <t>S</t>
  </si>
  <si>
    <t>pivot</t>
  </si>
  <si>
    <t>plan à modifier</t>
  </si>
  <si>
    <t>2016/003</t>
  </si>
  <si>
    <t>V</t>
  </si>
  <si>
    <t>158B16</t>
  </si>
  <si>
    <t>came</t>
  </si>
  <si>
    <t>abimé dans boite</t>
  </si>
  <si>
    <t>L</t>
  </si>
  <si>
    <t>157p30</t>
  </si>
  <si>
    <t>goulotte</t>
  </si>
  <si>
    <t>M</t>
  </si>
  <si>
    <t>158p338</t>
  </si>
  <si>
    <t>tole</t>
  </si>
  <si>
    <t>tombé picking</t>
  </si>
  <si>
    <t xml:space="preserve">imputation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</si>
  <si>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</si>
  <si>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</si>
  <si>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</si>
  <si>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</si>
  <si>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</si>
  <si>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</si>
  <si>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</si>
  <si>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</si>
  <si>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</si>
  <si>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</si>
  <si>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</si>
  <si>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</si>
  <si>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TOTAL </t>
  </si>
  <si>
    <t>A</t>
  </si>
  <si>
    <t>B</t>
  </si>
  <si>
    <t>i</t>
  </si>
  <si>
    <t xml:space="preserve">COUTS TOTALS </t>
  </si>
  <si>
    <t>c</t>
  </si>
  <si>
    <t>z</t>
  </si>
  <si>
    <t>r</t>
  </si>
</sst>
</file>

<file path=xl/styles.xml><?xml version="1.0" encoding="utf-8"?>
<styleSheet xmlns="http://schemas.openxmlformats.org/spreadsheetml/2006/main">
  <numFmts count="1">
    <numFmt numFmtId="164" formatCode="[$-40C]mmm\-yy;@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Geneva"/>
    </font>
    <font>
      <b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Arial"/>
      <family val="2"/>
    </font>
    <font>
      <b/>
      <sz val="18"/>
      <color rgb="FFFF0000"/>
      <name val="Arial"/>
      <family val="2"/>
    </font>
    <font>
      <b/>
      <sz val="11"/>
      <color rgb="FFFF0000"/>
      <name val="Calibri"/>
      <family val="2"/>
      <scheme val="minor"/>
    </font>
    <font>
      <sz val="9"/>
      <color rgb="FF111111"/>
      <name val="Courier New"/>
      <family val="3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6">
    <xf numFmtId="0" fontId="0" fillId="0" borderId="0" xfId="0"/>
    <xf numFmtId="0" fontId="3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0" borderId="2" xfId="0" applyFont="1" applyBorder="1" applyAlignment="1" applyProtection="1">
      <alignment horizontal="center"/>
    </xf>
    <xf numFmtId="0" fontId="5" fillId="0" borderId="3" xfId="0" applyFont="1" applyBorder="1" applyAlignment="1" applyProtection="1">
      <alignment horizontal="center"/>
    </xf>
    <xf numFmtId="0" fontId="5" fillId="0" borderId="3" xfId="0" applyNumberFormat="1" applyFont="1" applyBorder="1" applyAlignment="1" applyProtection="1">
      <alignment horizontal="center"/>
    </xf>
    <xf numFmtId="0" fontId="5" fillId="0" borderId="4" xfId="0" applyFont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6" fillId="0" borderId="9" xfId="0" applyFont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0" fillId="7" borderId="1" xfId="0" applyFill="1" applyBorder="1"/>
    <xf numFmtId="164" fontId="10" fillId="2" borderId="1" xfId="1" applyNumberFormat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2" fontId="10" fillId="2" borderId="1" xfId="1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11" fillId="5" borderId="11" xfId="0" applyFont="1" applyFill="1" applyBorder="1" applyAlignment="1">
      <alignment horizontal="center" vertical="center"/>
    </xf>
    <xf numFmtId="0" fontId="11" fillId="5" borderId="12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2" fillId="0" borderId="0" xfId="0" applyFont="1"/>
    <xf numFmtId="0" fontId="0" fillId="0" borderId="1" xfId="0" applyNumberFormat="1" applyBorder="1" applyAlignment="1">
      <alignment horizontal="center" vertical="center"/>
    </xf>
  </cellXfs>
  <cellStyles count="2">
    <cellStyle name="Normal" xfId="0" builtinId="0"/>
    <cellStyle name="Normal_Feuil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9:Q31"/>
  <sheetViews>
    <sheetView topLeftCell="A10" workbookViewId="0">
      <selection activeCell="H18" sqref="H18"/>
    </sheetView>
  </sheetViews>
  <sheetFormatPr baseColWidth="10" defaultRowHeight="15"/>
  <cols>
    <col min="8" max="8" width="16.42578125" customWidth="1"/>
    <col min="14" max="14" width="23" customWidth="1"/>
    <col min="16" max="16" width="15.85546875" customWidth="1"/>
  </cols>
  <sheetData>
    <row r="9" spans="3:17" ht="54">
      <c r="C9" s="1" t="s">
        <v>0</v>
      </c>
      <c r="D9" s="1" t="s">
        <v>1</v>
      </c>
      <c r="E9" s="18" t="s">
        <v>2</v>
      </c>
      <c r="F9" s="1" t="s">
        <v>3</v>
      </c>
      <c r="G9" s="1" t="s">
        <v>4</v>
      </c>
      <c r="H9" s="19" t="s">
        <v>5</v>
      </c>
      <c r="I9" s="1" t="s">
        <v>6</v>
      </c>
      <c r="J9" s="1" t="s">
        <v>7</v>
      </c>
      <c r="K9" s="1" t="s">
        <v>8</v>
      </c>
      <c r="L9" s="1" t="s">
        <v>9</v>
      </c>
      <c r="M9" s="20" t="s">
        <v>10</v>
      </c>
      <c r="N9" s="1" t="s">
        <v>11</v>
      </c>
      <c r="O9" s="2"/>
      <c r="P9" s="2"/>
      <c r="Q9" s="2"/>
    </row>
    <row r="10" spans="3:17" ht="15.75">
      <c r="C10" s="3" t="s">
        <v>12</v>
      </c>
      <c r="D10" s="3">
        <v>1</v>
      </c>
      <c r="E10" s="4">
        <v>42376</v>
      </c>
      <c r="F10" s="5" t="s">
        <v>13</v>
      </c>
      <c r="G10" s="3" t="s">
        <v>14</v>
      </c>
      <c r="H10" s="6" t="s">
        <v>15</v>
      </c>
      <c r="I10" s="7">
        <v>23230007</v>
      </c>
      <c r="J10" s="8" t="s">
        <v>16</v>
      </c>
      <c r="K10" s="9">
        <v>25</v>
      </c>
      <c r="L10" s="8">
        <v>35.75</v>
      </c>
      <c r="M10" s="10">
        <v>200</v>
      </c>
      <c r="N10" s="11" t="s">
        <v>17</v>
      </c>
      <c r="O10" s="2"/>
      <c r="P10" s="22" t="s">
        <v>18</v>
      </c>
      <c r="Q10" s="23"/>
    </row>
    <row r="11" spans="3:17" ht="15.75">
      <c r="C11" s="3" t="s">
        <v>12</v>
      </c>
      <c r="D11" s="3">
        <v>2</v>
      </c>
      <c r="E11" s="12">
        <v>42402</v>
      </c>
      <c r="F11" s="3">
        <v>2</v>
      </c>
      <c r="G11" s="3" t="s">
        <v>14</v>
      </c>
      <c r="H11" s="6" t="s">
        <v>19</v>
      </c>
      <c r="I11" s="7" t="s">
        <v>20</v>
      </c>
      <c r="J11" s="8" t="s">
        <v>21</v>
      </c>
      <c r="K11" s="9">
        <v>20</v>
      </c>
      <c r="L11" s="8">
        <v>20.7</v>
      </c>
      <c r="M11" s="10">
        <f t="shared" ref="M11:M23" si="0">+L11*K11</f>
        <v>414</v>
      </c>
      <c r="N11" s="11" t="s">
        <v>22</v>
      </c>
      <c r="O11" s="2"/>
      <c r="P11" s="24"/>
      <c r="Q11" s="25"/>
    </row>
    <row r="12" spans="3:17" ht="15.75">
      <c r="C12" s="3" t="s">
        <v>12</v>
      </c>
      <c r="D12" s="3">
        <v>3</v>
      </c>
      <c r="E12" s="12">
        <v>42432</v>
      </c>
      <c r="F12" s="3">
        <v>3</v>
      </c>
      <c r="G12" s="3" t="s">
        <v>14</v>
      </c>
      <c r="H12" s="6" t="s">
        <v>76</v>
      </c>
      <c r="I12" s="7">
        <v>155558</v>
      </c>
      <c r="J12" s="8" t="s">
        <v>24</v>
      </c>
      <c r="K12" s="9">
        <v>1</v>
      </c>
      <c r="L12" s="8">
        <v>10.71</v>
      </c>
      <c r="M12" s="10">
        <f t="shared" si="0"/>
        <v>10.71</v>
      </c>
      <c r="N12" s="11" t="s">
        <v>25</v>
      </c>
      <c r="O12" s="2"/>
      <c r="P12" s="26"/>
      <c r="Q12" s="28">
        <f>SUM(M10:M3153)</f>
        <v>308618.14999999997</v>
      </c>
    </row>
    <row r="13" spans="3:17" ht="15.75">
      <c r="C13" s="3" t="s">
        <v>12</v>
      </c>
      <c r="D13" s="3">
        <v>4</v>
      </c>
      <c r="E13" s="12">
        <v>42464</v>
      </c>
      <c r="F13" s="3">
        <v>4</v>
      </c>
      <c r="G13" s="3" t="s">
        <v>14</v>
      </c>
      <c r="H13" s="6" t="s">
        <v>19</v>
      </c>
      <c r="I13" s="7" t="s">
        <v>26</v>
      </c>
      <c r="J13" s="8" t="s">
        <v>24</v>
      </c>
      <c r="K13" s="9">
        <v>22</v>
      </c>
      <c r="L13" s="8">
        <v>11.26</v>
      </c>
      <c r="M13" s="10">
        <f t="shared" si="0"/>
        <v>247.72</v>
      </c>
      <c r="N13" s="11" t="s">
        <v>25</v>
      </c>
      <c r="O13" s="2"/>
      <c r="P13" s="27"/>
      <c r="Q13" s="29"/>
    </row>
    <row r="14" spans="3:17" ht="15.75">
      <c r="C14" s="3" t="s">
        <v>12</v>
      </c>
      <c r="D14" s="3">
        <v>5</v>
      </c>
      <c r="E14" s="12">
        <v>42495</v>
      </c>
      <c r="F14" s="3">
        <v>5</v>
      </c>
      <c r="G14" s="3" t="s">
        <v>14</v>
      </c>
      <c r="H14" s="6" t="s">
        <v>76</v>
      </c>
      <c r="I14" s="7" t="s">
        <v>26</v>
      </c>
      <c r="J14" s="8" t="s">
        <v>24</v>
      </c>
      <c r="K14" s="9">
        <v>13</v>
      </c>
      <c r="L14" s="8">
        <v>27.23</v>
      </c>
      <c r="M14" s="10">
        <f t="shared" si="0"/>
        <v>353.99</v>
      </c>
      <c r="N14" s="11" t="s">
        <v>25</v>
      </c>
      <c r="O14" s="2"/>
      <c r="P14" s="2"/>
      <c r="Q14" s="2"/>
    </row>
    <row r="15" spans="3:17" ht="15.75">
      <c r="C15" s="3" t="s">
        <v>12</v>
      </c>
      <c r="D15" s="3">
        <v>6</v>
      </c>
      <c r="E15" s="12">
        <v>42527</v>
      </c>
      <c r="F15" s="3">
        <v>6</v>
      </c>
      <c r="G15" s="3" t="s">
        <v>14</v>
      </c>
      <c r="H15" s="6" t="s">
        <v>19</v>
      </c>
      <c r="I15" s="7">
        <v>2901012</v>
      </c>
      <c r="J15" s="8" t="s">
        <v>28</v>
      </c>
      <c r="K15" s="9">
        <v>11</v>
      </c>
      <c r="L15" s="8">
        <v>306.25</v>
      </c>
      <c r="M15" s="10">
        <f t="shared" si="0"/>
        <v>3368.75</v>
      </c>
      <c r="N15" s="11" t="s">
        <v>29</v>
      </c>
      <c r="O15" s="2"/>
      <c r="P15" s="2"/>
      <c r="Q15" s="2"/>
    </row>
    <row r="16" spans="3:17" ht="15.75">
      <c r="C16" s="3" t="s">
        <v>12</v>
      </c>
      <c r="D16" s="3">
        <v>7</v>
      </c>
      <c r="E16" s="12">
        <v>42685</v>
      </c>
      <c r="F16" s="3">
        <v>11</v>
      </c>
      <c r="G16" s="3" t="s">
        <v>14</v>
      </c>
      <c r="H16" s="6" t="s">
        <v>77</v>
      </c>
      <c r="I16" s="7">
        <v>4000</v>
      </c>
      <c r="J16" s="8" t="s">
        <v>31</v>
      </c>
      <c r="K16" s="9">
        <v>111</v>
      </c>
      <c r="L16" s="8">
        <v>29.87</v>
      </c>
      <c r="M16" s="10">
        <f t="shared" si="0"/>
        <v>3315.57</v>
      </c>
      <c r="N16" s="11" t="s">
        <v>29</v>
      </c>
      <c r="O16" s="2"/>
      <c r="P16" s="2"/>
      <c r="Q16" s="2"/>
    </row>
    <row r="17" spans="3:17" ht="15.75">
      <c r="C17" s="3" t="s">
        <v>12</v>
      </c>
      <c r="D17" s="3">
        <v>8</v>
      </c>
      <c r="E17" s="12">
        <v>42558</v>
      </c>
      <c r="F17" s="3">
        <v>7</v>
      </c>
      <c r="G17" s="3" t="s">
        <v>14</v>
      </c>
      <c r="H17" s="6" t="s">
        <v>77</v>
      </c>
      <c r="I17" s="7" t="s">
        <v>33</v>
      </c>
      <c r="J17" s="8" t="s">
        <v>34</v>
      </c>
      <c r="K17" s="9">
        <v>1111</v>
      </c>
      <c r="L17" s="8">
        <v>202.95</v>
      </c>
      <c r="M17" s="10">
        <f t="shared" si="0"/>
        <v>225477.44999999998</v>
      </c>
      <c r="N17" s="13" t="s">
        <v>35</v>
      </c>
      <c r="O17" s="2"/>
      <c r="P17" s="2"/>
      <c r="Q17" s="2"/>
    </row>
    <row r="18" spans="3:17" ht="15.75">
      <c r="C18" s="3" t="s">
        <v>36</v>
      </c>
      <c r="D18" s="3">
        <v>1</v>
      </c>
      <c r="E18" s="12">
        <v>42589</v>
      </c>
      <c r="F18" s="3">
        <v>8</v>
      </c>
      <c r="G18" s="3" t="s">
        <v>14</v>
      </c>
      <c r="H18" s="6" t="s">
        <v>76</v>
      </c>
      <c r="I18" s="7">
        <v>2901</v>
      </c>
      <c r="J18" s="8" t="s">
        <v>38</v>
      </c>
      <c r="K18" s="9">
        <v>1111</v>
      </c>
      <c r="L18" s="8">
        <v>50</v>
      </c>
      <c r="M18" s="10">
        <f t="shared" si="0"/>
        <v>55550</v>
      </c>
      <c r="N18" s="11" t="s">
        <v>39</v>
      </c>
      <c r="O18" s="2"/>
      <c r="P18" s="2"/>
      <c r="Q18" s="2"/>
    </row>
    <row r="19" spans="3:17" ht="15.75">
      <c r="C19" s="3" t="s">
        <v>36</v>
      </c>
      <c r="D19" s="3">
        <v>2</v>
      </c>
      <c r="E19" s="12">
        <v>42622</v>
      </c>
      <c r="F19" s="3">
        <v>9</v>
      </c>
      <c r="G19" s="3" t="s">
        <v>14</v>
      </c>
      <c r="H19" s="6" t="s">
        <v>77</v>
      </c>
      <c r="I19" s="7">
        <v>400035</v>
      </c>
      <c r="J19" s="8" t="s">
        <v>41</v>
      </c>
      <c r="K19" s="9">
        <v>44</v>
      </c>
      <c r="L19" s="8">
        <v>112.5</v>
      </c>
      <c r="M19" s="10">
        <f t="shared" si="0"/>
        <v>4950</v>
      </c>
      <c r="N19" s="11" t="s">
        <v>42</v>
      </c>
      <c r="O19" s="2"/>
      <c r="P19" s="2"/>
      <c r="Q19" s="2"/>
    </row>
    <row r="20" spans="3:17" ht="15.75">
      <c r="C20" s="3" t="s">
        <v>36</v>
      </c>
      <c r="D20" s="3">
        <v>3</v>
      </c>
      <c r="E20" s="12">
        <v>42653</v>
      </c>
      <c r="F20" s="3">
        <v>10</v>
      </c>
      <c r="G20" s="3" t="s">
        <v>14</v>
      </c>
      <c r="H20" s="6" t="s">
        <v>78</v>
      </c>
      <c r="I20" s="7">
        <v>400020</v>
      </c>
      <c r="J20" s="8" t="s">
        <v>44</v>
      </c>
      <c r="K20" s="9">
        <v>77</v>
      </c>
      <c r="L20" s="8">
        <v>128</v>
      </c>
      <c r="M20" s="10">
        <f t="shared" si="0"/>
        <v>9856</v>
      </c>
      <c r="N20" s="13" t="s">
        <v>45</v>
      </c>
      <c r="O20" s="2"/>
      <c r="P20" s="2"/>
      <c r="Q20" s="2"/>
    </row>
    <row r="21" spans="3:17" ht="15.75">
      <c r="C21" s="3" t="s">
        <v>46</v>
      </c>
      <c r="D21" s="3">
        <v>1</v>
      </c>
      <c r="E21" s="12">
        <v>42685</v>
      </c>
      <c r="F21" s="3">
        <v>11</v>
      </c>
      <c r="G21" s="3" t="s">
        <v>14</v>
      </c>
      <c r="H21" s="6" t="s">
        <v>77</v>
      </c>
      <c r="I21" s="7" t="s">
        <v>48</v>
      </c>
      <c r="J21" s="8" t="s">
        <v>49</v>
      </c>
      <c r="K21" s="9">
        <v>55</v>
      </c>
      <c r="L21" s="8">
        <v>1.44</v>
      </c>
      <c r="M21" s="10">
        <f t="shared" si="0"/>
        <v>79.2</v>
      </c>
      <c r="N21" s="11" t="s">
        <v>50</v>
      </c>
      <c r="O21" s="2"/>
      <c r="P21" s="2"/>
      <c r="Q21" s="2"/>
    </row>
    <row r="22" spans="3:17" ht="15.75">
      <c r="C22" s="3" t="s">
        <v>46</v>
      </c>
      <c r="D22" s="3">
        <v>2</v>
      </c>
      <c r="E22" s="4">
        <v>42376</v>
      </c>
      <c r="F22" s="3">
        <v>1</v>
      </c>
      <c r="G22" s="3" t="s">
        <v>14</v>
      </c>
      <c r="H22" s="6" t="s">
        <v>77</v>
      </c>
      <c r="I22" s="7" t="s">
        <v>52</v>
      </c>
      <c r="J22" s="8" t="s">
        <v>53</v>
      </c>
      <c r="K22" s="9">
        <v>66</v>
      </c>
      <c r="L22" s="8">
        <v>70.73</v>
      </c>
      <c r="M22" s="10">
        <v>200</v>
      </c>
      <c r="N22" s="11" t="s">
        <v>22</v>
      </c>
      <c r="O22" s="2"/>
      <c r="P22" s="2"/>
      <c r="Q22" s="2"/>
    </row>
    <row r="23" spans="3:17" ht="15.75">
      <c r="C23" s="3" t="s">
        <v>46</v>
      </c>
      <c r="D23" s="3">
        <v>3</v>
      </c>
      <c r="E23" s="12">
        <v>42716</v>
      </c>
      <c r="F23" s="3">
        <v>12</v>
      </c>
      <c r="G23" s="3" t="s">
        <v>14</v>
      </c>
      <c r="H23" s="6" t="s">
        <v>77</v>
      </c>
      <c r="I23" s="7" t="s">
        <v>55</v>
      </c>
      <c r="J23" s="8" t="s">
        <v>56</v>
      </c>
      <c r="K23" s="9">
        <v>201</v>
      </c>
      <c r="L23" s="8">
        <v>22.76</v>
      </c>
      <c r="M23" s="10">
        <f t="shared" si="0"/>
        <v>4574.76</v>
      </c>
      <c r="N23" s="11" t="s">
        <v>57</v>
      </c>
      <c r="O23" s="2"/>
      <c r="P23" s="2"/>
      <c r="Q23" s="2"/>
    </row>
    <row r="24" spans="3:17">
      <c r="C24" s="14"/>
      <c r="D24" s="14"/>
      <c r="E24" s="12">
        <v>42402</v>
      </c>
      <c r="F24" s="35">
        <v>2</v>
      </c>
      <c r="G24" s="14"/>
      <c r="H24" s="6" t="s">
        <v>77</v>
      </c>
      <c r="I24" s="14"/>
      <c r="J24" s="14"/>
      <c r="K24" s="14"/>
      <c r="L24" s="14"/>
      <c r="M24" s="14">
        <v>20</v>
      </c>
      <c r="N24" s="14"/>
      <c r="O24" s="2"/>
      <c r="P24" s="2"/>
      <c r="Q24" s="2"/>
    </row>
    <row r="25" spans="3:17"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2"/>
      <c r="P25" s="2"/>
      <c r="Q25" s="2"/>
    </row>
    <row r="26" spans="3:17"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2"/>
      <c r="P26" s="2"/>
      <c r="Q26" s="2"/>
    </row>
    <row r="27" spans="3:17"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2"/>
      <c r="P27" s="2"/>
      <c r="Q27" s="2"/>
    </row>
    <row r="28" spans="3:17"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2"/>
      <c r="P28" s="2"/>
      <c r="Q28" s="2"/>
    </row>
    <row r="29" spans="3:17"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2"/>
      <c r="P29" s="2"/>
      <c r="Q29" s="2"/>
    </row>
    <row r="30" spans="3:17"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2"/>
      <c r="P30" s="2"/>
      <c r="Q30" s="2"/>
    </row>
    <row r="31" spans="3:17"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2"/>
      <c r="P31" s="2"/>
      <c r="Q31" s="2"/>
    </row>
  </sheetData>
  <protectedRanges>
    <protectedRange sqref="C9:N9" name="Plage1"/>
  </protectedRanges>
  <mergeCells count="3">
    <mergeCell ref="P10:Q11"/>
    <mergeCell ref="P12:P13"/>
    <mergeCell ref="Q12:Q13"/>
  </mergeCells>
  <dataValidations count="1">
    <dataValidation type="list" allowBlank="1" showInputMessage="1" showErrorMessage="1" sqref="N10:N23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9:P23"/>
  <sheetViews>
    <sheetView tabSelected="1" topLeftCell="A4" workbookViewId="0">
      <selection activeCell="C38" sqref="C38"/>
    </sheetView>
  </sheetViews>
  <sheetFormatPr baseColWidth="10" defaultRowHeight="15"/>
  <sheetData>
    <row r="9" spans="2:16">
      <c r="B9" s="32" t="s">
        <v>58</v>
      </c>
      <c r="C9" s="33"/>
      <c r="D9" s="21" t="s">
        <v>59</v>
      </c>
      <c r="E9" s="21" t="s">
        <v>60</v>
      </c>
      <c r="F9" s="21" t="s">
        <v>61</v>
      </c>
      <c r="G9" s="21" t="s">
        <v>62</v>
      </c>
      <c r="H9" s="21" t="s">
        <v>63</v>
      </c>
      <c r="I9" s="21" t="s">
        <v>64</v>
      </c>
      <c r="J9" s="21" t="s">
        <v>65</v>
      </c>
      <c r="K9" s="21" t="s">
        <v>66</v>
      </c>
      <c r="L9" s="21" t="s">
        <v>67</v>
      </c>
      <c r="M9" s="21" t="s">
        <v>68</v>
      </c>
      <c r="N9" s="21" t="s">
        <v>69</v>
      </c>
      <c r="O9" s="21" t="s">
        <v>70</v>
      </c>
      <c r="P9" s="15" t="s">
        <v>71</v>
      </c>
    </row>
    <row r="10" spans="2:16">
      <c r="B10" s="30" t="s">
        <v>72</v>
      </c>
      <c r="C10" s="31"/>
      <c r="D10" s="34">
        <f>SUMIFS('tableau 1'!M10:M31,'tableau 1'!F10:F31,1,'tableau 1'!H10:H31,'tableau 2'!B10)</f>
        <v>200</v>
      </c>
      <c r="E10" s="34">
        <f>SUMIFS('tableau 1'!M10:M31,'tableau 1'!F10:F31,2,'tableau 1'!H10:H31,'tableau 2'!B10)</f>
        <v>0</v>
      </c>
      <c r="F10" s="34">
        <f>SUMIFS('tableau 1'!M10:M31,'tableau 1'!F10:F31,3,'tableau 1'!H10:H31,'tableau 2'!B10)</f>
        <v>0</v>
      </c>
      <c r="G10" s="34">
        <f>SUMIFS('tableau 1'!M10:M31,'tableau 1'!F10:F31,4,'tableau 1'!H10:H31,'tableau 2'!B10)</f>
        <v>0</v>
      </c>
      <c r="H10" s="34">
        <f>SUMIFS('tableau 1'!M10:M31,'tableau 1'!F10:F31,5,'tableau 1'!H10:H31,'tableau 2'!B10)</f>
        <v>0</v>
      </c>
      <c r="I10" s="34">
        <f>SUMIFS('tableau 1'!M10:M31,'tableau 1'!F10:F31,6,'tableau 1'!H10:H31,'tableau 2'!B10)</f>
        <v>0</v>
      </c>
      <c r="J10" s="34">
        <f>SUMIFS('tableau 1'!M10:M31,'tableau 1'!F10:F31,7,'tableau 1'!H10:H31,'tableau 2'!B10)</f>
        <v>0</v>
      </c>
      <c r="K10" s="34">
        <f>SUMIFS('tableau 1'!M10:M31,'tableau 1'!F10:F31,8,'tableau 1'!H10:H31,'tableau 2'!B10)</f>
        <v>0</v>
      </c>
      <c r="L10" s="34">
        <f>SUMIFS('tableau 1'!M10:M31,'tableau 1'!F10:F31,9,'tableau 1'!H10:H31,'tableau 2'!B10)</f>
        <v>0</v>
      </c>
      <c r="M10" s="34">
        <f>SUMIFS('tableau 1'!M10:M31,'tableau 1'!F10:F31,10,'tableau 1'!H10:H31,'tableau 2'!B10)</f>
        <v>0</v>
      </c>
      <c r="N10" s="34">
        <f>SUMIFS('tableau 1'!M10:M31,'tableau 1'!F10:F31,11,'tableau 1'!H10:H31,'tableau 2'!B10)</f>
        <v>0</v>
      </c>
      <c r="O10" s="34">
        <f>SUMIFS('tableau 1'!M10:M31,'tableau 1'!F10:F31,12,'tableau 1'!H10:H31,'tableau 2'!B10)</f>
        <v>0</v>
      </c>
      <c r="P10" s="17"/>
    </row>
    <row r="11" spans="2:16">
      <c r="B11" s="30" t="s">
        <v>73</v>
      </c>
      <c r="C11" s="31"/>
      <c r="D11" s="34">
        <f>SUMIFS('tableau 1'!M11:M32,'tableau 1'!F11:F32,1,'tableau 1'!H11:H32,'tableau 2'!B11)</f>
        <v>0</v>
      </c>
      <c r="E11" s="34">
        <f>SUMIFS('tableau 1'!M11:M32,'tableau 1'!F11:F32,2,'tableau 1'!H11:H32,'tableau 2'!B11)</f>
        <v>414</v>
      </c>
      <c r="F11" s="34">
        <f>SUMIFS('tableau 1'!M11:M32,'tableau 1'!F11:F32,3,'tableau 1'!H11:H32,'tableau 2'!B11)</f>
        <v>0</v>
      </c>
      <c r="G11" s="34">
        <f>SUMIFS('tableau 1'!M11:M32,'tableau 1'!F11:F32,4,'tableau 1'!H11:H32,'tableau 2'!B11)</f>
        <v>247.72</v>
      </c>
      <c r="H11" s="34">
        <f>SUMIFS('tableau 1'!M11:M32,'tableau 1'!F11:F32,5,'tableau 1'!H11:H32,'tableau 2'!B11)</f>
        <v>0</v>
      </c>
      <c r="I11" s="34">
        <f>SUMIFS('tableau 1'!M11:M32,'tableau 1'!F11:F32,6,'tableau 1'!H11:H32,'tableau 2'!B11)</f>
        <v>3368.75</v>
      </c>
      <c r="J11" s="34">
        <f>SUMIFS('tableau 1'!M11:M32,'tableau 1'!F11:F32,7,'tableau 1'!H11:H32,'tableau 2'!B11)</f>
        <v>0</v>
      </c>
      <c r="K11" s="34">
        <f>SUMIFS('tableau 1'!M11:M32,'tableau 1'!F11:F32,8,'tableau 1'!H11:H32,'tableau 2'!B11)</f>
        <v>0</v>
      </c>
      <c r="L11" s="34">
        <f>SUMIFS('tableau 1'!M11:M32,'tableau 1'!F11:F32,9,'tableau 1'!H11:H32,'tableau 2'!B11)</f>
        <v>0</v>
      </c>
      <c r="M11" s="34">
        <f>SUMIFS('tableau 1'!M11:M32,'tableau 1'!F11:F32,10,'tableau 1'!H11:H32,'tableau 2'!B11)</f>
        <v>0</v>
      </c>
      <c r="N11" s="34">
        <f>SUMIFS('tableau 1'!M11:M32,'tableau 1'!F11:F32,11,'tableau 1'!H11:H32,'tableau 2'!B11)</f>
        <v>0</v>
      </c>
      <c r="O11" s="34">
        <f>SUMIFS('tableau 1'!M11:M32,'tableau 1'!F11:F32,12,'tableau 1'!H11:H32,'tableau 2'!B11)</f>
        <v>0</v>
      </c>
      <c r="P11" s="17"/>
    </row>
    <row r="12" spans="2:16">
      <c r="B12" s="30" t="s">
        <v>27</v>
      </c>
      <c r="C12" s="31"/>
      <c r="D12" s="34">
        <f>SUMIFS('tableau 1'!M12:M33,'tableau 1'!F12:F33,1,'tableau 1'!H12:H33,'tableau 2'!B12)</f>
        <v>0</v>
      </c>
      <c r="E12" s="34">
        <f>SUMIFS('tableau 1'!M12:M33,'tableau 1'!F12:F33,2,'tableau 1'!H12:H33,'tableau 2'!B12)</f>
        <v>0</v>
      </c>
      <c r="F12" s="34">
        <f>SUMIFS('tableau 1'!M12:M33,'tableau 1'!F12:F33,3,'tableau 1'!H12:H33,'tableau 2'!B12)</f>
        <v>10.71</v>
      </c>
      <c r="G12" s="34">
        <f>SUMIFS('tableau 1'!M12:M33,'tableau 1'!F12:F33,4,'tableau 1'!H12:H33,'tableau 2'!B12)</f>
        <v>0</v>
      </c>
      <c r="H12" s="34">
        <f>SUMIFS('tableau 1'!M12:M33,'tableau 1'!F12:F33,5,'tableau 1'!H12:H33,'tableau 2'!B12)</f>
        <v>353.99</v>
      </c>
      <c r="I12" s="34">
        <f>SUMIFS('tableau 1'!M12:M33,'tableau 1'!F12:F33,6,'tableau 1'!H12:H33,'tableau 2'!B12)</f>
        <v>0</v>
      </c>
      <c r="J12" s="34">
        <f>SUMIFS('tableau 1'!M12:M33,'tableau 1'!F12:F33,7,'tableau 1'!H12:H33,'tableau 2'!B12)</f>
        <v>0</v>
      </c>
      <c r="K12" s="34">
        <f>SUMIFS('tableau 1'!M12:M33,'tableau 1'!F12:F33,8,'tableau 1'!H12:H33,'tableau 2'!B12)</f>
        <v>55550</v>
      </c>
      <c r="L12" s="34">
        <f>SUMIFS('tableau 1'!M12:M33,'tableau 1'!F12:F33,9,'tableau 1'!H12:H33,'tableau 2'!B12)</f>
        <v>0</v>
      </c>
      <c r="M12" s="34">
        <f>SUMIFS('tableau 1'!M12:M33,'tableau 1'!F12:F33,10,'tableau 1'!H12:H33,'tableau 2'!B12)</f>
        <v>0</v>
      </c>
      <c r="N12" s="34">
        <f>SUMIFS('tableau 1'!M12:M33,'tableau 1'!F12:F33,11,'tableau 1'!H12:H33,'tableau 2'!B12)</f>
        <v>0</v>
      </c>
      <c r="O12" s="34">
        <f>SUMIFS('tableau 1'!M12:M33,'tableau 1'!F12:F33,12,'tableau 1'!H12:H33,'tableau 2'!B12)</f>
        <v>0</v>
      </c>
      <c r="P12" s="17"/>
    </row>
    <row r="13" spans="2:16">
      <c r="B13" s="30" t="s">
        <v>30</v>
      </c>
      <c r="C13" s="31"/>
      <c r="D13" s="34">
        <f>SUMIFS('tableau 1'!M13:M34,'tableau 1'!F13:F34,1,'tableau 1'!H13:H34,'tableau 2'!B13)</f>
        <v>0</v>
      </c>
      <c r="E13" s="34">
        <f>SUMIFS('tableau 1'!M13:M34,'tableau 1'!F13:F34,2,'tableau 1'!H13:H34,'tableau 2'!B13)</f>
        <v>0</v>
      </c>
      <c r="F13" s="34">
        <f>SUMIFS('tableau 1'!M13:M34,'tableau 1'!F13:F34,3,'tableau 1'!H13:H34,'tableau 2'!B13)</f>
        <v>0</v>
      </c>
      <c r="G13" s="34">
        <f>SUMIFS('tableau 1'!M13:M34,'tableau 1'!F13:F34,4,'tableau 1'!H13:H34,'tableau 2'!B13)</f>
        <v>0</v>
      </c>
      <c r="H13" s="34">
        <f>SUMIFS('tableau 1'!M13:M34,'tableau 1'!F13:F34,5,'tableau 1'!H13:H34,'tableau 2'!B13)</f>
        <v>0</v>
      </c>
      <c r="I13" s="34">
        <f>SUMIFS('tableau 1'!M13:M34,'tableau 1'!F13:F34,6,'tableau 1'!H13:H34,'tableau 2'!B13)</f>
        <v>0</v>
      </c>
      <c r="J13" s="34">
        <f>SUMIFS('tableau 1'!M13:M34,'tableau 1'!F13:F34,7,'tableau 1'!H13:H34,'tableau 2'!B13)</f>
        <v>0</v>
      </c>
      <c r="K13" s="34">
        <f>SUMIFS('tableau 1'!M13:M34,'tableau 1'!F13:F34,8,'tableau 1'!H13:H34,'tableau 2'!B13)</f>
        <v>0</v>
      </c>
      <c r="L13" s="34">
        <f>SUMIFS('tableau 1'!M13:M34,'tableau 1'!F13:F34,9,'tableau 1'!H13:H34,'tableau 2'!B13)</f>
        <v>0</v>
      </c>
      <c r="M13" s="34">
        <f>SUMIFS('tableau 1'!M13:M34,'tableau 1'!F13:F34,10,'tableau 1'!H13:H34,'tableau 2'!B13)</f>
        <v>0</v>
      </c>
      <c r="N13" s="34">
        <f>SUMIFS('tableau 1'!M13:M34,'tableau 1'!F13:F34,11,'tableau 1'!H13:H34,'tableau 2'!B13)</f>
        <v>0</v>
      </c>
      <c r="O13" s="34">
        <f>SUMIFS('tableau 1'!M13:M34,'tableau 1'!F13:F34,12,'tableau 1'!H13:H34,'tableau 2'!B13)</f>
        <v>0</v>
      </c>
      <c r="P13" s="17"/>
    </row>
    <row r="14" spans="2:16">
      <c r="B14" s="30" t="s">
        <v>74</v>
      </c>
      <c r="C14" s="31"/>
      <c r="D14" s="34">
        <f>SUMIFS('tableau 1'!M14:M35,'tableau 1'!F14:F35,1,'tableau 1'!H14:H35,'tableau 2'!B14)</f>
        <v>0</v>
      </c>
      <c r="E14" s="34">
        <f>SUMIFS('tableau 1'!M14:M35,'tableau 1'!F14:F35,2,'tableau 1'!H14:H35,'tableau 2'!B14)</f>
        <v>0</v>
      </c>
      <c r="F14" s="34">
        <f>SUMIFS('tableau 1'!M14:M35,'tableau 1'!F14:F35,3,'tableau 1'!H14:H35,'tableau 2'!B14)</f>
        <v>0</v>
      </c>
      <c r="G14" s="34">
        <f>SUMIFS('tableau 1'!M14:M35,'tableau 1'!F14:F35,4,'tableau 1'!H14:H35,'tableau 2'!B14)</f>
        <v>0</v>
      </c>
      <c r="H14" s="34">
        <f>SUMIFS('tableau 1'!M14:M35,'tableau 1'!F14:F35,5,'tableau 1'!H14:H35,'tableau 2'!B14)</f>
        <v>0</v>
      </c>
      <c r="I14" s="34">
        <f>SUMIFS('tableau 1'!M14:M35,'tableau 1'!F14:F35,6,'tableau 1'!H14:H35,'tableau 2'!B14)</f>
        <v>0</v>
      </c>
      <c r="J14" s="34">
        <f>SUMIFS('tableau 1'!M14:M35,'tableau 1'!F14:F35,7,'tableau 1'!H14:H35,'tableau 2'!B14)</f>
        <v>0</v>
      </c>
      <c r="K14" s="34">
        <f>SUMIFS('tableau 1'!M14:M35,'tableau 1'!F14:F35,8,'tableau 1'!H14:H35,'tableau 2'!B14)</f>
        <v>0</v>
      </c>
      <c r="L14" s="34">
        <f>SUMIFS('tableau 1'!M14:M35,'tableau 1'!F14:F35,9,'tableau 1'!H14:H35,'tableau 2'!B14)</f>
        <v>0</v>
      </c>
      <c r="M14" s="34">
        <f>SUMIFS('tableau 1'!M14:M35,'tableau 1'!F14:F35,10,'tableau 1'!H14:H35,'tableau 2'!B14)</f>
        <v>0</v>
      </c>
      <c r="N14" s="34">
        <f>SUMIFS('tableau 1'!M14:M35,'tableau 1'!F14:F35,11,'tableau 1'!H14:H35,'tableau 2'!B14)</f>
        <v>0</v>
      </c>
      <c r="O14" s="34">
        <f>SUMIFS('tableau 1'!M14:M35,'tableau 1'!F14:F35,12,'tableau 1'!H14:H35,'tableau 2'!B14)</f>
        <v>0</v>
      </c>
      <c r="P14" s="17"/>
    </row>
    <row r="15" spans="2:16">
      <c r="B15" s="30" t="s">
        <v>51</v>
      </c>
      <c r="C15" s="31"/>
      <c r="D15" s="34">
        <f>SUMIFS('tableau 1'!M15:M36,'tableau 1'!F15:F36,1,'tableau 1'!H15:H36,'tableau 2'!B15)</f>
        <v>0</v>
      </c>
      <c r="E15" s="34">
        <f>SUMIFS('tableau 1'!M15:M36,'tableau 1'!F15:F36,2,'tableau 1'!H15:H36,'tableau 2'!B15)</f>
        <v>0</v>
      </c>
      <c r="F15" s="34">
        <f>SUMIFS('tableau 1'!M15:M36,'tableau 1'!F15:F36,3,'tableau 1'!H15:H36,'tableau 2'!B15)</f>
        <v>0</v>
      </c>
      <c r="G15" s="34">
        <f>SUMIFS('tableau 1'!M15:M36,'tableau 1'!F15:F36,4,'tableau 1'!H15:H36,'tableau 2'!B15)</f>
        <v>0</v>
      </c>
      <c r="H15" s="34">
        <f>SUMIFS('tableau 1'!M15:M36,'tableau 1'!F15:F36,5,'tableau 1'!H15:H36,'tableau 2'!B15)</f>
        <v>0</v>
      </c>
      <c r="I15" s="34">
        <f>SUMIFS('tableau 1'!M15:M36,'tableau 1'!F15:F36,6,'tableau 1'!H15:H36,'tableau 2'!B15)</f>
        <v>0</v>
      </c>
      <c r="J15" s="34">
        <f>SUMIFS('tableau 1'!M15:M36,'tableau 1'!F15:F36,7,'tableau 1'!H15:H36,'tableau 2'!B15)</f>
        <v>0</v>
      </c>
      <c r="K15" s="34">
        <f>SUMIFS('tableau 1'!M15:M36,'tableau 1'!F15:F36,8,'tableau 1'!H15:H36,'tableau 2'!B15)</f>
        <v>0</v>
      </c>
      <c r="L15" s="34">
        <f>SUMIFS('tableau 1'!M15:M36,'tableau 1'!F15:F36,9,'tableau 1'!H15:H36,'tableau 2'!B15)</f>
        <v>0</v>
      </c>
      <c r="M15" s="34">
        <f>SUMIFS('tableau 1'!M15:M36,'tableau 1'!F15:F36,10,'tableau 1'!H15:H36,'tableau 2'!B15)</f>
        <v>0</v>
      </c>
      <c r="N15" s="34">
        <f>SUMIFS('tableau 1'!M15:M36,'tableau 1'!F15:F36,11,'tableau 1'!H15:H36,'tableau 2'!B15)</f>
        <v>0</v>
      </c>
      <c r="O15" s="34">
        <f>SUMIFS('tableau 1'!M15:M36,'tableau 1'!F15:F36,12,'tableau 1'!H15:H36,'tableau 2'!B15)</f>
        <v>0</v>
      </c>
      <c r="P15" s="17"/>
    </row>
    <row r="16" spans="2:16">
      <c r="B16" s="30" t="s">
        <v>54</v>
      </c>
      <c r="C16" s="31"/>
      <c r="D16" s="34">
        <f>SUMIFS('tableau 1'!M16:M37,'tableau 1'!F16:F37,1,'tableau 1'!H16:H37,'tableau 2'!B16)</f>
        <v>0</v>
      </c>
      <c r="E16" s="34">
        <f>SUMIFS('tableau 1'!M16:M37,'tableau 1'!F16:F37,2,'tableau 1'!H16:H37,'tableau 2'!B16)</f>
        <v>0</v>
      </c>
      <c r="F16" s="34">
        <f>SUMIFS('tableau 1'!M16:M37,'tableau 1'!F16:F37,3,'tableau 1'!H16:H37,'tableau 2'!B16)</f>
        <v>0</v>
      </c>
      <c r="G16" s="34">
        <f>SUMIFS('tableau 1'!M16:M37,'tableau 1'!F16:F37,4,'tableau 1'!H16:H37,'tableau 2'!B16)</f>
        <v>0</v>
      </c>
      <c r="H16" s="34">
        <f>SUMIFS('tableau 1'!M16:M37,'tableau 1'!F16:F37,5,'tableau 1'!H16:H37,'tableau 2'!B16)</f>
        <v>0</v>
      </c>
      <c r="I16" s="34">
        <f>SUMIFS('tableau 1'!M16:M37,'tableau 1'!F16:F37,6,'tableau 1'!H16:H37,'tableau 2'!B16)</f>
        <v>0</v>
      </c>
      <c r="J16" s="34">
        <f>SUMIFS('tableau 1'!M16:M37,'tableau 1'!F16:F37,7,'tableau 1'!H16:H37,'tableau 2'!B16)</f>
        <v>0</v>
      </c>
      <c r="K16" s="34">
        <f>SUMIFS('tableau 1'!M16:M37,'tableau 1'!F16:F37,8,'tableau 1'!H16:H37,'tableau 2'!B16)</f>
        <v>0</v>
      </c>
      <c r="L16" s="34">
        <f>SUMIFS('tableau 1'!M16:M37,'tableau 1'!F16:F37,9,'tableau 1'!H16:H37,'tableau 2'!B16)</f>
        <v>0</v>
      </c>
      <c r="M16" s="34">
        <f>SUMIFS('tableau 1'!M16:M37,'tableau 1'!F16:F37,10,'tableau 1'!H16:H37,'tableau 2'!B16)</f>
        <v>0</v>
      </c>
      <c r="N16" s="34">
        <f>SUMIFS('tableau 1'!M16:M37,'tableau 1'!F16:F37,11,'tableau 1'!H16:H37,'tableau 2'!B16)</f>
        <v>0</v>
      </c>
      <c r="O16" s="34">
        <f>SUMIFS('tableau 1'!M16:M37,'tableau 1'!F16:F37,12,'tableau 1'!H16:H37,'tableau 2'!B16)</f>
        <v>0</v>
      </c>
      <c r="P16" s="17"/>
    </row>
    <row r="17" spans="2:16">
      <c r="B17" s="30" t="s">
        <v>32</v>
      </c>
      <c r="C17" s="31"/>
      <c r="D17" s="34">
        <f>SUMIFS('tableau 1'!M17:M38,'tableau 1'!F17:F38,1,'tableau 1'!H17:H38,'tableau 2'!B17)</f>
        <v>0</v>
      </c>
      <c r="E17" s="34">
        <f>SUMIFS('tableau 1'!M17:M38,'tableau 1'!F17:F38,2,'tableau 1'!H17:H38,'tableau 2'!B17)</f>
        <v>0</v>
      </c>
      <c r="F17" s="34">
        <f>SUMIFS('tableau 1'!M17:M38,'tableau 1'!F17:F38,3,'tableau 1'!H17:H38,'tableau 2'!B17)</f>
        <v>0</v>
      </c>
      <c r="G17" s="34">
        <f>SUMIFS('tableau 1'!M17:M38,'tableau 1'!F17:F38,4,'tableau 1'!H17:H38,'tableau 2'!B17)</f>
        <v>0</v>
      </c>
      <c r="H17" s="34">
        <f>SUMIFS('tableau 1'!M17:M38,'tableau 1'!F17:F38,5,'tableau 1'!H17:H38,'tableau 2'!B17)</f>
        <v>0</v>
      </c>
      <c r="I17" s="34">
        <f>SUMIFS('tableau 1'!M17:M38,'tableau 1'!F17:F38,6,'tableau 1'!H17:H38,'tableau 2'!B17)</f>
        <v>0</v>
      </c>
      <c r="J17" s="34">
        <f>SUMIFS('tableau 1'!M17:M38,'tableau 1'!F17:F38,7,'tableau 1'!H17:H38,'tableau 2'!B17)</f>
        <v>0</v>
      </c>
      <c r="K17" s="34">
        <f>SUMIFS('tableau 1'!M17:M38,'tableau 1'!F17:F38,8,'tableau 1'!H17:H38,'tableau 2'!B17)</f>
        <v>0</v>
      </c>
      <c r="L17" s="34">
        <f>SUMIFS('tableau 1'!M17:M38,'tableau 1'!F17:F38,9,'tableau 1'!H17:H38,'tableau 2'!B17)</f>
        <v>0</v>
      </c>
      <c r="M17" s="34">
        <f>SUMIFS('tableau 1'!M17:M38,'tableau 1'!F17:F38,10,'tableau 1'!H17:H38,'tableau 2'!B17)</f>
        <v>0</v>
      </c>
      <c r="N17" s="34">
        <f>SUMIFS('tableau 1'!M17:M38,'tableau 1'!F17:F38,11,'tableau 1'!H17:H38,'tableau 2'!B17)</f>
        <v>0</v>
      </c>
      <c r="O17" s="34">
        <f>SUMIFS('tableau 1'!M17:M38,'tableau 1'!F17:F38,12,'tableau 1'!H17:H38,'tableau 2'!B17)</f>
        <v>0</v>
      </c>
      <c r="P17" s="17"/>
    </row>
    <row r="18" spans="2:16">
      <c r="B18" s="30" t="s">
        <v>37</v>
      </c>
      <c r="C18" s="31"/>
      <c r="D18" s="34">
        <f>SUMIFS('tableau 1'!M18:M39,'tableau 1'!F18:F39,1,'tableau 1'!H18:H39,'tableau 2'!B18)</f>
        <v>0</v>
      </c>
      <c r="E18" s="34">
        <f>SUMIFS('tableau 1'!M18:M39,'tableau 1'!F18:F39,2,'tableau 1'!H18:H39,'tableau 2'!B18)</f>
        <v>0</v>
      </c>
      <c r="F18" s="34">
        <f>SUMIFS('tableau 1'!M18:M39,'tableau 1'!F18:F39,3,'tableau 1'!H18:H39,'tableau 2'!B18)</f>
        <v>0</v>
      </c>
      <c r="G18" s="34">
        <f>SUMIFS('tableau 1'!M18:M39,'tableau 1'!F18:F39,4,'tableau 1'!H18:H39,'tableau 2'!B18)</f>
        <v>0</v>
      </c>
      <c r="H18" s="34">
        <f>SUMIFS('tableau 1'!M18:M39,'tableau 1'!F18:F39,5,'tableau 1'!H18:H39,'tableau 2'!B18)</f>
        <v>0</v>
      </c>
      <c r="I18" s="34">
        <f>SUMIFS('tableau 1'!M18:M39,'tableau 1'!F18:F39,6,'tableau 1'!H18:H39,'tableau 2'!B18)</f>
        <v>0</v>
      </c>
      <c r="J18" s="34">
        <f>SUMIFS('tableau 1'!M18:M39,'tableau 1'!F18:F39,7,'tableau 1'!H18:H39,'tableau 2'!B18)</f>
        <v>0</v>
      </c>
      <c r="K18" s="34">
        <f>SUMIFS('tableau 1'!M18:M39,'tableau 1'!F18:F39,8,'tableau 1'!H18:H39,'tableau 2'!B18)</f>
        <v>0</v>
      </c>
      <c r="L18" s="34">
        <f>SUMIFS('tableau 1'!M18:M39,'tableau 1'!F18:F39,9,'tableau 1'!H18:H39,'tableau 2'!B18)</f>
        <v>0</v>
      </c>
      <c r="M18" s="34">
        <f>SUMIFS('tableau 1'!M18:M39,'tableau 1'!F18:F39,10,'tableau 1'!H18:H39,'tableau 2'!B18)</f>
        <v>0</v>
      </c>
      <c r="N18" s="34">
        <f>SUMIFS('tableau 1'!M18:M39,'tableau 1'!F18:F39,11,'tableau 1'!H18:H39,'tableau 2'!B18)</f>
        <v>0</v>
      </c>
      <c r="O18" s="34">
        <f>SUMIFS('tableau 1'!M18:M39,'tableau 1'!F18:F39,12,'tableau 1'!H18:H39,'tableau 2'!B18)</f>
        <v>0</v>
      </c>
      <c r="P18" s="17"/>
    </row>
    <row r="19" spans="2:16">
      <c r="B19" s="30" t="s">
        <v>40</v>
      </c>
      <c r="C19" s="31"/>
      <c r="D19" s="34">
        <f>SUMIFS('tableau 1'!M19:M40,'tableau 1'!F19:F40,1,'tableau 1'!H19:H40,'tableau 2'!B19)</f>
        <v>0</v>
      </c>
      <c r="E19" s="34">
        <f>SUMIFS('tableau 1'!M19:M40,'tableau 1'!F19:F40,2,'tableau 1'!H19:H40,'tableau 2'!B19)</f>
        <v>0</v>
      </c>
      <c r="F19" s="34">
        <f>SUMIFS('tableau 1'!M19:M40,'tableau 1'!F19:F40,3,'tableau 1'!H19:H40,'tableau 2'!B19)</f>
        <v>0</v>
      </c>
      <c r="G19" s="34">
        <f>SUMIFS('tableau 1'!M19:M40,'tableau 1'!F19:F40,4,'tableau 1'!H19:H40,'tableau 2'!B19)</f>
        <v>0</v>
      </c>
      <c r="H19" s="34">
        <f>SUMIFS('tableau 1'!M19:M40,'tableau 1'!F19:F40,5,'tableau 1'!H19:H40,'tableau 2'!B19)</f>
        <v>0</v>
      </c>
      <c r="I19" s="34">
        <f>SUMIFS('tableau 1'!M19:M40,'tableau 1'!F19:F40,6,'tableau 1'!H19:H40,'tableau 2'!B19)</f>
        <v>0</v>
      </c>
      <c r="J19" s="34">
        <f>SUMIFS('tableau 1'!M19:M40,'tableau 1'!F19:F40,7,'tableau 1'!H19:H40,'tableau 2'!B19)</f>
        <v>0</v>
      </c>
      <c r="K19" s="34">
        <f>SUMIFS('tableau 1'!M19:M40,'tableau 1'!F19:F40,8,'tableau 1'!H19:H40,'tableau 2'!B19)</f>
        <v>0</v>
      </c>
      <c r="L19" s="34">
        <f>SUMIFS('tableau 1'!M19:M40,'tableau 1'!F19:F40,9,'tableau 1'!H19:H40,'tableau 2'!B19)</f>
        <v>0</v>
      </c>
      <c r="M19" s="34">
        <f>SUMIFS('tableau 1'!M19:M40,'tableau 1'!F19:F40,10,'tableau 1'!H19:H40,'tableau 2'!B19)</f>
        <v>9856</v>
      </c>
      <c r="N19" s="34">
        <f>SUMIFS('tableau 1'!M19:M40,'tableau 1'!F19:F40,11,'tableau 1'!H19:H40,'tableau 2'!B19)</f>
        <v>0</v>
      </c>
      <c r="O19" s="34">
        <f>SUMIFS('tableau 1'!M19:M40,'tableau 1'!F19:F40,12,'tableau 1'!H19:H40,'tableau 2'!B19)</f>
        <v>0</v>
      </c>
      <c r="P19" s="17"/>
    </row>
    <row r="20" spans="2:16">
      <c r="B20" s="30" t="s">
        <v>43</v>
      </c>
      <c r="C20" s="31"/>
      <c r="D20" s="34">
        <f>SUMIFS('tableau 1'!M20:M41,'tableau 1'!F20:F41,1,'tableau 1'!H20:H41,'tableau 2'!B20)</f>
        <v>0</v>
      </c>
      <c r="E20" s="34">
        <f>SUMIFS('tableau 1'!M20:M41,'tableau 1'!F20:F41,2,'tableau 1'!H20:H41,'tableau 2'!B20)</f>
        <v>0</v>
      </c>
      <c r="F20" s="34">
        <f>SUMIFS('tableau 1'!M20:M41,'tableau 1'!F20:F41,3,'tableau 1'!H20:H41,'tableau 2'!B20)</f>
        <v>0</v>
      </c>
      <c r="G20" s="34">
        <f>SUMIFS('tableau 1'!M20:M41,'tableau 1'!F20:F41,4,'tableau 1'!H20:H41,'tableau 2'!B20)</f>
        <v>0</v>
      </c>
      <c r="H20" s="34">
        <f>SUMIFS('tableau 1'!M20:M41,'tableau 1'!F20:F41,5,'tableau 1'!H20:H41,'tableau 2'!B20)</f>
        <v>0</v>
      </c>
      <c r="I20" s="34">
        <f>SUMIFS('tableau 1'!M20:M41,'tableau 1'!F20:F41,6,'tableau 1'!H20:H41,'tableau 2'!B20)</f>
        <v>0</v>
      </c>
      <c r="J20" s="34">
        <f>SUMIFS('tableau 1'!M20:M41,'tableau 1'!F20:F41,7,'tableau 1'!H20:H41,'tableau 2'!B20)</f>
        <v>0</v>
      </c>
      <c r="K20" s="34">
        <f>SUMIFS('tableau 1'!M20:M41,'tableau 1'!F20:F41,8,'tableau 1'!H20:H41,'tableau 2'!B20)</f>
        <v>0</v>
      </c>
      <c r="L20" s="34">
        <f>SUMIFS('tableau 1'!M20:M41,'tableau 1'!F20:F41,9,'tableau 1'!H20:H41,'tableau 2'!B20)</f>
        <v>0</v>
      </c>
      <c r="M20" s="34">
        <f>SUMIFS('tableau 1'!M20:M41,'tableau 1'!F20:F41,10,'tableau 1'!H20:H41,'tableau 2'!B20)</f>
        <v>0</v>
      </c>
      <c r="N20" s="34">
        <f>SUMIFS('tableau 1'!M20:M41,'tableau 1'!F20:F41,11,'tableau 1'!H20:H41,'tableau 2'!B20)</f>
        <v>0</v>
      </c>
      <c r="O20" s="34">
        <f>SUMIFS('tableau 1'!M20:M41,'tableau 1'!F20:F41,12,'tableau 1'!H20:H41,'tableau 2'!B20)</f>
        <v>0</v>
      </c>
      <c r="P20" s="17"/>
    </row>
    <row r="21" spans="2:16">
      <c r="B21" s="30" t="s">
        <v>47</v>
      </c>
      <c r="C21" s="31"/>
      <c r="D21" s="34">
        <f>SUMIFS('tableau 1'!M21:M42,'tableau 1'!F21:F42,1,'tableau 1'!H21:H42,'tableau 2'!B21)</f>
        <v>0</v>
      </c>
      <c r="E21" s="34">
        <f>SUMIFS('tableau 1'!M21:M42,'tableau 1'!F21:F42,2,'tableau 1'!H21:H42,'tableau 2'!B21)</f>
        <v>0</v>
      </c>
      <c r="F21" s="34">
        <f>SUMIFS('tableau 1'!M21:M42,'tableau 1'!F21:F42,3,'tableau 1'!H21:H42,'tableau 2'!B21)</f>
        <v>0</v>
      </c>
      <c r="G21" s="34">
        <f>SUMIFS('tableau 1'!M21:M42,'tableau 1'!F21:F42,4,'tableau 1'!H21:H42,'tableau 2'!B21)</f>
        <v>0</v>
      </c>
      <c r="H21" s="34">
        <f>SUMIFS('tableau 1'!M21:M42,'tableau 1'!F21:F42,5,'tableau 1'!H21:H42,'tableau 2'!B21)</f>
        <v>0</v>
      </c>
      <c r="I21" s="34">
        <f>SUMIFS('tableau 1'!M21:M42,'tableau 1'!F21:F42,6,'tableau 1'!H21:H42,'tableau 2'!B21)</f>
        <v>0</v>
      </c>
      <c r="J21" s="34">
        <f>SUMIFS('tableau 1'!M21:M42,'tableau 1'!F21:F42,7,'tableau 1'!H21:H42,'tableau 2'!B21)</f>
        <v>0</v>
      </c>
      <c r="K21" s="34">
        <f>SUMIFS('tableau 1'!M21:M42,'tableau 1'!F21:F42,8,'tableau 1'!H21:H42,'tableau 2'!B21)</f>
        <v>0</v>
      </c>
      <c r="L21" s="34">
        <f>SUMIFS('tableau 1'!M21:M42,'tableau 1'!F21:F42,9,'tableau 1'!H21:H42,'tableau 2'!B21)</f>
        <v>0</v>
      </c>
      <c r="M21" s="34">
        <f>SUMIFS('tableau 1'!M21:M42,'tableau 1'!F21:F42,10,'tableau 1'!H21:H42,'tableau 2'!B21)</f>
        <v>0</v>
      </c>
      <c r="N21" s="34">
        <f>SUMIFS('tableau 1'!M21:M42,'tableau 1'!F21:F42,11,'tableau 1'!H21:H42,'tableau 2'!B21)</f>
        <v>0</v>
      </c>
      <c r="O21" s="34">
        <f>SUMIFS('tableau 1'!M21:M42,'tableau 1'!F21:F42,12,'tableau 1'!H21:H42,'tableau 2'!B21)</f>
        <v>0</v>
      </c>
      <c r="P21" s="17"/>
    </row>
    <row r="22" spans="2:16">
      <c r="B22" s="30" t="s">
        <v>23</v>
      </c>
      <c r="C22" s="31"/>
      <c r="D22" s="34">
        <f>SUMIFS('tableau 1'!M22:M43,'tableau 1'!F22:F43,1,'tableau 1'!H22:H43,'tableau 2'!B22)</f>
        <v>200</v>
      </c>
      <c r="E22" s="34">
        <f>SUMIFS('tableau 1'!M22:M43,'tableau 1'!F22:F43,2,'tableau 1'!H22:H43,'tableau 2'!B22)</f>
        <v>20</v>
      </c>
      <c r="F22" s="34">
        <f>SUMIFS('tableau 1'!M22:M43,'tableau 1'!F22:F43,3,'tableau 1'!H22:H43,'tableau 2'!B22)</f>
        <v>0</v>
      </c>
      <c r="G22" s="34">
        <f>SUMIFS('tableau 1'!M22:M43,'tableau 1'!F22:F43,4,'tableau 1'!H22:H43,'tableau 2'!B22)</f>
        <v>0</v>
      </c>
      <c r="H22" s="34">
        <f>SUMIFS('tableau 1'!M22:M43,'tableau 1'!F22:F43,5,'tableau 1'!H22:H43,'tableau 2'!B22)</f>
        <v>0</v>
      </c>
      <c r="I22" s="34">
        <f>SUMIFS('tableau 1'!M22:M43,'tableau 1'!F22:F43,6,'tableau 1'!H22:H43,'tableau 2'!B22)</f>
        <v>0</v>
      </c>
      <c r="J22" s="34">
        <f>SUMIFS('tableau 1'!M22:M43,'tableau 1'!F22:F43,7,'tableau 1'!H22:H43,'tableau 2'!B22)</f>
        <v>0</v>
      </c>
      <c r="K22" s="34">
        <f>SUMIFS('tableau 1'!M22:M43,'tableau 1'!F22:F43,8,'tableau 1'!H22:H43,'tableau 2'!B22)</f>
        <v>0</v>
      </c>
      <c r="L22" s="34">
        <f>SUMIFS('tableau 1'!M22:M43,'tableau 1'!F22:F43,9,'tableau 1'!H22:H43,'tableau 2'!B22)</f>
        <v>0</v>
      </c>
      <c r="M22" s="34">
        <f>SUMIFS('tableau 1'!M22:M43,'tableau 1'!F22:F43,10,'tableau 1'!H22:H43,'tableau 2'!B22)</f>
        <v>0</v>
      </c>
      <c r="N22" s="34">
        <f>SUMIFS('tableau 1'!M22:M43,'tableau 1'!F22:F43,11,'tableau 1'!H22:H43,'tableau 2'!B22)</f>
        <v>0</v>
      </c>
      <c r="O22" s="34">
        <f>SUMIFS('tableau 1'!M22:M43,'tableau 1'!F22:F43,12,'tableau 1'!H22:H43,'tableau 2'!B22)</f>
        <v>4574.76</v>
      </c>
      <c r="P22" s="17"/>
    </row>
    <row r="23" spans="2:16">
      <c r="B23" s="32" t="s">
        <v>75</v>
      </c>
      <c r="C23" s="33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7"/>
    </row>
  </sheetData>
  <mergeCells count="15">
    <mergeCell ref="B14:C14"/>
    <mergeCell ref="B9:C9"/>
    <mergeCell ref="B10:C10"/>
    <mergeCell ref="B11:C11"/>
    <mergeCell ref="B12:C12"/>
    <mergeCell ref="B13:C13"/>
    <mergeCell ref="B21:C21"/>
    <mergeCell ref="B22:C22"/>
    <mergeCell ref="B23:C23"/>
    <mergeCell ref="B15:C15"/>
    <mergeCell ref="B16:C16"/>
    <mergeCell ref="B17:C17"/>
    <mergeCell ref="B18:C18"/>
    <mergeCell ref="B19:C19"/>
    <mergeCell ref="B20:C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1</vt:lpstr>
      <vt:lpstr>tableau 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2016-05-22T09:05:54Z</dcterms:created>
  <dcterms:modified xsi:type="dcterms:W3CDTF">2016-05-22T17:54:34Z</dcterms:modified>
</cp:coreProperties>
</file>