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0" windowWidth="16095" windowHeight="7575" tabRatio="740"/>
  </bookViews>
  <sheets>
    <sheet name="Données" sheetId="1" r:id="rId1"/>
    <sheet name="Listes déroulantes" sheetId="4" r:id="rId2"/>
  </sheets>
  <definedNames>
    <definedName name="_xlnm._FilterDatabase" localSheetId="0" hidden="1">Données!$A$1:$AE$10</definedName>
    <definedName name="_xlnm._FilterDatabase" localSheetId="1" hidden="1">'Listes déroulantes'!$A$1:$G$6</definedName>
    <definedName name="Agent_ACM">Données!$N:$N</definedName>
    <definedName name="Agent_ACM2">Données!$O:$O</definedName>
    <definedName name="Annuaire" localSheetId="1">'Listes déroulantes'!$A$2:$G$6</definedName>
    <definedName name="BAT_N°">Données!$V:$V</definedName>
    <definedName name="Commentaire_ACM">Données!$R:$R</definedName>
    <definedName name="Date_Acceptation_BAT_final">Données!$U:$U</definedName>
    <definedName name="Date_Annulation">Données!$S:$S</definedName>
    <definedName name="Date_Archivage">Données!$Z:$Z</definedName>
    <definedName name="Date_Brief_Demandeur">Données!$Q:$Q</definedName>
    <definedName name="Date_cloture_dossier_agent_ACM">Données!$X:$X</definedName>
    <definedName name="Date_DDT">Données!$B:$B</definedName>
    <definedName name="Date_lancement_ACM">Données!$T:$T</definedName>
    <definedName name="Date_livraison">Données!$W:$W</definedName>
    <definedName name="Date_Livraison_souhaitée">Données!$J:$J</definedName>
    <definedName name="DDT">Données!$A:$A</definedName>
    <definedName name="Devis_Externe">Données!$P:$P</definedName>
    <definedName name="Direction">Données!$H:$H</definedName>
    <definedName name="Formats" localSheetId="1">'Listes déroulantes'!$J$2:$J$6</definedName>
    <definedName name="Impression_Format">Données!$K:$K</definedName>
    <definedName name="Impression_Nb_Expl">Données!$L:$L</definedName>
    <definedName name="Jours" localSheetId="0">Données!$A:$AE</definedName>
    <definedName name="Login">Données!$D:$D</definedName>
    <definedName name="Nom">Données!$E:$E</definedName>
    <definedName name="Observations_Demandeur">Données!$M:$M</definedName>
    <definedName name="Prénom">Données!$F:$F</definedName>
    <definedName name="Prestation">Données!$I:$I</definedName>
    <definedName name="Prestations" localSheetId="1">'Listes déroulantes'!$I$2:$I$6</definedName>
    <definedName name="Service">Données!$G:$G</definedName>
    <definedName name="Statut">Données!$AB:$AB</definedName>
    <definedName name="Temps_passé">Données!$Y:$Y</definedName>
    <definedName name="Titre">Données!$C:$C</definedName>
  </definedNames>
  <calcPr calcId="145621"/>
</workbook>
</file>

<file path=xl/calcChain.xml><?xml version="1.0" encoding="utf-8"?>
<calcChain xmlns="http://schemas.openxmlformats.org/spreadsheetml/2006/main">
  <c r="AA3" i="1" l="1"/>
  <c r="AA4" i="1"/>
  <c r="AA2" i="1"/>
  <c r="AB2" i="1" l="1"/>
  <c r="H9" i="1"/>
  <c r="F3" i="4"/>
  <c r="F4" i="4"/>
  <c r="F5" i="4"/>
  <c r="F6" i="4"/>
  <c r="H4" i="1"/>
  <c r="H3" i="1"/>
  <c r="H8" i="1"/>
  <c r="H5" i="1"/>
  <c r="H7" i="1"/>
  <c r="H10" i="1"/>
  <c r="H6" i="1"/>
  <c r="F2" i="4"/>
  <c r="E2" i="1"/>
  <c r="F2" i="1"/>
  <c r="G2" i="1"/>
  <c r="AC2" i="1" l="1"/>
  <c r="AD2" i="1"/>
  <c r="AE2" i="1"/>
  <c r="E3" i="1"/>
  <c r="E4" i="1"/>
  <c r="E5" i="1"/>
  <c r="E6" i="1"/>
  <c r="E7" i="1"/>
  <c r="E8" i="1"/>
  <c r="E9" i="1"/>
  <c r="E10" i="1"/>
  <c r="AB4" i="1" l="1"/>
  <c r="AB5" i="1"/>
  <c r="AB6" i="1"/>
  <c r="AB7" i="1"/>
  <c r="AB8" i="1"/>
  <c r="AB9" i="1"/>
  <c r="AB10" i="1"/>
  <c r="AB3" i="1"/>
  <c r="AC4" i="1" l="1"/>
  <c r="AC5" i="1"/>
  <c r="AC6" i="1"/>
  <c r="AC7" i="1"/>
  <c r="AC8" i="1"/>
  <c r="AC9" i="1"/>
  <c r="AC10" i="1"/>
  <c r="AC3" i="1"/>
  <c r="AD3" i="1" l="1"/>
  <c r="AD4" i="1"/>
  <c r="AD5" i="1" l="1"/>
  <c r="AD6" i="1"/>
  <c r="AD7" i="1"/>
  <c r="AD8" i="1"/>
  <c r="AD9" i="1"/>
  <c r="AD10" i="1"/>
  <c r="AE5" i="1" l="1"/>
  <c r="AE6" i="1"/>
  <c r="AE7" i="1"/>
  <c r="AE3" i="1"/>
  <c r="AE8" i="1" l="1"/>
  <c r="AE4" i="1"/>
  <c r="AE9" i="1"/>
  <c r="AE10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G3" i="1"/>
  <c r="F3" i="1"/>
</calcChain>
</file>

<file path=xl/sharedStrings.xml><?xml version="1.0" encoding="utf-8"?>
<sst xmlns="http://schemas.openxmlformats.org/spreadsheetml/2006/main" count="180" uniqueCount="136">
  <si>
    <t>DDT</t>
  </si>
  <si>
    <t>Titre</t>
  </si>
  <si>
    <t>Prestation</t>
  </si>
  <si>
    <t>Agent ACM</t>
  </si>
  <si>
    <t>Date DDT</t>
  </si>
  <si>
    <t>Date Livraison souhaitée</t>
  </si>
  <si>
    <t>Temps passé</t>
  </si>
  <si>
    <t>Statut</t>
  </si>
  <si>
    <t>2014-219</t>
  </si>
  <si>
    <t>Af/Post</t>
  </si>
  <si>
    <t>KP</t>
  </si>
  <si>
    <t>Dossier ANNULE - Réunion client.</t>
  </si>
  <si>
    <t>2014-284</t>
  </si>
  <si>
    <t>Logo/visuel/Picto</t>
  </si>
  <si>
    <t>FS</t>
  </si>
  <si>
    <t>2014-345</t>
  </si>
  <si>
    <t>Poster Spatiobus</t>
  </si>
  <si>
    <t>Format à préciser 140x100?</t>
  </si>
  <si>
    <t>2014-346</t>
  </si>
  <si>
    <t>Plaq/Dép/Fiche</t>
  </si>
  <si>
    <t>Format A3 (propositions FS + KP)</t>
  </si>
  <si>
    <t>2014-361</t>
  </si>
  <si>
    <t>Inv/Chev/Bge/Sign.</t>
  </si>
  <si>
    <t>900 x 25 mm</t>
  </si>
  <si>
    <t>2014-367</t>
  </si>
  <si>
    <t>Création de 3 visuelsévénement</t>
  </si>
  <si>
    <t>2014-368</t>
  </si>
  <si>
    <t>SB</t>
  </si>
  <si>
    <t>Format à définir</t>
  </si>
  <si>
    <t>2014-369</t>
  </si>
  <si>
    <t>Brochure</t>
  </si>
  <si>
    <t>Diap/Intégr PDF</t>
  </si>
  <si>
    <t>Imp. sup. ACM</t>
  </si>
  <si>
    <t>A3</t>
  </si>
  <si>
    <t>A4</t>
  </si>
  <si>
    <t>A5</t>
  </si>
  <si>
    <t>A2</t>
  </si>
  <si>
    <t>Graph web</t>
  </si>
  <si>
    <t>Service</t>
  </si>
  <si>
    <t>Date livraison</t>
  </si>
  <si>
    <t>Nom</t>
  </si>
  <si>
    <t>Prénom</t>
  </si>
  <si>
    <t>Login</t>
  </si>
  <si>
    <t>Société</t>
  </si>
  <si>
    <t>Mail</t>
  </si>
  <si>
    <t>Jean-Paul</t>
  </si>
  <si>
    <t>Armand</t>
  </si>
  <si>
    <t>Richard</t>
  </si>
  <si>
    <t>Dupont</t>
  </si>
  <si>
    <t>Durand</t>
  </si>
  <si>
    <t>Testa</t>
  </si>
  <si>
    <t>Amélie</t>
  </si>
  <si>
    <t>DSP/SL</t>
  </si>
  <si>
    <t>DCT/DA /CP</t>
  </si>
  <si>
    <t>DCT/ME</t>
  </si>
  <si>
    <t>DCT</t>
  </si>
  <si>
    <t>Date Archivage</t>
  </si>
  <si>
    <t>Date Annulation</t>
  </si>
  <si>
    <t>BAT N°</t>
  </si>
  <si>
    <t>Recherches pour charte graphique.Impression en 2015 cause budget</t>
  </si>
  <si>
    <t>Date lancement ACM</t>
  </si>
  <si>
    <t>Date cloture dossier agent ACM</t>
  </si>
  <si>
    <t>Date Acceptation BAT final</t>
  </si>
  <si>
    <t>Date Brief Demandeur</t>
  </si>
  <si>
    <t>Devis Externe</t>
  </si>
  <si>
    <t>Agent ACM2</t>
  </si>
  <si>
    <t>Direction</t>
  </si>
  <si>
    <t>Mois livraison</t>
  </si>
  <si>
    <t>Année livraison</t>
  </si>
  <si>
    <t>Année DDT</t>
  </si>
  <si>
    <t>Prestations</t>
  </si>
  <si>
    <t>Impression Format</t>
  </si>
  <si>
    <t>Impression Nb Expl</t>
  </si>
  <si>
    <t>Formats</t>
  </si>
  <si>
    <t>A6</t>
  </si>
  <si>
    <t>Commentaire ACM</t>
  </si>
  <si>
    <t>Observations Demandeur</t>
  </si>
  <si>
    <t>2014-TEST</t>
  </si>
  <si>
    <t>07/01/2016</t>
  </si>
  <si>
    <t>08/01/2016</t>
  </si>
  <si>
    <t>4</t>
  </si>
  <si>
    <t>2</t>
  </si>
  <si>
    <t>3</t>
  </si>
  <si>
    <t>Contrôle</t>
  </si>
  <si>
    <t>1</t>
  </si>
  <si>
    <t>Nouveau titre</t>
  </si>
  <si>
    <t>02/10/2014</t>
  </si>
  <si>
    <t>01/12/2014</t>
  </si>
  <si>
    <t>7</t>
  </si>
  <si>
    <t>21/02/2015</t>
  </si>
  <si>
    <t>27/02/2015</t>
  </si>
  <si>
    <t>42</t>
  </si>
  <si>
    <t>11/06/2014</t>
  </si>
  <si>
    <t>12/01/2015</t>
  </si>
  <si>
    <t>14/10/2014</t>
  </si>
  <si>
    <t>20/11/2014</t>
  </si>
  <si>
    <t>6</t>
  </si>
  <si>
    <t>02/02/2015</t>
  </si>
  <si>
    <t>30,5</t>
  </si>
  <si>
    <t>10/10/2014</t>
  </si>
  <si>
    <t>31/12/2014</t>
  </si>
  <si>
    <t>8</t>
  </si>
  <si>
    <t>22/02/2015</t>
  </si>
  <si>
    <t>22,5</t>
  </si>
  <si>
    <t>10/01/2015</t>
  </si>
  <si>
    <t>25/01/2016</t>
  </si>
  <si>
    <t>02/10/2015</t>
  </si>
  <si>
    <t>08/09/2014</t>
  </si>
  <si>
    <t>07/08/2014</t>
  </si>
  <si>
    <t>5</t>
  </si>
  <si>
    <t>11/02/2015</t>
  </si>
  <si>
    <t>02/03/2015</t>
  </si>
  <si>
    <t>35</t>
  </si>
  <si>
    <t>2,5</t>
  </si>
  <si>
    <t>30/11/2014</t>
  </si>
  <si>
    <t>24/11/2014</t>
  </si>
  <si>
    <t>20/05/2015</t>
  </si>
  <si>
    <t>18/02/2016</t>
  </si>
  <si>
    <t>Diplômes nominatifs</t>
  </si>
  <si>
    <t>Réalisation graphisme autocollant</t>
  </si>
  <si>
    <t>Plaquette résultats</t>
  </si>
  <si>
    <t>Tour de cou</t>
  </si>
  <si>
    <t>Visuel Colloque cycle de l'eau</t>
  </si>
  <si>
    <t>Autocollants</t>
  </si>
  <si>
    <t>Testb</t>
  </si>
  <si>
    <t>Testc</t>
  </si>
  <si>
    <t>Testd</t>
  </si>
  <si>
    <t>Testy</t>
  </si>
  <si>
    <t>Dusable</t>
  </si>
  <si>
    <t>Delamer</t>
  </si>
  <si>
    <t>Delaterre</t>
  </si>
  <si>
    <t>Rosalie</t>
  </si>
  <si>
    <t>testa</t>
  </si>
  <si>
    <t>testb</t>
  </si>
  <si>
    <t>testc</t>
  </si>
  <si>
    <t>testy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</si>
</sst>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10"/>
      <name val="Arial Narrow"/>
      <family val="2"/>
    </font>
    <font>
      <sz val="10"/>
      <color rgb="FF0070C0"/>
      <name val="Arial Narrow"/>
      <family val="2"/>
    </font>
    <font>
      <b/>
      <sz val="10"/>
      <color theme="0"/>
      <name val="Arial Narrow"/>
      <family val="2"/>
    </font>
    <font>
      <sz val="10"/>
      <color theme="3" tint="-0.499984740745262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2" fillId="0" borderId="0" xfId="0" applyFont="1"/>
    <xf numFmtId="0" fontId="3" fillId="2" borderId="0" xfId="1" applyFont="1" applyFill="1" applyAlignment="1">
      <alignment vertical="center" wrapText="1"/>
    </xf>
    <xf numFmtId="0" fontId="4" fillId="0" borderId="0" xfId="1" applyFont="1" applyAlignment="1">
      <alignment vertical="center" wrapText="1"/>
    </xf>
    <xf numFmtId="0" fontId="2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vertical="center"/>
    </xf>
    <xf numFmtId="164" fontId="2" fillId="3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 wrapText="1"/>
    </xf>
    <xf numFmtId="14" fontId="7" fillId="4" borderId="0" xfId="0" applyNumberFormat="1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164" fontId="8" fillId="3" borderId="1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7" fillId="4" borderId="0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0" fontId="7" fillId="4" borderId="0" xfId="0" applyNumberFormat="1" applyFont="1" applyFill="1" applyBorder="1" applyAlignment="1">
      <alignment vertical="center"/>
    </xf>
    <xf numFmtId="0" fontId="8" fillId="0" borderId="1" xfId="0" applyNumberFormat="1" applyFont="1" applyFill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1" fontId="8" fillId="0" borderId="1" xfId="0" applyNumberFormat="1" applyFont="1" applyFill="1" applyBorder="1" applyAlignment="1">
      <alignment vertical="center" wrapText="1"/>
    </xf>
    <xf numFmtId="0" fontId="3" fillId="3" borderId="0" xfId="1" applyFont="1" applyFill="1" applyAlignment="1">
      <alignment vertical="center" wrapText="1"/>
    </xf>
    <xf numFmtId="0" fontId="4" fillId="3" borderId="0" xfId="1" applyFont="1" applyFill="1" applyAlignment="1">
      <alignment vertical="center" wrapText="1"/>
    </xf>
  </cellXfs>
  <cellStyles count="2">
    <cellStyle name="Normal" xfId="0" builtinId="0"/>
    <cellStyle name="Normal 2" xfId="1"/>
  </cellStyles>
  <dxfs count="10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0" tint="-0.34998626667073579"/>
        </patternFill>
      </fill>
    </dxf>
    <dxf>
      <font>
        <b val="0"/>
        <i/>
        <color theme="0" tint="-0.499984740745262"/>
      </font>
      <fill>
        <patternFill>
          <bgColor theme="4" tint="0.79998168889431442"/>
        </patternFill>
      </fill>
    </dxf>
    <dxf>
      <font>
        <b val="0"/>
        <i/>
        <color theme="2" tint="-0.499984740745262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0"/>
  <sheetViews>
    <sheetView tabSelected="1" zoomScale="80" zoomScaleNormal="80" workbookViewId="0">
      <pane xSplit="4" ySplit="1" topLeftCell="X2" activePane="bottomRight" state="frozen"/>
      <selection pane="topRight" activeCell="E1" sqref="E1"/>
      <selection pane="bottomLeft" activeCell="A2" sqref="A2"/>
      <selection pane="bottomRight" activeCell="H18" sqref="H18"/>
    </sheetView>
  </sheetViews>
  <sheetFormatPr baseColWidth="10" defaultRowHeight="20.100000000000001" customHeight="1" x14ac:dyDescent="0.2"/>
  <cols>
    <col min="1" max="1" width="10.7109375" style="9" customWidth="1"/>
    <col min="2" max="2" width="10.140625" style="16" customWidth="1"/>
    <col min="3" max="3" width="46" style="8" customWidth="1"/>
    <col min="4" max="4" width="14.5703125" style="13" bestFit="1" customWidth="1"/>
    <col min="5" max="5" width="14.42578125" style="29" bestFit="1" customWidth="1"/>
    <col min="6" max="6" width="13.5703125" style="29" bestFit="1" customWidth="1"/>
    <col min="7" max="7" width="15.85546875" style="29" customWidth="1"/>
    <col min="8" max="8" width="8.7109375" style="30" customWidth="1"/>
    <col min="9" max="9" width="18.7109375" style="13" customWidth="1"/>
    <col min="10" max="10" width="12.42578125" style="16" customWidth="1"/>
    <col min="11" max="11" width="10.140625" style="14" customWidth="1"/>
    <col min="12" max="12" width="10.42578125" style="14" customWidth="1"/>
    <col min="13" max="13" width="22.7109375" style="36" customWidth="1"/>
    <col min="14" max="14" width="7.7109375" style="14" customWidth="1"/>
    <col min="15" max="15" width="8.42578125" style="14" customWidth="1"/>
    <col min="16" max="16" width="14.5703125" style="14" customWidth="1"/>
    <col min="17" max="17" width="10.7109375" style="16" customWidth="1"/>
    <col min="18" max="18" width="16.140625" style="4" customWidth="1"/>
    <col min="19" max="19" width="11.28515625" style="16" customWidth="1"/>
    <col min="20" max="20" width="12.85546875" style="16" customWidth="1"/>
    <col min="21" max="21" width="12.42578125" style="16" customWidth="1"/>
    <col min="22" max="22" width="10" style="33" customWidth="1"/>
    <col min="23" max="23" width="11" style="16" customWidth="1"/>
    <col min="24" max="24" width="12.42578125" style="16" customWidth="1"/>
    <col min="25" max="25" width="11.7109375" style="15" customWidth="1"/>
    <col min="26" max="27" width="12.42578125" style="16" customWidth="1"/>
    <col min="28" max="28" width="13.7109375" style="10" customWidth="1"/>
    <col min="29" max="29" width="7.7109375" style="11" customWidth="1"/>
    <col min="30" max="30" width="8.28515625" style="11" customWidth="1"/>
    <col min="31" max="31" width="8.42578125" style="11" customWidth="1"/>
    <col min="32" max="16384" width="11.42578125" style="4"/>
  </cols>
  <sheetData>
    <row r="1" spans="1:31" s="7" customFormat="1" ht="55.5" customHeight="1" x14ac:dyDescent="0.2">
      <c r="A1" s="17" t="s">
        <v>0</v>
      </c>
      <c r="B1" s="18" t="s">
        <v>4</v>
      </c>
      <c r="C1" s="17" t="s">
        <v>1</v>
      </c>
      <c r="D1" s="17" t="s">
        <v>42</v>
      </c>
      <c r="E1" s="26" t="s">
        <v>40</v>
      </c>
      <c r="F1" s="26" t="s">
        <v>41</v>
      </c>
      <c r="G1" s="26" t="s">
        <v>38</v>
      </c>
      <c r="H1" s="26" t="s">
        <v>66</v>
      </c>
      <c r="I1" s="17" t="s">
        <v>2</v>
      </c>
      <c r="J1" s="18" t="s">
        <v>5</v>
      </c>
      <c r="K1" s="17" t="s">
        <v>71</v>
      </c>
      <c r="L1" s="17" t="s">
        <v>72</v>
      </c>
      <c r="M1" s="34" t="s">
        <v>76</v>
      </c>
      <c r="N1" s="17" t="s">
        <v>3</v>
      </c>
      <c r="O1" s="17" t="s">
        <v>65</v>
      </c>
      <c r="P1" s="17" t="s">
        <v>64</v>
      </c>
      <c r="Q1" s="18" t="s">
        <v>63</v>
      </c>
      <c r="R1" s="19" t="s">
        <v>75</v>
      </c>
      <c r="S1" s="18" t="s">
        <v>57</v>
      </c>
      <c r="T1" s="18" t="s">
        <v>60</v>
      </c>
      <c r="U1" s="18" t="s">
        <v>62</v>
      </c>
      <c r="V1" s="31" t="s">
        <v>58</v>
      </c>
      <c r="W1" s="18" t="s">
        <v>39</v>
      </c>
      <c r="X1" s="18" t="s">
        <v>61</v>
      </c>
      <c r="Y1" s="17" t="s">
        <v>6</v>
      </c>
      <c r="Z1" s="18" t="s">
        <v>56</v>
      </c>
      <c r="AA1" s="18" t="s">
        <v>83</v>
      </c>
      <c r="AB1" s="5" t="s">
        <v>7</v>
      </c>
      <c r="AC1" s="6" t="s">
        <v>69</v>
      </c>
      <c r="AD1" s="6" t="s">
        <v>67</v>
      </c>
      <c r="AE1" s="6" t="s">
        <v>68</v>
      </c>
    </row>
    <row r="2" spans="1:31" s="12" customFormat="1" ht="18.75" customHeight="1" x14ac:dyDescent="0.2">
      <c r="A2" s="20" t="s">
        <v>77</v>
      </c>
      <c r="B2" s="22" t="s">
        <v>117</v>
      </c>
      <c r="C2" s="21" t="s">
        <v>85</v>
      </c>
      <c r="D2" s="37" t="s">
        <v>132</v>
      </c>
      <c r="E2" s="27" t="str">
        <f>VLOOKUP(D2,'Listes déroulantes'!$A$2:$G$6,2,FALSE)</f>
        <v>Dupont</v>
      </c>
      <c r="F2" s="27" t="str">
        <f>VLOOKUP(D2,'Listes déroulantes'!$A$2:$G$6,3,FALSE)</f>
        <v>Armand</v>
      </c>
      <c r="G2" s="27">
        <f>VLOOKUP(D2,'Listes déroulantes'!$A$2:$G$6,5,FALSE)</f>
        <v>0</v>
      </c>
      <c r="H2" s="28" t="s">
        <v>55</v>
      </c>
      <c r="I2" s="21" t="s">
        <v>13</v>
      </c>
      <c r="J2" s="22" t="s">
        <v>104</v>
      </c>
      <c r="K2" s="20" t="s">
        <v>36</v>
      </c>
      <c r="L2" s="20" t="s">
        <v>82</v>
      </c>
      <c r="M2" s="35"/>
      <c r="N2" s="20" t="s">
        <v>27</v>
      </c>
      <c r="O2" s="20"/>
      <c r="P2" s="20"/>
      <c r="Q2" s="22"/>
      <c r="R2" s="23"/>
      <c r="S2" s="22"/>
      <c r="T2" s="22" t="s">
        <v>78</v>
      </c>
      <c r="U2" s="22" t="s">
        <v>79</v>
      </c>
      <c r="V2" s="32" t="s">
        <v>80</v>
      </c>
      <c r="W2" s="22"/>
      <c r="X2" s="22"/>
      <c r="Y2" s="20" t="s">
        <v>81</v>
      </c>
      <c r="Z2" s="22"/>
      <c r="AA2" s="22" t="b">
        <f>ISBLANK(R2)</f>
        <v>1</v>
      </c>
      <c r="AB2" s="24" t="str">
        <f t="shared" ref="AB2" si="0">IF(ISBLANK(Z2),IF(ISBLANK(X2),IF(ISBLANK(W2),IF(ISBLANK(U2),IF(ISBLANK(T2),IF(ISBLANK(S2),IF(ISBLANK(B2),"DDTVide","Analyse EC"),"A Cloturer"),"Réalisation EC"),"Matérialisation EC"),"A Cloturer"),"Archivage EC"),"Clos")</f>
        <v>Matérialisation EC</v>
      </c>
      <c r="AC2" s="25">
        <f t="shared" ref="AC2:AC10" si="1">IF(B2&gt;1/1/1900,YEAR(B2),"")</f>
        <v>2016</v>
      </c>
      <c r="AD2" s="25" t="str">
        <f t="shared" ref="AD2" si="2">IF(W2&gt;1/1/1900,MONTH(W2),"")</f>
        <v/>
      </c>
      <c r="AE2" s="25" t="str">
        <f t="shared" ref="AE2" si="3">IF(W2&gt;1/1/1900,YEAR(W2),"")</f>
        <v/>
      </c>
    </row>
    <row r="3" spans="1:31" s="12" customFormat="1" ht="18.75" customHeight="1" x14ac:dyDescent="0.2">
      <c r="A3" s="20" t="s">
        <v>8</v>
      </c>
      <c r="B3" s="22" t="s">
        <v>92</v>
      </c>
      <c r="C3" s="21" t="s">
        <v>118</v>
      </c>
      <c r="D3" s="37" t="s">
        <v>133</v>
      </c>
      <c r="E3" s="27" t="str">
        <f>VLOOKUP(D3,'Listes déroulantes'!$A$2:$G$6,2,FALSE)</f>
        <v>Durand</v>
      </c>
      <c r="F3" s="27" t="str">
        <f>VLOOKUP(D3,'Listes déroulantes'!$A$2:$G$6,3,FALSE)</f>
        <v>Richard</v>
      </c>
      <c r="G3" s="27" t="str">
        <f>VLOOKUP(D3,'Listes déroulantes'!$A$2:$G$6,5,FALSE)</f>
        <v>DSP/SL</v>
      </c>
      <c r="H3" s="28" t="str">
        <f>VLOOKUP(D3,'Listes déroulantes'!$A$2:$G$6,6,FALSE)</f>
        <v>DSP</v>
      </c>
      <c r="I3" s="21" t="s">
        <v>9</v>
      </c>
      <c r="J3" s="22" t="s">
        <v>92</v>
      </c>
      <c r="K3" s="20"/>
      <c r="L3" s="20"/>
      <c r="M3" s="35" t="s">
        <v>11</v>
      </c>
      <c r="N3" s="20" t="s">
        <v>10</v>
      </c>
      <c r="O3" s="20"/>
      <c r="P3" s="20"/>
      <c r="Q3" s="22"/>
      <c r="R3" s="23"/>
      <c r="S3" s="22" t="s">
        <v>93</v>
      </c>
      <c r="T3" s="22"/>
      <c r="U3" s="22"/>
      <c r="V3" s="32"/>
      <c r="W3" s="22"/>
      <c r="X3" s="22" t="s">
        <v>93</v>
      </c>
      <c r="Y3" s="20" t="s">
        <v>84</v>
      </c>
      <c r="Z3" s="22" t="s">
        <v>93</v>
      </c>
      <c r="AA3" s="22" t="b">
        <f t="shared" ref="AA3:AA4" si="4">ISBLANK(R3)</f>
        <v>1</v>
      </c>
      <c r="AB3" s="24" t="str">
        <f t="shared" ref="AB3:AB10" si="5">IF(ISBLANK(Z3),IF(ISBLANK(X3),IF(ISBLANK(W3),IF(ISBLANK(U3),IF(ISBLANK(T3),IF(ISBLANK(S3),IF(ISBLANK(B3),"DDTVide","Analyse EC"),"A Cloturer"),"Réalisation EC"),"Matérialisation EC"),"A Cloturer"),"Archivage EC"),"Clos")</f>
        <v>Clos</v>
      </c>
      <c r="AC3" s="25">
        <f t="shared" si="1"/>
        <v>2014</v>
      </c>
      <c r="AD3" s="25" t="str">
        <f t="shared" ref="AD3:AD10" si="6">IF(W3&gt;1/1/1900,MONTH(W3),"")</f>
        <v/>
      </c>
      <c r="AE3" s="25" t="str">
        <f t="shared" ref="AE3:AE10" si="7">IF(W3&gt;1/1/1900,YEAR(W3),"")</f>
        <v/>
      </c>
    </row>
    <row r="4" spans="1:31" s="12" customFormat="1" ht="18.75" customHeight="1" x14ac:dyDescent="0.2">
      <c r="A4" s="20" t="s">
        <v>12</v>
      </c>
      <c r="B4" s="22" t="s">
        <v>105</v>
      </c>
      <c r="C4" s="21" t="s">
        <v>119</v>
      </c>
      <c r="D4" s="37" t="s">
        <v>134</v>
      </c>
      <c r="E4" s="27" t="str">
        <f>VLOOKUP(D4,'Listes déroulantes'!$A$2:$G$6,2,FALSE)</f>
        <v>Dusable</v>
      </c>
      <c r="F4" s="27" t="str">
        <f>VLOOKUP(D4,'Listes déroulantes'!$A$2:$G$6,3,FALSE)</f>
        <v>Jean-Paul</v>
      </c>
      <c r="G4" s="27">
        <f>VLOOKUP(D4,'Listes déroulantes'!$A$2:$G$6,5,FALSE)</f>
        <v>0</v>
      </c>
      <c r="H4" s="28" t="str">
        <f>VLOOKUP(D4,'Listes déroulantes'!$A$2:$G$6,6,FALSE)</f>
        <v/>
      </c>
      <c r="I4" s="21" t="s">
        <v>13</v>
      </c>
      <c r="J4" s="22" t="s">
        <v>107</v>
      </c>
      <c r="K4" s="20"/>
      <c r="L4" s="20"/>
      <c r="M4" s="35" t="s">
        <v>59</v>
      </c>
      <c r="N4" s="20" t="s">
        <v>14</v>
      </c>
      <c r="O4" s="20"/>
      <c r="P4" s="20"/>
      <c r="Q4" s="22"/>
      <c r="R4" s="23"/>
      <c r="S4" s="22"/>
      <c r="T4" s="22" t="s">
        <v>108</v>
      </c>
      <c r="U4" s="22" t="s">
        <v>108</v>
      </c>
      <c r="V4" s="32" t="s">
        <v>109</v>
      </c>
      <c r="W4" s="22" t="s">
        <v>110</v>
      </c>
      <c r="X4" s="22" t="s">
        <v>111</v>
      </c>
      <c r="Y4" s="20" t="s">
        <v>112</v>
      </c>
      <c r="Z4" s="22" t="s">
        <v>111</v>
      </c>
      <c r="AA4" s="22" t="b">
        <f t="shared" si="4"/>
        <v>1</v>
      </c>
      <c r="AB4" s="24" t="str">
        <f t="shared" si="5"/>
        <v>Clos</v>
      </c>
      <c r="AC4" s="25">
        <f t="shared" si="1"/>
        <v>2016</v>
      </c>
      <c r="AD4" s="25">
        <f t="shared" si="6"/>
        <v>2</v>
      </c>
      <c r="AE4" s="25">
        <f t="shared" si="7"/>
        <v>2015</v>
      </c>
    </row>
    <row r="5" spans="1:31" s="12" customFormat="1" ht="18.75" customHeight="1" x14ac:dyDescent="0.2">
      <c r="A5" s="20" t="s">
        <v>15</v>
      </c>
      <c r="B5" s="22">
        <v>41913</v>
      </c>
      <c r="C5" s="21" t="s">
        <v>16</v>
      </c>
      <c r="D5" s="37" t="s">
        <v>135</v>
      </c>
      <c r="E5" s="27" t="str">
        <f>VLOOKUP(D5,'Listes déroulantes'!$A$2:$G$6,2,FALSE)</f>
        <v>Delaterre</v>
      </c>
      <c r="F5" s="27" t="str">
        <f>VLOOKUP(D5,'Listes déroulantes'!$A$2:$G$6,3,FALSE)</f>
        <v>Amélie</v>
      </c>
      <c r="G5" s="27" t="str">
        <f>VLOOKUP(D5,'Listes déroulantes'!$A$2:$G$6,5,FALSE)</f>
        <v>DCT/ME</v>
      </c>
      <c r="H5" s="28" t="str">
        <f>VLOOKUP(D5,'Listes déroulantes'!$A$2:$G$6,6,FALSE)</f>
        <v>DCT</v>
      </c>
      <c r="I5" s="21" t="s">
        <v>9</v>
      </c>
      <c r="J5" s="22">
        <v>41932</v>
      </c>
      <c r="K5" s="20"/>
      <c r="L5" s="20"/>
      <c r="M5" s="35" t="s">
        <v>17</v>
      </c>
      <c r="N5" s="20" t="s">
        <v>14</v>
      </c>
      <c r="O5" s="20"/>
      <c r="P5" s="20"/>
      <c r="Q5" s="22"/>
      <c r="R5" s="23"/>
      <c r="S5" s="22"/>
      <c r="T5" s="22">
        <v>41913</v>
      </c>
      <c r="U5" s="22">
        <v>41913</v>
      </c>
      <c r="V5" s="32">
        <v>3</v>
      </c>
      <c r="W5" s="22">
        <v>1</v>
      </c>
      <c r="X5" s="22">
        <v>42314</v>
      </c>
      <c r="Y5" s="20">
        <v>16</v>
      </c>
      <c r="Z5" s="22">
        <v>42314</v>
      </c>
      <c r="AA5" s="22"/>
      <c r="AB5" s="24" t="str">
        <f t="shared" si="5"/>
        <v>Clos</v>
      </c>
      <c r="AC5" s="25">
        <f t="shared" si="1"/>
        <v>2014</v>
      </c>
      <c r="AD5" s="25">
        <f t="shared" si="6"/>
        <v>1</v>
      </c>
      <c r="AE5" s="25">
        <f t="shared" si="7"/>
        <v>1900</v>
      </c>
    </row>
    <row r="6" spans="1:31" s="12" customFormat="1" ht="18.75" customHeight="1" x14ac:dyDescent="0.2">
      <c r="A6" s="20" t="s">
        <v>18</v>
      </c>
      <c r="B6" s="22" t="s">
        <v>106</v>
      </c>
      <c r="C6" s="21" t="s">
        <v>120</v>
      </c>
      <c r="D6" s="37" t="s">
        <v>135</v>
      </c>
      <c r="E6" s="27" t="str">
        <f>VLOOKUP(D6,'Listes déroulantes'!$A$2:$G$6,2,FALSE)</f>
        <v>Delaterre</v>
      </c>
      <c r="F6" s="27" t="str">
        <f>VLOOKUP(D6,'Listes déroulantes'!$A$2:$G$6,3,FALSE)</f>
        <v>Amélie</v>
      </c>
      <c r="G6" s="27" t="str">
        <f>VLOOKUP(D6,'Listes déroulantes'!$A$2:$G$6,5,FALSE)</f>
        <v>DCT/ME</v>
      </c>
      <c r="H6" s="28" t="str">
        <f>VLOOKUP(D6,'Listes déroulantes'!$A$2:$G$6,6,FALSE)</f>
        <v>DCT</v>
      </c>
      <c r="I6" s="21" t="s">
        <v>19</v>
      </c>
      <c r="J6" s="22" t="s">
        <v>87</v>
      </c>
      <c r="K6" s="20"/>
      <c r="L6" s="20"/>
      <c r="M6" s="35" t="s">
        <v>20</v>
      </c>
      <c r="N6" s="20" t="s">
        <v>10</v>
      </c>
      <c r="O6" s="20"/>
      <c r="P6" s="20"/>
      <c r="Q6" s="22"/>
      <c r="R6" s="23"/>
      <c r="S6" s="22"/>
      <c r="T6" s="22" t="s">
        <v>86</v>
      </c>
      <c r="U6" s="22" t="s">
        <v>86</v>
      </c>
      <c r="V6" s="32" t="s">
        <v>88</v>
      </c>
      <c r="W6" s="22" t="s">
        <v>89</v>
      </c>
      <c r="X6" s="22" t="s">
        <v>90</v>
      </c>
      <c r="Y6" s="20" t="s">
        <v>91</v>
      </c>
      <c r="Z6" s="22" t="s">
        <v>90</v>
      </c>
      <c r="AA6" s="22"/>
      <c r="AB6" s="24" t="str">
        <f t="shared" si="5"/>
        <v>Clos</v>
      </c>
      <c r="AC6" s="25">
        <f t="shared" si="1"/>
        <v>2015</v>
      </c>
      <c r="AD6" s="25">
        <f t="shared" si="6"/>
        <v>2</v>
      </c>
      <c r="AE6" s="25">
        <f t="shared" si="7"/>
        <v>2015</v>
      </c>
    </row>
    <row r="7" spans="1:31" s="12" customFormat="1" ht="18.75" customHeight="1" x14ac:dyDescent="0.2">
      <c r="A7" s="20" t="s">
        <v>21</v>
      </c>
      <c r="B7" s="22" t="s">
        <v>99</v>
      </c>
      <c r="C7" s="21" t="s">
        <v>121</v>
      </c>
      <c r="D7" s="37" t="s">
        <v>132</v>
      </c>
      <c r="E7" s="27" t="str">
        <f>VLOOKUP(D7,'Listes déroulantes'!$A$2:$G$6,2,FALSE)</f>
        <v>Dupont</v>
      </c>
      <c r="F7" s="27" t="str">
        <f>VLOOKUP(D7,'Listes déroulantes'!$A$2:$G$6,3,FALSE)</f>
        <v>Armand</v>
      </c>
      <c r="G7" s="27">
        <f>VLOOKUP(D7,'Listes déroulantes'!$A$2:$G$6,5,FALSE)</f>
        <v>0</v>
      </c>
      <c r="H7" s="28" t="str">
        <f>VLOOKUP(D7,'Listes déroulantes'!$A$2:$G$6,6,FALSE)</f>
        <v/>
      </c>
      <c r="I7" s="21" t="s">
        <v>22</v>
      </c>
      <c r="J7" s="22" t="s">
        <v>100</v>
      </c>
      <c r="K7" s="20"/>
      <c r="L7" s="20"/>
      <c r="M7" s="35" t="s">
        <v>23</v>
      </c>
      <c r="N7" s="20" t="s">
        <v>10</v>
      </c>
      <c r="O7" s="20"/>
      <c r="P7" s="20"/>
      <c r="Q7" s="22"/>
      <c r="R7" s="23"/>
      <c r="S7" s="22"/>
      <c r="T7" s="22" t="s">
        <v>99</v>
      </c>
      <c r="U7" s="22" t="s">
        <v>99</v>
      </c>
      <c r="V7" s="32" t="s">
        <v>101</v>
      </c>
      <c r="W7" s="22" t="s">
        <v>102</v>
      </c>
      <c r="X7" s="22" t="s">
        <v>90</v>
      </c>
      <c r="Y7" s="20" t="s">
        <v>103</v>
      </c>
      <c r="Z7" s="22" t="s">
        <v>90</v>
      </c>
      <c r="AA7" s="22"/>
      <c r="AB7" s="24" t="str">
        <f t="shared" si="5"/>
        <v>Clos</v>
      </c>
      <c r="AC7" s="25">
        <f t="shared" si="1"/>
        <v>2014</v>
      </c>
      <c r="AD7" s="25">
        <f t="shared" si="6"/>
        <v>2</v>
      </c>
      <c r="AE7" s="25">
        <f t="shared" si="7"/>
        <v>2015</v>
      </c>
    </row>
    <row r="8" spans="1:31" s="12" customFormat="1" ht="18.75" customHeight="1" x14ac:dyDescent="0.2">
      <c r="A8" s="20" t="s">
        <v>24</v>
      </c>
      <c r="B8" s="22" t="s">
        <v>94</v>
      </c>
      <c r="C8" s="21" t="s">
        <v>122</v>
      </c>
      <c r="D8" s="37" t="s">
        <v>132</v>
      </c>
      <c r="E8" s="27" t="str">
        <f>VLOOKUP(D8,'Listes déroulantes'!$A$2:$G$6,2,FALSE)</f>
        <v>Dupont</v>
      </c>
      <c r="F8" s="27" t="str">
        <f>VLOOKUP(D8,'Listes déroulantes'!$A$2:$G$6,3,FALSE)</f>
        <v>Armand</v>
      </c>
      <c r="G8" s="27">
        <f>VLOOKUP(D8,'Listes déroulantes'!$A$2:$G$6,5,FALSE)</f>
        <v>0</v>
      </c>
      <c r="H8" s="28" t="str">
        <f>VLOOKUP(D8,'Listes déroulantes'!$A$2:$G$6,6,FALSE)</f>
        <v/>
      </c>
      <c r="I8" s="21" t="s">
        <v>13</v>
      </c>
      <c r="J8" s="22" t="s">
        <v>95</v>
      </c>
      <c r="K8" s="20"/>
      <c r="L8" s="20"/>
      <c r="M8" s="35" t="s">
        <v>25</v>
      </c>
      <c r="N8" s="20" t="s">
        <v>14</v>
      </c>
      <c r="O8" s="20"/>
      <c r="P8" s="20"/>
      <c r="Q8" s="22"/>
      <c r="R8" s="23"/>
      <c r="S8" s="22"/>
      <c r="T8" s="22" t="s">
        <v>94</v>
      </c>
      <c r="U8" s="22" t="s">
        <v>94</v>
      </c>
      <c r="V8" s="32" t="s">
        <v>96</v>
      </c>
      <c r="W8" s="22" t="s">
        <v>87</v>
      </c>
      <c r="X8" s="22" t="s">
        <v>97</v>
      </c>
      <c r="Y8" s="20" t="s">
        <v>98</v>
      </c>
      <c r="Z8" s="22" t="s">
        <v>97</v>
      </c>
      <c r="AA8" s="22"/>
      <c r="AB8" s="24" t="str">
        <f t="shared" si="5"/>
        <v>Clos</v>
      </c>
      <c r="AC8" s="25">
        <f t="shared" si="1"/>
        <v>2014</v>
      </c>
      <c r="AD8" s="25">
        <f t="shared" si="6"/>
        <v>12</v>
      </c>
      <c r="AE8" s="25">
        <f t="shared" si="7"/>
        <v>2014</v>
      </c>
    </row>
    <row r="9" spans="1:31" s="12" customFormat="1" ht="18.75" customHeight="1" x14ac:dyDescent="0.2">
      <c r="A9" s="20" t="s">
        <v>26</v>
      </c>
      <c r="B9" s="22">
        <v>41926</v>
      </c>
      <c r="C9" s="21" t="s">
        <v>123</v>
      </c>
      <c r="D9" s="37" t="s">
        <v>134</v>
      </c>
      <c r="E9" s="27" t="str">
        <f>VLOOKUP(D9,'Listes déroulantes'!$A$2:$G$6,2,FALSE)</f>
        <v>Dusable</v>
      </c>
      <c r="F9" s="27" t="str">
        <f>VLOOKUP(D9,'Listes déroulantes'!$A$2:$G$6,3,FALSE)</f>
        <v>Jean-Paul</v>
      </c>
      <c r="G9" s="27">
        <f>VLOOKUP(D9,'Listes déroulantes'!$A$2:$G$6,5,FALSE)</f>
        <v>0</v>
      </c>
      <c r="H9" s="28" t="str">
        <f>VLOOKUP(D9,'Listes déroulantes'!$A$2:$G$6,6,FALSE)</f>
        <v/>
      </c>
      <c r="I9" s="21" t="s">
        <v>13</v>
      </c>
      <c r="J9" s="22">
        <v>41973</v>
      </c>
      <c r="K9" s="20"/>
      <c r="L9" s="20"/>
      <c r="M9" s="35" t="s">
        <v>28</v>
      </c>
      <c r="N9" s="20" t="s">
        <v>27</v>
      </c>
      <c r="O9" s="20"/>
      <c r="P9" s="20"/>
      <c r="Q9" s="22"/>
      <c r="R9" s="23"/>
      <c r="S9" s="22"/>
      <c r="T9" s="22">
        <v>41926</v>
      </c>
      <c r="U9" s="22">
        <v>41926</v>
      </c>
      <c r="V9" s="32">
        <v>2</v>
      </c>
      <c r="W9" s="22">
        <v>41967</v>
      </c>
      <c r="X9" s="22">
        <v>42144</v>
      </c>
      <c r="Y9" s="20">
        <v>3</v>
      </c>
      <c r="Z9" s="22">
        <v>42144</v>
      </c>
      <c r="AA9" s="22"/>
      <c r="AB9" s="24" t="str">
        <f t="shared" si="5"/>
        <v>Clos</v>
      </c>
      <c r="AC9" s="25">
        <f t="shared" si="1"/>
        <v>2014</v>
      </c>
      <c r="AD9" s="25">
        <f t="shared" si="6"/>
        <v>11</v>
      </c>
      <c r="AE9" s="25">
        <f t="shared" si="7"/>
        <v>2014</v>
      </c>
    </row>
    <row r="10" spans="1:31" s="12" customFormat="1" ht="18.75" customHeight="1" x14ac:dyDescent="0.2">
      <c r="A10" s="20" t="s">
        <v>29</v>
      </c>
      <c r="B10" s="22"/>
      <c r="C10" s="21" t="s">
        <v>123</v>
      </c>
      <c r="D10" s="37" t="s">
        <v>134</v>
      </c>
      <c r="E10" s="27" t="str">
        <f>VLOOKUP(D10,'Listes déroulantes'!$A$2:$G$6,2,FALSE)</f>
        <v>Dusable</v>
      </c>
      <c r="F10" s="27" t="str">
        <f>VLOOKUP(D10,'Listes déroulantes'!$A$2:$G$6,3,FALSE)</f>
        <v>Jean-Paul</v>
      </c>
      <c r="G10" s="27">
        <f>VLOOKUP(D10,'Listes déroulantes'!$A$2:$G$6,5,FALSE)</f>
        <v>0</v>
      </c>
      <c r="H10" s="28" t="str">
        <f>VLOOKUP(D10,'Listes déroulantes'!$A$2:$G$6,6,FALSE)</f>
        <v/>
      </c>
      <c r="I10" s="21" t="s">
        <v>13</v>
      </c>
      <c r="J10" s="22" t="s">
        <v>114</v>
      </c>
      <c r="K10" s="20"/>
      <c r="L10" s="20"/>
      <c r="M10" s="35" t="s">
        <v>28</v>
      </c>
      <c r="N10" s="20" t="s">
        <v>27</v>
      </c>
      <c r="O10" s="20"/>
      <c r="P10" s="20"/>
      <c r="Q10" s="22"/>
      <c r="R10" s="23"/>
      <c r="S10" s="22"/>
      <c r="T10" s="22" t="s">
        <v>94</v>
      </c>
      <c r="U10" s="22" t="s">
        <v>94</v>
      </c>
      <c r="V10" s="32" t="s">
        <v>84</v>
      </c>
      <c r="W10" s="22" t="s">
        <v>115</v>
      </c>
      <c r="X10" s="22" t="s">
        <v>116</v>
      </c>
      <c r="Y10" s="20" t="s">
        <v>113</v>
      </c>
      <c r="Z10" s="22" t="s">
        <v>116</v>
      </c>
      <c r="AA10" s="22"/>
      <c r="AB10" s="24" t="str">
        <f t="shared" si="5"/>
        <v>Clos</v>
      </c>
      <c r="AC10" s="25" t="str">
        <f t="shared" si="1"/>
        <v/>
      </c>
      <c r="AD10" s="25">
        <f t="shared" si="6"/>
        <v>11</v>
      </c>
      <c r="AE10" s="25">
        <f t="shared" si="7"/>
        <v>2014</v>
      </c>
    </row>
  </sheetData>
  <autoFilter ref="A1:AE10"/>
  <dataConsolidate/>
  <conditionalFormatting sqref="T3:U10 W2:W10">
    <cfRule type="expression" dxfId="9" priority="266">
      <formula>$S2&lt;&gt;""</formula>
    </cfRule>
  </conditionalFormatting>
  <conditionalFormatting sqref="W3:W10">
    <cfRule type="cellIs" dxfId="8" priority="259" operator="equal">
      <formula>1</formula>
    </cfRule>
  </conditionalFormatting>
  <conditionalFormatting sqref="N1 J2:J10 N3:N1048576 Y1:Y1048576">
    <cfRule type="cellIs" dxfId="7" priority="253" operator="equal">
      <formula>"à renseigner"</formula>
    </cfRule>
  </conditionalFormatting>
  <conditionalFormatting sqref="T3:T10">
    <cfRule type="cellIs" dxfId="6" priority="254" operator="equal">
      <formula>"à renseigner"</formula>
    </cfRule>
  </conditionalFormatting>
  <conditionalFormatting sqref="A2:XFD10">
    <cfRule type="expression" dxfId="5" priority="293">
      <formula>$S2&lt;&gt;""</formula>
    </cfRule>
  </conditionalFormatting>
  <conditionalFormatting sqref="A2:AE10">
    <cfRule type="expression" dxfId="4" priority="306">
      <formula>$AB2="Clos"</formula>
    </cfRule>
  </conditionalFormatting>
  <conditionalFormatting sqref="T2:U2">
    <cfRule type="expression" dxfId="3" priority="238">
      <formula>$S2&lt;&gt;""</formula>
    </cfRule>
  </conditionalFormatting>
  <conditionalFormatting sqref="W2">
    <cfRule type="cellIs" dxfId="2" priority="237" operator="equal">
      <formula>1</formula>
    </cfRule>
  </conditionalFormatting>
  <conditionalFormatting sqref="N2">
    <cfRule type="cellIs" dxfId="1" priority="235" operator="equal">
      <formula>"à renseigner"</formula>
    </cfRule>
  </conditionalFormatting>
  <conditionalFormatting sqref="T2">
    <cfRule type="cellIs" dxfId="0" priority="236" operator="equal">
      <formula>"à renseigner"</formula>
    </cfRule>
  </conditionalFormatting>
  <dataValidations count="3">
    <dataValidation type="date" operator="greaterThanOrEqual" allowBlank="1" showInputMessage="1" showErrorMessage="1" sqref="Z1:Z1048576">
      <formula1>X1</formula1>
    </dataValidation>
    <dataValidation type="date" operator="greaterThanOrEqual" allowBlank="1" showInputMessage="1" showErrorMessage="1" sqref="W1:X1048576 U1:U1048576">
      <formula1>T1</formula1>
    </dataValidation>
    <dataValidation type="date" operator="greaterThanOrEqual" allowBlank="1" showInputMessage="1" showErrorMessage="1" sqref="T1:T1048576">
      <formula1>B1</formula1>
    </dataValidation>
  </dataValidations>
  <pageMargins left="0.43307086614173229" right="0.15748031496062992" top="0.78740157480314965" bottom="0.39370078740157483" header="0.51181102362204722" footer="0"/>
  <pageSetup paperSize="8" scale="80" orientation="landscape" verticalDpi="300" copies="4" r:id="rId1"/>
  <headerFooter alignWithMargins="0">
    <oddHeader>&amp;C&amp;F&amp;R&amp;D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'Listes déroulantes'!$A$2:$A$6</xm:f>
          </x14:formula1>
          <xm:sqref>D1:D1048576</xm:sqref>
        </x14:dataValidation>
        <x14:dataValidation type="list" allowBlank="1" showInputMessage="1" showErrorMessage="1">
          <x14:formula1>
            <xm:f>'Listes déroulantes'!$I$2:$I$6</xm:f>
          </x14:formula1>
          <xm:sqref>I1:I1048576</xm:sqref>
        </x14:dataValidation>
        <x14:dataValidation type="list" allowBlank="1" showInputMessage="1" showErrorMessage="1">
          <x14:formula1>
            <xm:f>'Listes déroulantes'!$J$2:$J$6</xm:f>
          </x14:formula1>
          <xm:sqref>K1:K1048576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6"/>
  <sheetViews>
    <sheetView workbookViewId="0">
      <pane ySplit="1" topLeftCell="A2" activePane="bottomLeft" state="frozen"/>
      <selection pane="bottomLeft" activeCell="A4" sqref="A4"/>
    </sheetView>
  </sheetViews>
  <sheetFormatPr baseColWidth="10" defaultColWidth="27.140625" defaultRowHeight="12.75" x14ac:dyDescent="0.2"/>
  <cols>
    <col min="1" max="1" width="19.28515625" style="3" bestFit="1" customWidth="1"/>
    <col min="2" max="2" width="20" style="3" bestFit="1" customWidth="1"/>
    <col min="3" max="3" width="19.28515625" style="3" bestFit="1" customWidth="1"/>
    <col min="4" max="4" width="29.28515625" style="3" bestFit="1" customWidth="1"/>
    <col min="5" max="5" width="14.140625" style="3" customWidth="1"/>
    <col min="6" max="6" width="8.7109375" style="39" customWidth="1"/>
    <col min="7" max="7" width="41" style="3" bestFit="1" customWidth="1"/>
    <col min="8" max="8" width="3.140625" style="3" customWidth="1"/>
    <col min="9" max="9" width="14.28515625" style="3" bestFit="1" customWidth="1"/>
    <col min="10" max="10" width="8.5703125" style="3" bestFit="1" customWidth="1"/>
    <col min="11" max="16384" width="27.140625" style="3"/>
  </cols>
  <sheetData>
    <row r="1" spans="1:10" s="2" customFormat="1" x14ac:dyDescent="0.2">
      <c r="A1" s="2" t="s">
        <v>42</v>
      </c>
      <c r="B1" s="2" t="s">
        <v>40</v>
      </c>
      <c r="C1" s="2" t="s">
        <v>41</v>
      </c>
      <c r="D1" s="2" t="s">
        <v>43</v>
      </c>
      <c r="E1" s="2" t="s">
        <v>38</v>
      </c>
      <c r="F1" s="38" t="s">
        <v>66</v>
      </c>
      <c r="G1" s="2" t="s">
        <v>44</v>
      </c>
      <c r="I1" s="2" t="s">
        <v>70</v>
      </c>
      <c r="J1" s="2" t="s">
        <v>73</v>
      </c>
    </row>
    <row r="2" spans="1:10" s="1" customFormat="1" x14ac:dyDescent="0.2">
      <c r="A2" s="3" t="s">
        <v>50</v>
      </c>
      <c r="B2" s="3" t="s">
        <v>48</v>
      </c>
      <c r="C2" s="3" t="s">
        <v>46</v>
      </c>
      <c r="D2" s="3"/>
      <c r="E2" s="3"/>
      <c r="F2" s="39" t="str">
        <f>MID(E2,1,3)</f>
        <v/>
      </c>
      <c r="G2" s="3"/>
      <c r="I2" s="1" t="s">
        <v>9</v>
      </c>
      <c r="J2" s="1" t="s">
        <v>74</v>
      </c>
    </row>
    <row r="3" spans="1:10" s="1" customFormat="1" x14ac:dyDescent="0.2">
      <c r="A3" s="1" t="s">
        <v>124</v>
      </c>
      <c r="B3" s="1" t="s">
        <v>49</v>
      </c>
      <c r="C3" s="1" t="s">
        <v>47</v>
      </c>
      <c r="E3" s="1" t="s">
        <v>52</v>
      </c>
      <c r="F3" s="39" t="str">
        <f t="shared" ref="F3:F6" si="0">MID(E3,1,3)</f>
        <v>DSP</v>
      </c>
      <c r="I3" s="1" t="s">
        <v>30</v>
      </c>
      <c r="J3" s="1" t="s">
        <v>35</v>
      </c>
    </row>
    <row r="4" spans="1:10" s="1" customFormat="1" x14ac:dyDescent="0.2">
      <c r="A4" s="3" t="s">
        <v>125</v>
      </c>
      <c r="B4" s="3" t="s">
        <v>128</v>
      </c>
      <c r="C4" s="3" t="s">
        <v>45</v>
      </c>
      <c r="D4" s="3"/>
      <c r="E4" s="3"/>
      <c r="F4" s="39" t="str">
        <f t="shared" si="0"/>
        <v/>
      </c>
      <c r="G4" s="3"/>
      <c r="I4" s="1" t="s">
        <v>31</v>
      </c>
      <c r="J4" s="1" t="s">
        <v>34</v>
      </c>
    </row>
    <row r="5" spans="1:10" s="1" customFormat="1" x14ac:dyDescent="0.2">
      <c r="A5" s="3" t="s">
        <v>126</v>
      </c>
      <c r="B5" s="3" t="s">
        <v>129</v>
      </c>
      <c r="C5" s="3" t="s">
        <v>131</v>
      </c>
      <c r="D5" s="3"/>
      <c r="E5" s="3" t="s">
        <v>53</v>
      </c>
      <c r="F5" s="39" t="str">
        <f t="shared" si="0"/>
        <v>DCT</v>
      </c>
      <c r="G5" s="3"/>
      <c r="I5" s="1" t="s">
        <v>37</v>
      </c>
      <c r="J5" s="1" t="s">
        <v>33</v>
      </c>
    </row>
    <row r="6" spans="1:10" s="1" customFormat="1" x14ac:dyDescent="0.2">
      <c r="A6" s="1" t="s">
        <v>127</v>
      </c>
      <c r="B6" s="1" t="s">
        <v>130</v>
      </c>
      <c r="C6" s="1" t="s">
        <v>51</v>
      </c>
      <c r="E6" s="1" t="s">
        <v>54</v>
      </c>
      <c r="F6" s="39" t="str">
        <f t="shared" si="0"/>
        <v>DCT</v>
      </c>
      <c r="I6" s="1" t="s">
        <v>32</v>
      </c>
      <c r="J6" s="1" t="s">
        <v>36</v>
      </c>
    </row>
  </sheetData>
  <autoFilter ref="A1:G6">
    <sortState ref="A2:E5338">
      <sortCondition ref="A2:A5338"/>
      <sortCondition ref="B2:B5338"/>
      <sortCondition ref="C2:C5338"/>
      <sortCondition ref="D2:D5338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31</vt:i4>
      </vt:variant>
    </vt:vector>
  </HeadingPairs>
  <TitlesOfParts>
    <vt:vector size="33" baseType="lpstr">
      <vt:lpstr>Données</vt:lpstr>
      <vt:lpstr>Listes déroulantes</vt:lpstr>
      <vt:lpstr>Agent_ACM</vt:lpstr>
      <vt:lpstr>Agent_ACM2</vt:lpstr>
      <vt:lpstr>'Listes déroulantes'!Annuaire</vt:lpstr>
      <vt:lpstr>BAT_N°</vt:lpstr>
      <vt:lpstr>Commentaire_ACM</vt:lpstr>
      <vt:lpstr>Date_Acceptation_BAT_final</vt:lpstr>
      <vt:lpstr>Date_Annulation</vt:lpstr>
      <vt:lpstr>Date_Archivage</vt:lpstr>
      <vt:lpstr>Date_Brief_Demandeur</vt:lpstr>
      <vt:lpstr>Date_cloture_dossier_agent_ACM</vt:lpstr>
      <vt:lpstr>Date_DDT</vt:lpstr>
      <vt:lpstr>Date_lancement_ACM</vt:lpstr>
      <vt:lpstr>Date_livraison</vt:lpstr>
      <vt:lpstr>Date_Livraison_souhaitée</vt:lpstr>
      <vt:lpstr>DDT</vt:lpstr>
      <vt:lpstr>Devis_Externe</vt:lpstr>
      <vt:lpstr>Direction</vt:lpstr>
      <vt:lpstr>'Listes déroulantes'!Formats</vt:lpstr>
      <vt:lpstr>Impression_Format</vt:lpstr>
      <vt:lpstr>Impression_Nb_Expl</vt:lpstr>
      <vt:lpstr>Données!Jours</vt:lpstr>
      <vt:lpstr>Login</vt:lpstr>
      <vt:lpstr>Nom</vt:lpstr>
      <vt:lpstr>Observations_Demandeur</vt:lpstr>
      <vt:lpstr>Prénom</vt:lpstr>
      <vt:lpstr>Prestation</vt:lpstr>
      <vt:lpstr>'Listes déroulantes'!Prestations</vt:lpstr>
      <vt:lpstr>Service</vt:lpstr>
      <vt:lpstr>Statut</vt:lpstr>
      <vt:lpstr>Temps_passé</vt:lpstr>
      <vt:lpstr>Titre</vt:lpstr>
    </vt:vector>
  </TitlesOfParts>
  <Company>CNES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PetitP</dc:creator>
  <cp:lastModifiedBy>PetitP</cp:lastModifiedBy>
  <cp:lastPrinted>2016-01-04T18:10:24Z</cp:lastPrinted>
  <dcterms:created xsi:type="dcterms:W3CDTF">2015-12-11T10:25:17Z</dcterms:created>
  <dcterms:modified xsi:type="dcterms:W3CDTF">2016-01-13T15:27:45Z</dcterms:modified>
</cp:coreProperties>
</file>