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/>
  <bookViews>
    <workbookView xWindow="0" yWindow="465" windowWidth="19440" windowHeight="12240" activeTab="2"/>
  </bookViews>
  <sheets>
    <sheet name="tableaux" sheetId="1" r:id="rId1"/>
    <sheet name="variétés bois" sheetId="12" r:id="rId2"/>
    <sheet name="objets mouvements" sheetId="2" r:id="rId3"/>
    <sheet name="allemagne" sheetId="11" r:id="rId4"/>
    <sheet name="ahun" sheetId="6" r:id="rId5"/>
  </sheets>
  <externalReferences>
    <externalReference r:id="rId6"/>
  </externalReferences>
  <definedNames>
    <definedName name="_xlnm._FilterDatabase" localSheetId="4" hidden="1">ahun!$A$12:$O$82</definedName>
    <definedName name="_xlnm._FilterDatabase" localSheetId="3" hidden="1">allemagne!$A$12:$N$95</definedName>
    <definedName name="_xlnm._FilterDatabase" localSheetId="2" hidden="1">'objets mouvements'!$A$12:$N$472</definedName>
    <definedName name="BOIS">tableaux!$D$5:$D$67</definedName>
    <definedName name="cola">OFFSET('objets mouvements'!$A$13,,,MATCH("z^z",'objets mouvements'!$K:$K)-12)</definedName>
    <definedName name="colb">OFFSET('objets mouvements'!$B$13,,,MATCH("z^z",'objets mouvements'!$K:$K)-12)</definedName>
    <definedName name="colc">OFFSET('objets mouvements'!$C$13,,,MATCH("z^z",'objets mouvements'!$K:$K)-12)</definedName>
    <definedName name="cold">OFFSET('objets mouvements'!$D$13,,,MATCH("z^z",'objets mouvements'!$K:$K)-12)</definedName>
    <definedName name="cole">OFFSET('objets mouvements'!$E$13,,,MATCH("z^z",'objets mouvements'!$K:$K)-12)</definedName>
    <definedName name="colf">OFFSET('objets mouvements'!$F$13,,,MATCH("z^z",'objets mouvements'!$K:$K)-12)</definedName>
    <definedName name="colg">OFFSET('objets mouvements'!$G$13,,,MATCH("z^z",'objets mouvements'!$K:$K)-12)</definedName>
    <definedName name="colh">OFFSET('objets mouvements'!$H$13,,,MATCH("z^z",'objets mouvements'!$K:$K)-12)</definedName>
    <definedName name="coli">OFFSET('objets mouvements'!$I$13,,,MATCH("z^z",'objets mouvements'!$K:$K)-12)</definedName>
    <definedName name="colj">OFFSET('objets mouvements'!$J$13,,,MATCH("z^z",'objets mouvements'!$K:$K)-12)</definedName>
    <definedName name="colk">OFFSET('objets mouvements'!$K$13,,,MATCH("z^z",'objets mouvements'!$K:$K)-12)</definedName>
    <definedName name="coll">OFFSET('objets mouvements'!$L$13,,,MATCH("z^z",'objets mouvements'!$K:$K)-12)</definedName>
    <definedName name="colm">OFFSET('objets mouvements'!$M$13,,,MATCH("z^z",'objets mouvements'!$K:$K)-12)</definedName>
    <definedName name="coln">OFFSET('objets mouvements'!$N$13,,,MATCH("z^z",'objets mouvements'!$K:$K)-12)</definedName>
    <definedName name="DEPOTS">tableaux!$G$5:$G$16</definedName>
    <definedName name="OBJET">tableaux!$A$5:$A$128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72" i="2"/>
  <c r="H472"/>
  <c r="M472"/>
  <c r="L472"/>
  <c r="J472"/>
  <c r="D472"/>
  <c r="N471"/>
  <c r="H471"/>
  <c r="M471"/>
  <c r="L471"/>
  <c r="J471"/>
  <c r="N470"/>
  <c r="H470"/>
  <c r="M470"/>
  <c r="L470"/>
  <c r="J470"/>
  <c r="N469"/>
  <c r="H469"/>
  <c r="M469"/>
  <c r="L469"/>
  <c r="J469"/>
  <c r="N468"/>
  <c r="H468"/>
  <c r="M468"/>
  <c r="L468"/>
  <c r="J468"/>
  <c r="N467"/>
  <c r="H467"/>
  <c r="M467"/>
  <c r="L467"/>
  <c r="J467"/>
  <c r="N466"/>
  <c r="H466"/>
  <c r="M466"/>
  <c r="L466"/>
  <c r="J466"/>
  <c r="N465"/>
  <c r="H465"/>
  <c r="M465"/>
  <c r="L465"/>
  <c r="J465"/>
  <c r="N464"/>
  <c r="H464"/>
  <c r="M464"/>
  <c r="L464"/>
  <c r="J464"/>
  <c r="N463"/>
  <c r="H463"/>
  <c r="M463"/>
  <c r="L463"/>
  <c r="J463"/>
  <c r="N462"/>
  <c r="H462"/>
  <c r="M462"/>
  <c r="L462"/>
  <c r="J462"/>
  <c r="N461"/>
  <c r="H461"/>
  <c r="M461"/>
  <c r="L461"/>
  <c r="J461"/>
  <c r="N460"/>
  <c r="H460"/>
  <c r="M460"/>
  <c r="L460"/>
  <c r="J460"/>
  <c r="N459"/>
  <c r="H459"/>
  <c r="M459"/>
  <c r="L459"/>
  <c r="J459"/>
  <c r="N458"/>
  <c r="H458"/>
  <c r="M458"/>
  <c r="L458"/>
  <c r="J458"/>
  <c r="N457"/>
  <c r="H457"/>
  <c r="M457"/>
  <c r="L457"/>
  <c r="J457"/>
  <c r="N456"/>
  <c r="H456"/>
  <c r="M456"/>
  <c r="L456"/>
  <c r="J456"/>
  <c r="N455"/>
  <c r="H455"/>
  <c r="M455"/>
  <c r="L455"/>
  <c r="J455"/>
  <c r="N454"/>
  <c r="H454"/>
  <c r="M454"/>
  <c r="L454"/>
  <c r="J454"/>
  <c r="N453"/>
  <c r="H453"/>
  <c r="M453"/>
  <c r="L453"/>
  <c r="J453"/>
  <c r="N452"/>
  <c r="H452"/>
  <c r="M452"/>
  <c r="L452"/>
  <c r="J452"/>
  <c r="N451"/>
  <c r="H451"/>
  <c r="M451"/>
  <c r="L451"/>
  <c r="J451"/>
  <c r="N450"/>
  <c r="H450"/>
  <c r="M450"/>
  <c r="L450"/>
  <c r="J450"/>
  <c r="N449"/>
  <c r="H449"/>
  <c r="M449"/>
  <c r="L449"/>
  <c r="J449"/>
  <c r="N448"/>
  <c r="H448"/>
  <c r="M448"/>
  <c r="L448"/>
  <c r="J448"/>
  <c r="N447"/>
  <c r="H447"/>
  <c r="M447"/>
  <c r="L447"/>
  <c r="J447"/>
  <c r="N446"/>
  <c r="H446"/>
  <c r="M446"/>
  <c r="L446"/>
  <c r="J446"/>
  <c r="N445"/>
  <c r="H445"/>
  <c r="M445"/>
  <c r="L445"/>
  <c r="J445"/>
  <c r="N444"/>
  <c r="H444"/>
  <c r="M444"/>
  <c r="L444"/>
  <c r="J444"/>
  <c r="N443"/>
  <c r="H443"/>
  <c r="M443"/>
  <c r="L443"/>
  <c r="J443"/>
  <c r="N442"/>
  <c r="H442"/>
  <c r="M442"/>
  <c r="L442"/>
  <c r="J442"/>
  <c r="N441"/>
  <c r="H441"/>
  <c r="M441"/>
  <c r="L441"/>
  <c r="J441"/>
  <c r="N440"/>
  <c r="H440"/>
  <c r="M440"/>
  <c r="L440"/>
  <c r="J440"/>
  <c r="D440"/>
  <c r="D297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21"/>
  <c r="N258"/>
  <c r="M258"/>
  <c r="L258"/>
  <c r="J258"/>
  <c r="D258"/>
  <c r="D259"/>
  <c r="H259"/>
  <c r="J259"/>
  <c r="L259"/>
  <c r="M259"/>
  <c r="N259"/>
  <c r="N257"/>
  <c r="M257"/>
  <c r="L257"/>
  <c r="J257"/>
  <c r="D257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75"/>
  <c r="N276"/>
  <c r="N277"/>
  <c r="N278"/>
  <c r="N279"/>
  <c r="N280"/>
  <c r="N281"/>
  <c r="N282"/>
  <c r="N283"/>
  <c r="N284"/>
  <c r="N285"/>
  <c r="N270"/>
  <c r="N271"/>
  <c r="N272"/>
  <c r="N273"/>
  <c r="N274"/>
  <c r="H279"/>
  <c r="M279"/>
  <c r="L279"/>
  <c r="J279"/>
  <c r="D279"/>
  <c r="H156"/>
  <c r="L156"/>
  <c r="H213"/>
  <c r="L213"/>
  <c r="H104"/>
  <c r="L104"/>
  <c r="H149"/>
  <c r="L149"/>
  <c r="H127"/>
  <c r="L127"/>
  <c r="M8" i="11"/>
  <c r="H6"/>
  <c r="D286" i="2"/>
  <c r="D287"/>
  <c r="D288"/>
  <c r="D289"/>
  <c r="D290"/>
  <c r="D291"/>
  <c r="D292"/>
  <c r="D293"/>
  <c r="D294"/>
  <c r="D295"/>
  <c r="D296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248"/>
  <c r="D249"/>
  <c r="D250"/>
  <c r="D251"/>
  <c r="D252"/>
  <c r="D253"/>
  <c r="D254"/>
  <c r="D255"/>
  <c r="D256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80"/>
  <c r="D281"/>
  <c r="D20"/>
  <c r="D278"/>
  <c r="D166"/>
  <c r="D21"/>
  <c r="D282"/>
  <c r="D283"/>
  <c r="D284"/>
  <c r="D285"/>
  <c r="D242"/>
  <c r="D243"/>
  <c r="D244"/>
  <c r="D245"/>
  <c r="D246"/>
  <c r="D247"/>
  <c r="H147"/>
  <c r="L147"/>
  <c r="H145"/>
  <c r="L14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49"/>
  <c r="N250"/>
  <c r="N251"/>
  <c r="N252"/>
  <c r="N253"/>
  <c r="N254"/>
  <c r="N255"/>
  <c r="N256"/>
  <c r="N260"/>
  <c r="N261"/>
  <c r="N262"/>
  <c r="N263"/>
  <c r="N264"/>
  <c r="N265"/>
  <c r="N266"/>
  <c r="N267"/>
  <c r="N268"/>
  <c r="N269"/>
  <c r="N193"/>
  <c r="G8" i="11"/>
  <c r="L8"/>
  <c r="H8"/>
  <c r="H250" i="2"/>
  <c r="H251"/>
  <c r="J251"/>
  <c r="L251"/>
  <c r="D13"/>
  <c r="D14"/>
  <c r="D15"/>
  <c r="D16"/>
  <c r="D17"/>
  <c r="D18"/>
  <c r="D22"/>
  <c r="D23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7"/>
  <c r="D168"/>
  <c r="D169"/>
  <c r="D170"/>
  <c r="D171"/>
  <c r="D172"/>
  <c r="D173"/>
  <c r="D174"/>
  <c r="D175"/>
  <c r="D176"/>
  <c r="D177"/>
  <c r="D178"/>
  <c r="D180"/>
  <c r="D181"/>
  <c r="D182"/>
  <c r="D183"/>
  <c r="D184"/>
  <c r="D185"/>
  <c r="D186"/>
  <c r="D187"/>
  <c r="D188"/>
  <c r="D189"/>
  <c r="D190"/>
  <c r="D191"/>
  <c r="D192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193"/>
  <c r="D238"/>
  <c r="D239"/>
  <c r="D240"/>
  <c r="D241"/>
  <c r="H253"/>
  <c r="H255"/>
  <c r="H260"/>
  <c r="H265"/>
  <c r="H261"/>
  <c r="H264"/>
  <c r="H266"/>
  <c r="H267"/>
  <c r="H268"/>
  <c r="H270"/>
  <c r="H269"/>
  <c r="H244"/>
  <c r="H245"/>
  <c r="H271"/>
  <c r="H272"/>
  <c r="H273"/>
  <c r="H274"/>
  <c r="H275"/>
  <c r="H276"/>
  <c r="H24"/>
  <c r="H277"/>
  <c r="H19"/>
  <c r="H20"/>
  <c r="H278"/>
  <c r="H166"/>
  <c r="H21"/>
  <c r="H282"/>
  <c r="H283"/>
  <c r="H284"/>
  <c r="H285"/>
  <c r="H286"/>
  <c r="H287"/>
  <c r="H288"/>
  <c r="H289"/>
  <c r="H290"/>
  <c r="H291"/>
  <c r="H292"/>
  <c r="H293"/>
  <c r="H294"/>
  <c r="H295"/>
  <c r="H296"/>
  <c r="H297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246"/>
  <c r="H247"/>
  <c r="H281"/>
  <c r="H248"/>
  <c r="H242"/>
  <c r="H252"/>
  <c r="H13"/>
  <c r="H14"/>
  <c r="H15"/>
  <c r="H16"/>
  <c r="H17"/>
  <c r="H18"/>
  <c r="H22"/>
  <c r="H23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J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80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5"/>
  <c r="H106"/>
  <c r="H107"/>
  <c r="H108"/>
  <c r="H109"/>
  <c r="H110"/>
  <c r="H111"/>
  <c r="H112"/>
  <c r="M112"/>
  <c r="H113"/>
  <c r="H114"/>
  <c r="H115"/>
  <c r="H116"/>
  <c r="H117"/>
  <c r="H118"/>
  <c r="H119"/>
  <c r="H120"/>
  <c r="H121"/>
  <c r="H122"/>
  <c r="J122"/>
  <c r="H123"/>
  <c r="H124"/>
  <c r="H125"/>
  <c r="H126"/>
  <c r="J126"/>
  <c r="H128"/>
  <c r="H129"/>
  <c r="H130"/>
  <c r="J130"/>
  <c r="H131"/>
  <c r="H132"/>
  <c r="H133"/>
  <c r="H134"/>
  <c r="H135"/>
  <c r="M135"/>
  <c r="H136"/>
  <c r="H137"/>
  <c r="H138"/>
  <c r="H139"/>
  <c r="J139"/>
  <c r="H140"/>
  <c r="H141"/>
  <c r="H142"/>
  <c r="M142"/>
  <c r="H143"/>
  <c r="J143"/>
  <c r="H144"/>
  <c r="H146"/>
  <c r="J146"/>
  <c r="H148"/>
  <c r="J149"/>
  <c r="H150"/>
  <c r="H151"/>
  <c r="H152"/>
  <c r="H153"/>
  <c r="J153"/>
  <c r="H154"/>
  <c r="H155"/>
  <c r="H157"/>
  <c r="J157"/>
  <c r="H158"/>
  <c r="H159"/>
  <c r="H160"/>
  <c r="H161"/>
  <c r="J161"/>
  <c r="H162"/>
  <c r="H163"/>
  <c r="J163"/>
  <c r="H164"/>
  <c r="H165"/>
  <c r="H167"/>
  <c r="J167"/>
  <c r="H168"/>
  <c r="H169"/>
  <c r="H170"/>
  <c r="H171"/>
  <c r="H172"/>
  <c r="J172"/>
  <c r="H173"/>
  <c r="H174"/>
  <c r="H175"/>
  <c r="J175"/>
  <c r="H176"/>
  <c r="H177"/>
  <c r="H178"/>
  <c r="H179"/>
  <c r="J179"/>
  <c r="H180"/>
  <c r="H181"/>
  <c r="H182"/>
  <c r="H183"/>
  <c r="J183"/>
  <c r="H184"/>
  <c r="J184"/>
  <c r="H185"/>
  <c r="H186"/>
  <c r="H187"/>
  <c r="J187"/>
  <c r="H188"/>
  <c r="H189"/>
  <c r="H190"/>
  <c r="H191"/>
  <c r="J191"/>
  <c r="H192"/>
  <c r="H194"/>
  <c r="H195"/>
  <c r="H196"/>
  <c r="J196"/>
  <c r="H197"/>
  <c r="J197"/>
  <c r="H198"/>
  <c r="H199"/>
  <c r="H200"/>
  <c r="J200"/>
  <c r="H201"/>
  <c r="J201"/>
  <c r="H202"/>
  <c r="H203"/>
  <c r="H204"/>
  <c r="J204"/>
  <c r="H205"/>
  <c r="H206"/>
  <c r="H207"/>
  <c r="H208"/>
  <c r="J208"/>
  <c r="H209"/>
  <c r="H210"/>
  <c r="H211"/>
  <c r="H212"/>
  <c r="J212"/>
  <c r="H214"/>
  <c r="J214"/>
  <c r="H215"/>
  <c r="J215"/>
  <c r="H216"/>
  <c r="J216"/>
  <c r="H217"/>
  <c r="H218"/>
  <c r="J218"/>
  <c r="H219"/>
  <c r="J219"/>
  <c r="H220"/>
  <c r="H221"/>
  <c r="H222"/>
  <c r="J222"/>
  <c r="H223"/>
  <c r="J223"/>
  <c r="H224"/>
  <c r="J224"/>
  <c r="H225"/>
  <c r="J225"/>
  <c r="H226"/>
  <c r="J226"/>
  <c r="H227"/>
  <c r="J227"/>
  <c r="H228"/>
  <c r="H229"/>
  <c r="J229"/>
  <c r="H230"/>
  <c r="H231"/>
  <c r="J231"/>
  <c r="H232"/>
  <c r="J233"/>
  <c r="H234"/>
  <c r="H235"/>
  <c r="H236"/>
  <c r="J236"/>
  <c r="H237"/>
  <c r="H193"/>
  <c r="J193"/>
  <c r="H280"/>
  <c r="M280"/>
  <c r="H238"/>
  <c r="H239"/>
  <c r="H240"/>
  <c r="J240"/>
  <c r="H241"/>
  <c r="J241"/>
  <c r="G10"/>
  <c r="L214"/>
  <c r="M214"/>
  <c r="L215"/>
  <c r="M215"/>
  <c r="L216"/>
  <c r="M216"/>
  <c r="J217"/>
  <c r="L217"/>
  <c r="M217"/>
  <c r="L218"/>
  <c r="M218"/>
  <c r="L219"/>
  <c r="M219"/>
  <c r="M238"/>
  <c r="L238"/>
  <c r="L163"/>
  <c r="L164"/>
  <c r="L165"/>
  <c r="M163"/>
  <c r="M164"/>
  <c r="M165"/>
  <c r="J164"/>
  <c r="J165"/>
  <c r="L33"/>
  <c r="L34"/>
  <c r="L35"/>
  <c r="L36"/>
  <c r="L37"/>
  <c r="L38"/>
  <c r="L39"/>
  <c r="L40"/>
  <c r="L41"/>
  <c r="L42"/>
  <c r="L43"/>
  <c r="L44"/>
  <c r="L45"/>
  <c r="L46"/>
  <c r="L48"/>
  <c r="L51"/>
  <c r="L52"/>
  <c r="L53"/>
  <c r="L55"/>
  <c r="L56"/>
  <c r="L57"/>
  <c r="L60"/>
  <c r="L61"/>
  <c r="L62"/>
  <c r="L63"/>
  <c r="L65"/>
  <c r="L64"/>
  <c r="L66"/>
  <c r="L67"/>
  <c r="L68"/>
  <c r="L69"/>
  <c r="L70"/>
  <c r="L71"/>
  <c r="L72"/>
  <c r="L73"/>
  <c r="L74"/>
  <c r="L75"/>
  <c r="L76"/>
  <c r="L77"/>
  <c r="L78"/>
  <c r="L80"/>
  <c r="L79"/>
  <c r="L81"/>
  <c r="L83"/>
  <c r="L84"/>
  <c r="L85"/>
  <c r="L86"/>
  <c r="L87"/>
  <c r="L88"/>
  <c r="L89"/>
  <c r="L90"/>
  <c r="L91"/>
  <c r="L92"/>
  <c r="L94"/>
  <c r="L100"/>
  <c r="L102"/>
  <c r="L103"/>
  <c r="L105"/>
  <c r="L106"/>
  <c r="L107"/>
  <c r="L108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8"/>
  <c r="L129"/>
  <c r="L130"/>
  <c r="L131"/>
  <c r="L132"/>
  <c r="L133"/>
  <c r="L134"/>
  <c r="L135"/>
  <c r="L136"/>
  <c r="L137"/>
  <c r="L138"/>
  <c r="L139"/>
  <c r="L141"/>
  <c r="L142"/>
  <c r="L143"/>
  <c r="L144"/>
  <c r="L146"/>
  <c r="L148"/>
  <c r="L150"/>
  <c r="L151"/>
  <c r="L152"/>
  <c r="L153"/>
  <c r="L154"/>
  <c r="L155"/>
  <c r="L157"/>
  <c r="L158"/>
  <c r="L159"/>
  <c r="L160"/>
  <c r="L161"/>
  <c r="L162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193"/>
  <c r="L280"/>
  <c r="L239"/>
  <c r="L240"/>
  <c r="L241"/>
  <c r="L246"/>
  <c r="L247"/>
  <c r="L281"/>
  <c r="L248"/>
  <c r="L242"/>
  <c r="L249"/>
  <c r="L250"/>
  <c r="L252"/>
  <c r="L28"/>
  <c r="L29"/>
  <c r="L30"/>
  <c r="L31"/>
  <c r="L32"/>
  <c r="L13"/>
  <c r="L14"/>
  <c r="L15"/>
  <c r="L16"/>
  <c r="L17"/>
  <c r="L18"/>
  <c r="L22"/>
  <c r="L23"/>
  <c r="L25"/>
  <c r="J237"/>
  <c r="M235"/>
  <c r="J235"/>
  <c r="M234"/>
  <c r="J234"/>
  <c r="M233"/>
  <c r="M232"/>
  <c r="J232"/>
  <c r="M230"/>
  <c r="J230"/>
  <c r="M228"/>
  <c r="J228"/>
  <c r="M227"/>
  <c r="M226"/>
  <c r="M224"/>
  <c r="M223"/>
  <c r="M222"/>
  <c r="J221"/>
  <c r="M213"/>
  <c r="M212"/>
  <c r="M211"/>
  <c r="M210"/>
  <c r="J210"/>
  <c r="M209"/>
  <c r="M207"/>
  <c r="M206"/>
  <c r="M205"/>
  <c r="M204"/>
  <c r="M203"/>
  <c r="M202"/>
  <c r="J202"/>
  <c r="M200"/>
  <c r="J199"/>
  <c r="M197"/>
  <c r="M196"/>
  <c r="M195"/>
  <c r="M194"/>
  <c r="J192"/>
  <c r="M191"/>
  <c r="M190"/>
  <c r="M189"/>
  <c r="J188"/>
  <c r="M187"/>
  <c r="M186"/>
  <c r="J186"/>
  <c r="M185"/>
  <c r="M184"/>
  <c r="M183"/>
  <c r="M182"/>
  <c r="J182"/>
  <c r="M181"/>
  <c r="J181"/>
  <c r="M180"/>
  <c r="J180"/>
  <c r="M179"/>
  <c r="M178"/>
  <c r="M176"/>
  <c r="J176"/>
  <c r="M175"/>
  <c r="M174"/>
  <c r="M173"/>
  <c r="M172"/>
  <c r="M171"/>
  <c r="J170"/>
  <c r="M169"/>
  <c r="J169"/>
  <c r="J168"/>
  <c r="M167"/>
  <c r="M162"/>
  <c r="M161"/>
  <c r="M160"/>
  <c r="M159"/>
  <c r="J159"/>
  <c r="M158"/>
  <c r="J158"/>
  <c r="M157"/>
  <c r="M156"/>
  <c r="M155"/>
  <c r="J155"/>
  <c r="J154"/>
  <c r="M153"/>
  <c r="J152"/>
  <c r="M151"/>
  <c r="M150"/>
  <c r="J150"/>
  <c r="M149"/>
  <c r="M148"/>
  <c r="J148"/>
  <c r="M147"/>
  <c r="M146"/>
  <c r="M145"/>
  <c r="J144"/>
  <c r="M141"/>
  <c r="J141"/>
  <c r="M140"/>
  <c r="M139"/>
  <c r="M138"/>
  <c r="M137"/>
  <c r="J137"/>
  <c r="M136"/>
  <c r="J136"/>
  <c r="M134"/>
  <c r="J134"/>
  <c r="J133"/>
  <c r="M132"/>
  <c r="J132"/>
  <c r="M131"/>
  <c r="J131"/>
  <c r="M129"/>
  <c r="M128"/>
  <c r="M127"/>
  <c r="J127"/>
  <c r="M126"/>
  <c r="N125"/>
  <c r="M125"/>
  <c r="J125"/>
  <c r="N124"/>
  <c r="M124"/>
  <c r="J124"/>
  <c r="N123"/>
  <c r="M123"/>
  <c r="J123"/>
  <c r="N122"/>
  <c r="M122"/>
  <c r="N121"/>
  <c r="M121"/>
  <c r="J121"/>
  <c r="N120"/>
  <c r="M120"/>
  <c r="N119"/>
  <c r="M119"/>
  <c r="J119"/>
  <c r="N118"/>
  <c r="M118"/>
  <c r="J118"/>
  <c r="N117"/>
  <c r="M117"/>
  <c r="J117"/>
  <c r="N116"/>
  <c r="J116"/>
  <c r="N115"/>
  <c r="M115"/>
  <c r="J115"/>
  <c r="N114"/>
  <c r="M114"/>
  <c r="N113"/>
  <c r="M113"/>
  <c r="J113"/>
  <c r="N112"/>
  <c r="N111"/>
  <c r="M111"/>
  <c r="J111"/>
  <c r="N110"/>
  <c r="M110"/>
  <c r="N109"/>
  <c r="M109"/>
  <c r="L109"/>
  <c r="N108"/>
  <c r="M108"/>
  <c r="N107"/>
  <c r="M107"/>
  <c r="J107"/>
  <c r="N106"/>
  <c r="M106"/>
  <c r="J106"/>
  <c r="N105"/>
  <c r="M105"/>
  <c r="J105"/>
  <c r="N104"/>
  <c r="M104"/>
  <c r="N103"/>
  <c r="M103"/>
  <c r="J103"/>
  <c r="N102"/>
  <c r="M102"/>
  <c r="J102"/>
  <c r="N101"/>
  <c r="M101"/>
  <c r="N100"/>
  <c r="M100"/>
  <c r="N99"/>
  <c r="M99"/>
  <c r="J99"/>
  <c r="N98"/>
  <c r="M98"/>
  <c r="N97"/>
  <c r="M97"/>
  <c r="N96"/>
  <c r="M96"/>
  <c r="N95"/>
  <c r="M95"/>
  <c r="J95"/>
  <c r="N94"/>
  <c r="M94"/>
  <c r="N93"/>
  <c r="M93"/>
  <c r="N92"/>
  <c r="M92"/>
  <c r="J92"/>
  <c r="N91"/>
  <c r="M91"/>
  <c r="J91"/>
  <c r="N90"/>
  <c r="J90"/>
  <c r="N89"/>
  <c r="M89"/>
  <c r="J89"/>
  <c r="N88"/>
  <c r="M88"/>
  <c r="J88"/>
  <c r="N87"/>
  <c r="M87"/>
  <c r="J87"/>
  <c r="N86"/>
  <c r="M86"/>
  <c r="J86"/>
  <c r="N85"/>
  <c r="M85"/>
  <c r="J85"/>
  <c r="N84"/>
  <c r="M84"/>
  <c r="J84"/>
  <c r="N83"/>
  <c r="J83"/>
  <c r="N82"/>
  <c r="M82"/>
  <c r="J82"/>
  <c r="N81"/>
  <c r="M81"/>
  <c r="N79"/>
  <c r="M79"/>
  <c r="J79"/>
  <c r="N80"/>
  <c r="M80"/>
  <c r="N78"/>
  <c r="M78"/>
  <c r="J78"/>
  <c r="N77"/>
  <c r="M77"/>
  <c r="J77"/>
  <c r="N76"/>
  <c r="M76"/>
  <c r="J76"/>
  <c r="N75"/>
  <c r="M75"/>
  <c r="J75"/>
  <c r="N74"/>
  <c r="M74"/>
  <c r="N73"/>
  <c r="M73"/>
  <c r="N72"/>
  <c r="J72"/>
  <c r="N71"/>
  <c r="M71"/>
  <c r="J71"/>
  <c r="N70"/>
  <c r="J70"/>
  <c r="N69"/>
  <c r="J69"/>
  <c r="N68"/>
  <c r="J68"/>
  <c r="N67"/>
  <c r="M67"/>
  <c r="N66"/>
  <c r="M66"/>
  <c r="J66"/>
  <c r="N64"/>
  <c r="M64"/>
  <c r="J64"/>
  <c r="N65"/>
  <c r="M65"/>
  <c r="J65"/>
  <c r="N63"/>
  <c r="M63"/>
  <c r="J63"/>
  <c r="N62"/>
  <c r="M62"/>
  <c r="J62"/>
  <c r="N61"/>
  <c r="M61"/>
  <c r="J61"/>
  <c r="N60"/>
  <c r="J60"/>
  <c r="N59"/>
  <c r="L59"/>
  <c r="N58"/>
  <c r="M58"/>
  <c r="N57"/>
  <c r="M57"/>
  <c r="J57"/>
  <c r="N56"/>
  <c r="M56"/>
  <c r="J56"/>
  <c r="N55"/>
  <c r="M55"/>
  <c r="N54"/>
  <c r="M54"/>
  <c r="N53"/>
  <c r="J53"/>
  <c r="N52"/>
  <c r="M52"/>
  <c r="J52"/>
  <c r="N51"/>
  <c r="M51"/>
  <c r="J51"/>
  <c r="N50"/>
  <c r="M50"/>
  <c r="N49"/>
  <c r="M49"/>
  <c r="N48"/>
  <c r="M48"/>
  <c r="N47"/>
  <c r="M47"/>
  <c r="N46"/>
  <c r="J46"/>
  <c r="N45"/>
  <c r="M45"/>
  <c r="J45"/>
  <c r="N44"/>
  <c r="M44"/>
  <c r="J44"/>
  <c r="N43"/>
  <c r="M43"/>
  <c r="N42"/>
  <c r="J42"/>
  <c r="N41"/>
  <c r="M41"/>
  <c r="J41"/>
  <c r="N40"/>
  <c r="J40"/>
  <c r="N39"/>
  <c r="J39"/>
  <c r="N38"/>
  <c r="J38"/>
  <c r="N37"/>
  <c r="M37"/>
  <c r="J37"/>
  <c r="N36"/>
  <c r="J36"/>
  <c r="N35"/>
  <c r="M35"/>
  <c r="N34"/>
  <c r="M34"/>
  <c r="J34"/>
  <c r="N33"/>
  <c r="M33"/>
  <c r="N32"/>
  <c r="J32"/>
  <c r="N31"/>
  <c r="M31"/>
  <c r="J31"/>
  <c r="N30"/>
  <c r="M30"/>
  <c r="J30"/>
  <c r="N29"/>
  <c r="J29"/>
  <c r="N28"/>
  <c r="M28"/>
  <c r="J28"/>
  <c r="N27"/>
  <c r="M27"/>
  <c r="J27"/>
  <c r="N26"/>
  <c r="M26"/>
  <c r="N25"/>
  <c r="M25"/>
  <c r="J25"/>
  <c r="N23"/>
  <c r="M23"/>
  <c r="N22"/>
  <c r="N18"/>
  <c r="J18"/>
  <c r="N17"/>
  <c r="M17"/>
  <c r="N16"/>
  <c r="M16"/>
  <c r="N15"/>
  <c r="J15"/>
  <c r="N14"/>
  <c r="M14"/>
  <c r="N13"/>
  <c r="M13"/>
  <c r="J13"/>
  <c r="J239"/>
  <c r="J246"/>
  <c r="J247"/>
  <c r="J281"/>
  <c r="J248"/>
  <c r="J242"/>
  <c r="J249"/>
  <c r="J250"/>
  <c r="J252"/>
  <c r="J253"/>
  <c r="L253"/>
  <c r="J254"/>
  <c r="L254"/>
  <c r="J255"/>
  <c r="L255"/>
  <c r="J256"/>
  <c r="L256"/>
  <c r="J243"/>
  <c r="L243"/>
  <c r="J260"/>
  <c r="L260"/>
  <c r="J265"/>
  <c r="L265"/>
  <c r="J261"/>
  <c r="L261"/>
  <c r="J262"/>
  <c r="L262"/>
  <c r="J263"/>
  <c r="L263"/>
  <c r="J264"/>
  <c r="L264"/>
  <c r="J266"/>
  <c r="L266"/>
  <c r="J267"/>
  <c r="L267"/>
  <c r="J268"/>
  <c r="L268"/>
  <c r="L270"/>
  <c r="J269"/>
  <c r="L269"/>
  <c r="J244"/>
  <c r="L244"/>
  <c r="J245"/>
  <c r="L245"/>
  <c r="M271"/>
  <c r="L271"/>
  <c r="J272"/>
  <c r="L272"/>
  <c r="J273"/>
  <c r="L273"/>
  <c r="J274"/>
  <c r="L274"/>
  <c r="J275"/>
  <c r="L275"/>
  <c r="L276"/>
  <c r="D24"/>
  <c r="J24"/>
  <c r="L24"/>
  <c r="N24"/>
  <c r="J277"/>
  <c r="L277"/>
  <c r="D19"/>
  <c r="J19"/>
  <c r="L19"/>
  <c r="N19"/>
  <c r="M20"/>
  <c r="L20"/>
  <c r="N20"/>
  <c r="J278"/>
  <c r="L278"/>
  <c r="J166"/>
  <c r="L166"/>
  <c r="N166"/>
  <c r="J21"/>
  <c r="L21"/>
  <c r="M282"/>
  <c r="L282"/>
  <c r="J283"/>
  <c r="L283"/>
  <c r="J284"/>
  <c r="L284"/>
  <c r="J285"/>
  <c r="L285"/>
  <c r="M286"/>
  <c r="L286"/>
  <c r="J287"/>
  <c r="L287"/>
  <c r="J288"/>
  <c r="L288"/>
  <c r="J289"/>
  <c r="L289"/>
  <c r="J290"/>
  <c r="L290"/>
  <c r="J291"/>
  <c r="L291"/>
  <c r="J292"/>
  <c r="L292"/>
  <c r="J293"/>
  <c r="L293"/>
  <c r="J294"/>
  <c r="L294"/>
  <c r="M295"/>
  <c r="L295"/>
  <c r="J296"/>
  <c r="L296"/>
  <c r="J297"/>
  <c r="L297"/>
  <c r="J298"/>
  <c r="L298"/>
  <c r="M299"/>
  <c r="L299"/>
  <c r="J300"/>
  <c r="L300"/>
  <c r="J301"/>
  <c r="L301"/>
  <c r="M302"/>
  <c r="L302"/>
  <c r="J303"/>
  <c r="L303"/>
  <c r="J304"/>
  <c r="L304"/>
  <c r="J305"/>
  <c r="L305"/>
  <c r="M306"/>
  <c r="L306"/>
  <c r="J307"/>
  <c r="L307"/>
  <c r="J308"/>
  <c r="L308"/>
  <c r="J309"/>
  <c r="L309"/>
  <c r="M310"/>
  <c r="L310"/>
  <c r="J311"/>
  <c r="L311"/>
  <c r="J312"/>
  <c r="L312"/>
  <c r="J313"/>
  <c r="L313"/>
  <c r="M314"/>
  <c r="L314"/>
  <c r="J315"/>
  <c r="L315"/>
  <c r="J316"/>
  <c r="L316"/>
  <c r="J317"/>
  <c r="L317"/>
  <c r="M318"/>
  <c r="L318"/>
  <c r="J319"/>
  <c r="L319"/>
  <c r="J320"/>
  <c r="L320"/>
  <c r="J321"/>
  <c r="L321"/>
  <c r="M322"/>
  <c r="L322"/>
  <c r="J323"/>
  <c r="L323"/>
  <c r="J324"/>
  <c r="L324"/>
  <c r="J325"/>
  <c r="L325"/>
  <c r="M326"/>
  <c r="L326"/>
  <c r="J327"/>
  <c r="L327"/>
  <c r="J328"/>
  <c r="L328"/>
  <c r="J329"/>
  <c r="L329"/>
  <c r="M330"/>
  <c r="L330"/>
  <c r="J331"/>
  <c r="L331"/>
  <c r="J332"/>
  <c r="L332"/>
  <c r="J333"/>
  <c r="L333"/>
  <c r="M334"/>
  <c r="L334"/>
  <c r="J335"/>
  <c r="L335"/>
  <c r="J336"/>
  <c r="L336"/>
  <c r="J337"/>
  <c r="L337"/>
  <c r="M338"/>
  <c r="L338"/>
  <c r="J339"/>
  <c r="L339"/>
  <c r="J340"/>
  <c r="L340"/>
  <c r="J341"/>
  <c r="L341"/>
  <c r="M342"/>
  <c r="L342"/>
  <c r="J343"/>
  <c r="L343"/>
  <c r="J344"/>
  <c r="L344"/>
  <c r="J345"/>
  <c r="L345"/>
  <c r="M346"/>
  <c r="L346"/>
  <c r="J347"/>
  <c r="L347"/>
  <c r="J348"/>
  <c r="L348"/>
  <c r="J349"/>
  <c r="L349"/>
  <c r="M350"/>
  <c r="L350"/>
  <c r="J351"/>
  <c r="L351"/>
  <c r="J352"/>
  <c r="L352"/>
  <c r="J353"/>
  <c r="L353"/>
  <c r="M354"/>
  <c r="L354"/>
  <c r="J355"/>
  <c r="L355"/>
  <c r="J356"/>
  <c r="L356"/>
  <c r="J357"/>
  <c r="L357"/>
  <c r="M358"/>
  <c r="L358"/>
  <c r="J359"/>
  <c r="L359"/>
  <c r="J360"/>
  <c r="L360"/>
  <c r="J361"/>
  <c r="L361"/>
  <c r="M362"/>
  <c r="L362"/>
  <c r="J363"/>
  <c r="L363"/>
  <c r="J364"/>
  <c r="L364"/>
  <c r="J365"/>
  <c r="L365"/>
  <c r="M366"/>
  <c r="L366"/>
  <c r="J367"/>
  <c r="L367"/>
  <c r="J368"/>
  <c r="L368"/>
  <c r="J369"/>
  <c r="L369"/>
  <c r="M370"/>
  <c r="L370"/>
  <c r="J371"/>
  <c r="L371"/>
  <c r="J372"/>
  <c r="L372"/>
  <c r="J373"/>
  <c r="L373"/>
  <c r="M374"/>
  <c r="L374"/>
  <c r="J375"/>
  <c r="L375"/>
  <c r="J376"/>
  <c r="L376"/>
  <c r="J377"/>
  <c r="L377"/>
  <c r="M378"/>
  <c r="L378"/>
  <c r="J379"/>
  <c r="L379"/>
  <c r="J380"/>
  <c r="L380"/>
  <c r="J381"/>
  <c r="L381"/>
  <c r="M382"/>
  <c r="L382"/>
  <c r="J383"/>
  <c r="L383"/>
  <c r="J384"/>
  <c r="L384"/>
  <c r="J385"/>
  <c r="L385"/>
  <c r="M386"/>
  <c r="L386"/>
  <c r="J387"/>
  <c r="L387"/>
  <c r="J388"/>
  <c r="L388"/>
  <c r="J389"/>
  <c r="L389"/>
  <c r="M390"/>
  <c r="L390"/>
  <c r="J391"/>
  <c r="L391"/>
  <c r="J392"/>
  <c r="L392"/>
  <c r="J393"/>
  <c r="L393"/>
  <c r="M394"/>
  <c r="L394"/>
  <c r="J395"/>
  <c r="L395"/>
  <c r="J396"/>
  <c r="L396"/>
  <c r="J397"/>
  <c r="L397"/>
  <c r="M398"/>
  <c r="L398"/>
  <c r="J399"/>
  <c r="L399"/>
  <c r="J400"/>
  <c r="L400"/>
  <c r="J401"/>
  <c r="L401"/>
  <c r="M402"/>
  <c r="L402"/>
  <c r="J403"/>
  <c r="L403"/>
  <c r="J404"/>
  <c r="L404"/>
  <c r="J405"/>
  <c r="L405"/>
  <c r="M406"/>
  <c r="L406"/>
  <c r="J407"/>
  <c r="L407"/>
  <c r="J408"/>
  <c r="L408"/>
  <c r="J409"/>
  <c r="L409"/>
  <c r="M410"/>
  <c r="L410"/>
  <c r="J411"/>
  <c r="L411"/>
  <c r="J412"/>
  <c r="L412"/>
  <c r="J413"/>
  <c r="L413"/>
  <c r="M414"/>
  <c r="L414"/>
  <c r="J415"/>
  <c r="L415"/>
  <c r="J416"/>
  <c r="L416"/>
  <c r="J417"/>
  <c r="L417"/>
  <c r="M418"/>
  <c r="L418"/>
  <c r="J419"/>
  <c r="L419"/>
  <c r="J420"/>
  <c r="L420"/>
  <c r="J421"/>
  <c r="L421"/>
  <c r="M422"/>
  <c r="L422"/>
  <c r="J423"/>
  <c r="L423"/>
  <c r="J424"/>
  <c r="L424"/>
  <c r="J425"/>
  <c r="L425"/>
  <c r="M426"/>
  <c r="L426"/>
  <c r="J427"/>
  <c r="L427"/>
  <c r="J428"/>
  <c r="L428"/>
  <c r="J429"/>
  <c r="L429"/>
  <c r="M430"/>
  <c r="L430"/>
  <c r="J431"/>
  <c r="L431"/>
  <c r="J432"/>
  <c r="L432"/>
  <c r="J433"/>
  <c r="L433"/>
  <c r="M434"/>
  <c r="L434"/>
  <c r="J435"/>
  <c r="L435"/>
  <c r="J436"/>
  <c r="L436"/>
  <c r="J437"/>
  <c r="L437"/>
  <c r="M438"/>
  <c r="L438"/>
  <c r="J439"/>
  <c r="L439"/>
  <c r="G7" i="6"/>
  <c r="J238" i="2"/>
  <c r="M220"/>
  <c r="M221"/>
  <c r="J120"/>
  <c r="J205"/>
  <c r="J59"/>
  <c r="J50"/>
  <c r="J194"/>
  <c r="J177"/>
  <c r="J151"/>
  <c r="J94"/>
  <c r="J16"/>
  <c r="J114"/>
  <c r="J14"/>
  <c r="J22"/>
  <c r="J206"/>
  <c r="J100"/>
  <c r="J96"/>
  <c r="J81"/>
  <c r="J67"/>
  <c r="J54"/>
  <c r="J47"/>
  <c r="J209"/>
  <c r="J207"/>
  <c r="J198"/>
  <c r="J178"/>
  <c r="J171"/>
  <c r="J160"/>
  <c r="J108"/>
  <c r="J17"/>
  <c r="J438"/>
  <c r="J434"/>
  <c r="J430"/>
  <c r="J426"/>
  <c r="J422"/>
  <c r="J418"/>
  <c r="J414"/>
  <c r="J410"/>
  <c r="J406"/>
  <c r="J402"/>
  <c r="J398"/>
  <c r="J394"/>
  <c r="J390"/>
  <c r="J386"/>
  <c r="J382"/>
  <c r="J378"/>
  <c r="J374"/>
  <c r="J370"/>
  <c r="J366"/>
  <c r="J362"/>
  <c r="J358"/>
  <c r="J354"/>
  <c r="J350"/>
  <c r="J346"/>
  <c r="J342"/>
  <c r="J338"/>
  <c r="J334"/>
  <c r="J330"/>
  <c r="J326"/>
  <c r="J322"/>
  <c r="J318"/>
  <c r="J314"/>
  <c r="J310"/>
  <c r="J306"/>
  <c r="J302"/>
  <c r="J299"/>
  <c r="J295"/>
  <c r="J286"/>
  <c r="J282"/>
  <c r="J20"/>
  <c r="J276"/>
  <c r="J271"/>
  <c r="J270"/>
  <c r="J138"/>
  <c r="J213"/>
  <c r="J145"/>
  <c r="J129"/>
  <c r="J109"/>
  <c r="J101"/>
  <c r="J97"/>
  <c r="J73"/>
  <c r="J55"/>
  <c r="J48"/>
  <c r="J23"/>
  <c r="J142"/>
  <c r="J211"/>
  <c r="J185"/>
  <c r="J173"/>
  <c r="J128"/>
  <c r="J80"/>
  <c r="J112"/>
  <c r="J135"/>
  <c r="J195"/>
  <c r="J156"/>
  <c r="J147"/>
  <c r="J140"/>
  <c r="J110"/>
  <c r="J104"/>
  <c r="J98"/>
  <c r="J93"/>
  <c r="J74"/>
  <c r="J58"/>
  <c r="J49"/>
  <c r="J35"/>
  <c r="J26"/>
  <c r="J189"/>
  <c r="J220"/>
  <c r="J190"/>
  <c r="J174"/>
  <c r="J162"/>
  <c r="J33"/>
  <c r="J203"/>
  <c r="M68"/>
  <c r="M70"/>
  <c r="M90"/>
  <c r="M177"/>
  <c r="M144"/>
  <c r="M15"/>
  <c r="M36"/>
  <c r="L96"/>
  <c r="L93"/>
  <c r="L58"/>
  <c r="L54"/>
  <c r="L50"/>
  <c r="M436"/>
  <c r="M432"/>
  <c r="M428"/>
  <c r="M424"/>
  <c r="M420"/>
  <c r="M416"/>
  <c r="M412"/>
  <c r="M408"/>
  <c r="M404"/>
  <c r="M400"/>
  <c r="M396"/>
  <c r="M392"/>
  <c r="M388"/>
  <c r="M384"/>
  <c r="M380"/>
  <c r="M376"/>
  <c r="M372"/>
  <c r="M368"/>
  <c r="M364"/>
  <c r="M360"/>
  <c r="M356"/>
  <c r="M352"/>
  <c r="M348"/>
  <c r="M344"/>
  <c r="M340"/>
  <c r="M336"/>
  <c r="M332"/>
  <c r="M328"/>
  <c r="M324"/>
  <c r="M320"/>
  <c r="M316"/>
  <c r="M312"/>
  <c r="M308"/>
  <c r="M304"/>
  <c r="M297"/>
  <c r="M293"/>
  <c r="M290"/>
  <c r="M288"/>
  <c r="M284"/>
  <c r="M166"/>
  <c r="M277"/>
  <c r="M272"/>
  <c r="M245"/>
  <c r="M22"/>
  <c r="M32"/>
  <c r="M72"/>
  <c r="L101"/>
  <c r="L97"/>
  <c r="L82"/>
  <c r="L47"/>
  <c r="M133"/>
  <c r="L98"/>
  <c r="M53"/>
  <c r="M116"/>
  <c r="L26"/>
  <c r="L27"/>
  <c r="L140"/>
  <c r="L99"/>
  <c r="L95"/>
  <c r="L49"/>
  <c r="M18"/>
  <c r="M154"/>
  <c r="M168"/>
  <c r="M170"/>
  <c r="M188"/>
  <c r="M192"/>
  <c r="M199"/>
  <c r="M439"/>
  <c r="M437"/>
  <c r="M435"/>
  <c r="M433"/>
  <c r="M431"/>
  <c r="M429"/>
  <c r="M427"/>
  <c r="M425"/>
  <c r="M423"/>
  <c r="M421"/>
  <c r="M419"/>
  <c r="M417"/>
  <c r="M415"/>
  <c r="M413"/>
  <c r="M411"/>
  <c r="M409"/>
  <c r="M407"/>
  <c r="M405"/>
  <c r="M403"/>
  <c r="M401"/>
  <c r="M399"/>
  <c r="M397"/>
  <c r="M395"/>
  <c r="M393"/>
  <c r="M391"/>
  <c r="M389"/>
  <c r="M387"/>
  <c r="M385"/>
  <c r="M383"/>
  <c r="M381"/>
  <c r="M379"/>
  <c r="M377"/>
  <c r="M375"/>
  <c r="M373"/>
  <c r="M371"/>
  <c r="M369"/>
  <c r="M367"/>
  <c r="M365"/>
  <c r="M363"/>
  <c r="M361"/>
  <c r="M359"/>
  <c r="M357"/>
  <c r="M355"/>
  <c r="M353"/>
  <c r="M351"/>
  <c r="M349"/>
  <c r="M347"/>
  <c r="M345"/>
  <c r="M343"/>
  <c r="M341"/>
  <c r="M339"/>
  <c r="M337"/>
  <c r="M335"/>
  <c r="M333"/>
  <c r="M331"/>
  <c r="M329"/>
  <c r="M327"/>
  <c r="M325"/>
  <c r="M323"/>
  <c r="M321"/>
  <c r="M319"/>
  <c r="M317"/>
  <c r="M315"/>
  <c r="M313"/>
  <c r="M311"/>
  <c r="M309"/>
  <c r="M307"/>
  <c r="M305"/>
  <c r="M303"/>
  <c r="M301"/>
  <c r="M300"/>
  <c r="M298"/>
  <c r="M296"/>
  <c r="M294"/>
  <c r="M292"/>
  <c r="M291"/>
  <c r="M289"/>
  <c r="M287"/>
  <c r="M285"/>
  <c r="M283"/>
  <c r="M278"/>
  <c r="M19"/>
  <c r="M24"/>
  <c r="M274"/>
  <c r="M273"/>
  <c r="M244"/>
  <c r="M269"/>
  <c r="M268"/>
  <c r="M266"/>
  <c r="M264"/>
  <c r="M263"/>
  <c r="M262"/>
  <c r="M261"/>
  <c r="M265"/>
  <c r="M260"/>
  <c r="M243"/>
  <c r="M256"/>
  <c r="M254"/>
  <c r="M253"/>
  <c r="M252"/>
  <c r="M242"/>
  <c r="M248"/>
  <c r="M281"/>
  <c r="M247"/>
  <c r="M246"/>
  <c r="M241"/>
  <c r="M239"/>
  <c r="M267"/>
  <c r="H7" i="6"/>
  <c r="M7"/>
  <c r="M229" i="2"/>
  <c r="M231"/>
  <c r="M10"/>
  <c r="L10"/>
  <c r="J280"/>
</calcChain>
</file>

<file path=xl/sharedStrings.xml><?xml version="1.0" encoding="utf-8"?>
<sst xmlns="http://schemas.openxmlformats.org/spreadsheetml/2006/main" count="2487" uniqueCount="433">
  <si>
    <t>OBJET</t>
  </si>
  <si>
    <t>poirier</t>
  </si>
  <si>
    <t>aca</t>
  </si>
  <si>
    <t>acacia afr</t>
  </si>
  <si>
    <t>assiette gm</t>
  </si>
  <si>
    <t>ama</t>
  </si>
  <si>
    <t>amarante</t>
  </si>
  <si>
    <t>assiette mm</t>
  </si>
  <si>
    <t>amo</t>
  </si>
  <si>
    <t>amourette</t>
  </si>
  <si>
    <t>assiette pm</t>
  </si>
  <si>
    <t>au</t>
  </si>
  <si>
    <t>aubépine</t>
  </si>
  <si>
    <t>assiette pm salière</t>
  </si>
  <si>
    <t>b de r</t>
  </si>
  <si>
    <t>bois de rose</t>
  </si>
  <si>
    <t>baguenaudier 5</t>
  </si>
  <si>
    <t>b de s</t>
  </si>
  <si>
    <t>bois de santal</t>
  </si>
  <si>
    <t>baguenaudier 6</t>
  </si>
  <si>
    <t>b de v</t>
  </si>
  <si>
    <t>bois de violette</t>
  </si>
  <si>
    <t>bilboquet grand</t>
  </si>
  <si>
    <t>b ex</t>
  </si>
  <si>
    <t>bois exotique</t>
  </si>
  <si>
    <t>bilboquet moyen</t>
  </si>
  <si>
    <t>b s</t>
  </si>
  <si>
    <t>bois serpent</t>
  </si>
  <si>
    <t>boite à aiguilles pm</t>
  </si>
  <si>
    <t>bub</t>
  </si>
  <si>
    <t>budinga</t>
  </si>
  <si>
    <t>boite à piques</t>
  </si>
  <si>
    <t>bui</t>
  </si>
  <si>
    <t>buis</t>
  </si>
  <si>
    <t>boite bois exotique</t>
  </si>
  <si>
    <t xml:space="preserve">ca </t>
  </si>
  <si>
    <t>camphre</t>
  </si>
  <si>
    <t>boite dble couvercle</t>
  </si>
  <si>
    <t>ce</t>
  </si>
  <si>
    <t>cèdre</t>
  </si>
  <si>
    <t>boite et plateau</t>
  </si>
  <si>
    <t>cer</t>
  </si>
  <si>
    <t>cerisier</t>
  </si>
  <si>
    <t>boite gm</t>
  </si>
  <si>
    <t>cha</t>
  </si>
  <si>
    <t xml:space="preserve">chataignIer </t>
  </si>
  <si>
    <t xml:space="preserve">boite mm </t>
  </si>
  <si>
    <t>che</t>
  </si>
  <si>
    <t>chêne</t>
  </si>
  <si>
    <t>boite nostépine</t>
  </si>
  <si>
    <t>coc</t>
  </si>
  <si>
    <t>cocobolo</t>
  </si>
  <si>
    <t>boite pm</t>
  </si>
  <si>
    <t>coi</t>
  </si>
  <si>
    <t>coing</t>
  </si>
  <si>
    <t>boite simple</t>
  </si>
  <si>
    <t>div</t>
  </si>
  <si>
    <t>divers</t>
  </si>
  <si>
    <t>boite spéciale</t>
  </si>
  <si>
    <t>eb m</t>
  </si>
  <si>
    <t>ébène de macassar</t>
  </si>
  <si>
    <t>bol à laine gm</t>
  </si>
  <si>
    <t>eb n</t>
  </si>
  <si>
    <t>ébène noir</t>
  </si>
  <si>
    <t>bol à laine mm</t>
  </si>
  <si>
    <t>eg</t>
  </si>
  <si>
    <t>églantine(épine blanche)</t>
  </si>
  <si>
    <t>bol à laine pm</t>
  </si>
  <si>
    <t>er</t>
  </si>
  <si>
    <t>erable</t>
  </si>
  <si>
    <t>bol gm</t>
  </si>
  <si>
    <t>fre</t>
  </si>
  <si>
    <t>frêne</t>
  </si>
  <si>
    <t>bol mm</t>
  </si>
  <si>
    <t xml:space="preserve">fru </t>
  </si>
  <si>
    <t>fruitier sauvage</t>
  </si>
  <si>
    <t>bol pm</t>
  </si>
  <si>
    <t>gon</t>
  </si>
  <si>
    <t>goncalo alves</t>
  </si>
  <si>
    <t>bonbonnière gm</t>
  </si>
  <si>
    <t>gre</t>
  </si>
  <si>
    <t>grenadille</t>
  </si>
  <si>
    <t>bonbonnière mm</t>
  </si>
  <si>
    <t>he</t>
  </si>
  <si>
    <t>hêtre</t>
  </si>
  <si>
    <t>bonbonnière pm</t>
  </si>
  <si>
    <t>ho</t>
  </si>
  <si>
    <t>houx</t>
  </si>
  <si>
    <t>bougeoir gm</t>
  </si>
  <si>
    <t>if</t>
  </si>
  <si>
    <t>bougeoir mm</t>
  </si>
  <si>
    <t>iv</t>
  </si>
  <si>
    <t>ivoire rose</t>
  </si>
  <si>
    <t>bougeoir plat</t>
  </si>
  <si>
    <t>la p</t>
  </si>
  <si>
    <t>laurier palme</t>
  </si>
  <si>
    <t>bougeoir pm</t>
  </si>
  <si>
    <t>la r</t>
  </si>
  <si>
    <t>laurier rose</t>
  </si>
  <si>
    <t>casse tête anneaux</t>
  </si>
  <si>
    <t>la s</t>
  </si>
  <si>
    <t>laurier sauce</t>
  </si>
  <si>
    <t>chandelier mm</t>
  </si>
  <si>
    <t>li</t>
  </si>
  <si>
    <t>lilas</t>
  </si>
  <si>
    <t>chandelier pm</t>
  </si>
  <si>
    <t>mel</t>
  </si>
  <si>
    <t>mélèze</t>
  </si>
  <si>
    <t>coquetier</t>
  </si>
  <si>
    <t>mer</t>
  </si>
  <si>
    <t>merisier</t>
  </si>
  <si>
    <t>coquetier double</t>
  </si>
  <si>
    <t>mou</t>
  </si>
  <si>
    <t>moutoutchi</t>
  </si>
  <si>
    <t>coupe à bords carrés gm</t>
  </si>
  <si>
    <t>mu</t>
  </si>
  <si>
    <t>murier</t>
  </si>
  <si>
    <t>coupe à bords carrés mm</t>
  </si>
  <si>
    <t>no</t>
  </si>
  <si>
    <t>noyer</t>
  </si>
  <si>
    <t>coupe à bords carrés pm</t>
  </si>
  <si>
    <t>ol</t>
  </si>
  <si>
    <t>olivier</t>
  </si>
  <si>
    <t>coupe gm</t>
  </si>
  <si>
    <t>or</t>
  </si>
  <si>
    <t>orme</t>
  </si>
  <si>
    <t>coupe gm ++</t>
  </si>
  <si>
    <t>pad</t>
  </si>
  <si>
    <t>padouk</t>
  </si>
  <si>
    <t>coupe mm</t>
  </si>
  <si>
    <t>pan</t>
  </si>
  <si>
    <t>panacoco</t>
  </si>
  <si>
    <t>coupe pm</t>
  </si>
  <si>
    <t>pat</t>
  </si>
  <si>
    <t>patawa</t>
  </si>
  <si>
    <t>coupelle mm</t>
  </si>
  <si>
    <t>pi</t>
  </si>
  <si>
    <t>pistachier</t>
  </si>
  <si>
    <t>coupelle pm</t>
  </si>
  <si>
    <t>poi</t>
  </si>
  <si>
    <t xml:space="preserve">coupelle </t>
  </si>
  <si>
    <t>pom</t>
  </si>
  <si>
    <t>pommier</t>
  </si>
  <si>
    <t>coupes gigogne mm</t>
  </si>
  <si>
    <t>prune</t>
  </si>
  <si>
    <t>prunelier(épine noire)</t>
  </si>
  <si>
    <t>coupes gigogne pm</t>
  </si>
  <si>
    <t>pruni</t>
  </si>
  <si>
    <t>prunier</t>
  </si>
  <si>
    <t>cuiller à miel</t>
  </si>
  <si>
    <t>pu</t>
  </si>
  <si>
    <t>putu jumu</t>
  </si>
  <si>
    <t>echecs</t>
  </si>
  <si>
    <t>ro</t>
  </si>
  <si>
    <t>robinier(faux acacia)</t>
  </si>
  <si>
    <t>enrouleur gm</t>
  </si>
  <si>
    <t>sa</t>
  </si>
  <si>
    <t>satiné rubané</t>
  </si>
  <si>
    <t>enrouleur pm</t>
  </si>
  <si>
    <t>st</t>
  </si>
  <si>
    <t>sterculier fétide</t>
  </si>
  <si>
    <t>fuseau</t>
  </si>
  <si>
    <t>su</t>
  </si>
  <si>
    <t>sureau</t>
  </si>
  <si>
    <t xml:space="preserve">lampe art </t>
  </si>
  <si>
    <t>ta</t>
  </si>
  <si>
    <t>tamaris</t>
  </si>
  <si>
    <t>lampe droite gm</t>
  </si>
  <si>
    <t>te</t>
  </si>
  <si>
    <t>teck</t>
  </si>
  <si>
    <t>lampe droite mm</t>
  </si>
  <si>
    <t>tu</t>
  </si>
  <si>
    <t>tucuma</t>
  </si>
  <si>
    <t>lampe droite pm</t>
  </si>
  <si>
    <t>wa</t>
  </si>
  <si>
    <t>wacapou</t>
  </si>
  <si>
    <t>lampe led gm</t>
  </si>
  <si>
    <t>we</t>
  </si>
  <si>
    <t>wengué</t>
  </si>
  <si>
    <t>lampe led mm</t>
  </si>
  <si>
    <t>z</t>
  </si>
  <si>
    <t>zébrano</t>
  </si>
  <si>
    <t>lampe tripode</t>
  </si>
  <si>
    <t>mortier et pilon mm</t>
  </si>
  <si>
    <t>mortier et pilon pm</t>
  </si>
  <si>
    <t>nostépine</t>
  </si>
  <si>
    <t>œuf gm</t>
  </si>
  <si>
    <t>œuf pm</t>
  </si>
  <si>
    <t>pique à cheveux</t>
  </si>
  <si>
    <t>plat casse noix gm</t>
  </si>
  <si>
    <t>plat casse noix mm</t>
  </si>
  <si>
    <t>plat gm</t>
  </si>
  <si>
    <t>plat mm</t>
  </si>
  <si>
    <t>plat pm</t>
  </si>
  <si>
    <t>plat tgm</t>
  </si>
  <si>
    <t>plats gigognes</t>
  </si>
  <si>
    <t>pot à crayons gm 1</t>
  </si>
  <si>
    <t>pot à crayons gm 2</t>
  </si>
  <si>
    <t>pot à crayons mm</t>
  </si>
  <si>
    <t>pot à crayons pm</t>
  </si>
  <si>
    <t>pot mm</t>
  </si>
  <si>
    <t>pot pm</t>
  </si>
  <si>
    <t>puzzles &lt;50</t>
  </si>
  <si>
    <t>puzzles 50-100</t>
  </si>
  <si>
    <t>salière</t>
  </si>
  <si>
    <t>salière et poivrière</t>
  </si>
  <si>
    <t>soucoupe</t>
  </si>
  <si>
    <t>table gigogne gm</t>
  </si>
  <si>
    <t>table gigogne mm</t>
  </si>
  <si>
    <t>table gigogne pm</t>
  </si>
  <si>
    <t>tabouret mm</t>
  </si>
  <si>
    <t>tabouret pm</t>
  </si>
  <si>
    <t>timbale mm</t>
  </si>
  <si>
    <t>timbale pm</t>
  </si>
  <si>
    <t xml:space="preserve">tire bouchon escam </t>
  </si>
  <si>
    <t xml:space="preserve">tire bouchons </t>
  </si>
  <si>
    <t>toupie simple</t>
  </si>
  <si>
    <t>toupie à manche</t>
  </si>
  <si>
    <t>toupie à manche pm</t>
  </si>
  <si>
    <t>toupie bonhomme</t>
  </si>
  <si>
    <t>toupies lanceur h</t>
  </si>
  <si>
    <t>toupies lanceur v</t>
  </si>
  <si>
    <t>tour de hanoï</t>
  </si>
  <si>
    <t>vase gm</t>
  </si>
  <si>
    <t>vase mm</t>
  </si>
  <si>
    <t>vase pm</t>
  </si>
  <si>
    <t>vide poche  20</t>
  </si>
  <si>
    <t>vide poche 15</t>
  </si>
  <si>
    <t>vide poche gm</t>
  </si>
  <si>
    <t>vide poche mm</t>
  </si>
  <si>
    <t>DEPOTS</t>
  </si>
  <si>
    <t>gie</t>
  </si>
  <si>
    <t>prébenoit</t>
  </si>
  <si>
    <t>ahun</t>
  </si>
  <si>
    <t>DATE DEPOT</t>
  </si>
  <si>
    <t>BOIS</t>
  </si>
  <si>
    <t>VARIETE</t>
  </si>
  <si>
    <t>REMARQUE</t>
  </si>
  <si>
    <t>N°</t>
  </si>
  <si>
    <t>Q</t>
  </si>
  <si>
    <t>PRIX unité</t>
  </si>
  <si>
    <t>DATE VENTE</t>
  </si>
  <si>
    <t>STATUT</t>
  </si>
  <si>
    <t>DEPOT</t>
  </si>
  <si>
    <t>REC GIE</t>
  </si>
  <si>
    <t>REC AUTRE</t>
  </si>
  <si>
    <t>N°libre</t>
  </si>
  <si>
    <t>dble couvercle</t>
  </si>
  <si>
    <t>moyenne</t>
  </si>
  <si>
    <t>bénévent</t>
  </si>
  <si>
    <t>lanceur h</t>
  </si>
  <si>
    <t>la bourboule</t>
  </si>
  <si>
    <t>led</t>
  </si>
  <si>
    <t>bords carrés</t>
  </si>
  <si>
    <t>buis-wengué</t>
  </si>
  <si>
    <t>ronde,manche amourette</t>
  </si>
  <si>
    <t>mlajoix</t>
  </si>
  <si>
    <t>dessus ebene</t>
  </si>
  <si>
    <t>soldé</t>
  </si>
  <si>
    <t>à pied soldé</t>
  </si>
  <si>
    <t>babette</t>
  </si>
  <si>
    <t>soldée</t>
  </si>
  <si>
    <t>particulier</t>
  </si>
  <si>
    <t>manche amov</t>
  </si>
  <si>
    <t>avec 2 bords</t>
  </si>
  <si>
    <t>conique</t>
  </si>
  <si>
    <t>abat jour bois</t>
  </si>
  <si>
    <t>boite à aiguilles</t>
  </si>
  <si>
    <t>pliant</t>
  </si>
  <si>
    <t>philippe bredon</t>
  </si>
  <si>
    <t>mourgues</t>
  </si>
  <si>
    <t>moyen</t>
  </si>
  <si>
    <t>anneaux if</t>
  </si>
  <si>
    <t>éliane r</t>
  </si>
  <si>
    <t>grande</t>
  </si>
  <si>
    <t>surya</t>
  </si>
  <si>
    <t>par 4</t>
  </si>
  <si>
    <t>aout-15</t>
  </si>
  <si>
    <t>5 anneaux</t>
  </si>
  <si>
    <t>petit</t>
  </si>
  <si>
    <t>fev-15</t>
  </si>
  <si>
    <t>claude bl</t>
  </si>
  <si>
    <t>ambre andrieux</t>
  </si>
  <si>
    <t>petites</t>
  </si>
  <si>
    <t>coti</t>
  </si>
  <si>
    <t>bouton ébène</t>
  </si>
  <si>
    <t>bords plats</t>
  </si>
  <si>
    <t>écorce</t>
  </si>
  <si>
    <t>grand</t>
  </si>
  <si>
    <t>bords droits</t>
  </si>
  <si>
    <t>incrustations</t>
  </si>
  <si>
    <t>pour piques</t>
  </si>
  <si>
    <t>bords octogonaux</t>
  </si>
  <si>
    <t>pour saliere</t>
  </si>
  <si>
    <t>excentré</t>
  </si>
  <si>
    <t>double</t>
  </si>
  <si>
    <t>avec piques</t>
  </si>
  <si>
    <t>bonhomme</t>
  </si>
  <si>
    <t>manche</t>
  </si>
  <si>
    <t>embouts amourette</t>
  </si>
  <si>
    <t>échauffé</t>
  </si>
  <si>
    <t>ST</t>
  </si>
  <si>
    <t>toupie fruitier</t>
  </si>
  <si>
    <t>lanceur boule</t>
  </si>
  <si>
    <t>pilon buis</t>
  </si>
  <si>
    <t>bois coti-moutouchi</t>
  </si>
  <si>
    <t>avec maillet</t>
  </si>
  <si>
    <t>9 annx support cerisier</t>
  </si>
  <si>
    <t>marteau tucuma-teck</t>
  </si>
  <si>
    <t>loupe</t>
  </si>
  <si>
    <t>legoff</t>
  </si>
  <si>
    <t>pointe amourette</t>
  </si>
  <si>
    <t>courtille</t>
  </si>
  <si>
    <t>non tournés</t>
  </si>
  <si>
    <t>manche if</t>
  </si>
  <si>
    <t>excentrée</t>
  </si>
  <si>
    <t>excentrée motif</t>
  </si>
  <si>
    <t>anna</t>
  </si>
  <si>
    <t>bouton moutouchi</t>
  </si>
  <si>
    <t>michèle</t>
  </si>
  <si>
    <t>gigogne /4</t>
  </si>
  <si>
    <t>jeantho</t>
  </si>
  <si>
    <t>dec 15</t>
  </si>
  <si>
    <t>ste feyre</t>
  </si>
  <si>
    <t>objets restants</t>
  </si>
  <si>
    <t>recette</t>
  </si>
  <si>
    <t>recettes gie</t>
  </si>
  <si>
    <t>recettes autres</t>
  </si>
  <si>
    <t>MOUVEMENTS DES OBJETS</t>
  </si>
  <si>
    <t>objets</t>
  </si>
  <si>
    <t xml:space="preserve">restants </t>
  </si>
  <si>
    <t>vendus</t>
  </si>
  <si>
    <t xml:space="preserve"> restants</t>
  </si>
  <si>
    <t>3 liserés ficelle</t>
  </si>
  <si>
    <t>REC.GIE</t>
  </si>
  <si>
    <t/>
  </si>
  <si>
    <t>à renouveler</t>
  </si>
  <si>
    <t>aout 15</t>
  </si>
  <si>
    <t>plateau fusing</t>
  </si>
  <si>
    <t>lampe led gm 4</t>
  </si>
  <si>
    <t>mezouza</t>
  </si>
  <si>
    <t>sapin</t>
  </si>
  <si>
    <t>art 5 leds 12v</t>
  </si>
  <si>
    <t>4 leds 12v</t>
  </si>
  <si>
    <t>3 leds 12v</t>
  </si>
  <si>
    <t>jema</t>
  </si>
  <si>
    <t>ommeau amourette</t>
  </si>
  <si>
    <t>tirelire</t>
  </si>
  <si>
    <t>fond vissé</t>
  </si>
  <si>
    <t>avec nœuds et trou</t>
  </si>
  <si>
    <t>assiette apéritif pm</t>
  </si>
  <si>
    <t>assiette apéritif mm</t>
  </si>
  <si>
    <t>plateau avec axe</t>
  </si>
  <si>
    <t>assiette apéritif par 3</t>
  </si>
  <si>
    <t>3 coupelles</t>
  </si>
  <si>
    <t>solde</t>
  </si>
  <si>
    <t>lolo</t>
  </si>
  <si>
    <t>2 niveaux roulmt</t>
  </si>
  <si>
    <t>2 niveaux pas roulmt</t>
  </si>
  <si>
    <t>tourniquet à épices roulmts</t>
  </si>
  <si>
    <t>tourniquet à épices sans rlmts</t>
  </si>
  <si>
    <t>solidaires</t>
  </si>
  <si>
    <t>Allemagne</t>
  </si>
  <si>
    <t>allemagne</t>
  </si>
  <si>
    <t>h=18cm</t>
  </si>
  <si>
    <t>h=22cm</t>
  </si>
  <si>
    <t>h=15cm</t>
  </si>
  <si>
    <t>diam=34cm</t>
  </si>
  <si>
    <t>Français</t>
  </si>
  <si>
    <t>ANGLAIS</t>
  </si>
  <si>
    <t>BOTANIQUE</t>
  </si>
  <si>
    <t>cyprès</t>
  </si>
  <si>
    <t>bouleau</t>
  </si>
  <si>
    <t>marronnier</t>
  </si>
  <si>
    <t>cornouiller</t>
  </si>
  <si>
    <t>cypress</t>
  </si>
  <si>
    <t>taxodium</t>
  </si>
  <si>
    <t>beech</t>
  </si>
  <si>
    <t>fagus</t>
  </si>
  <si>
    <t>birch</t>
  </si>
  <si>
    <t>betula</t>
  </si>
  <si>
    <t>box tree</t>
  </si>
  <si>
    <t>buxus</t>
  </si>
  <si>
    <t>cedar</t>
  </si>
  <si>
    <t>cedrus</t>
  </si>
  <si>
    <t>horse chestnut</t>
  </si>
  <si>
    <t>aesculus</t>
  </si>
  <si>
    <t>apple tree</t>
  </si>
  <si>
    <t>myrtle</t>
  </si>
  <si>
    <t>dogwood</t>
  </si>
  <si>
    <t>cornus</t>
  </si>
  <si>
    <t>europe</t>
  </si>
  <si>
    <t>exotique</t>
  </si>
  <si>
    <t>diam 27 cm soldé 20</t>
  </si>
  <si>
    <t>5 leds 12 V</t>
  </si>
  <si>
    <t>socle teck 9 annx</t>
  </si>
  <si>
    <t>ou autre résineux??</t>
  </si>
  <si>
    <t>kevazingo</t>
  </si>
  <si>
    <t>cocobolo h 23cm</t>
  </si>
  <si>
    <t>mutuchi h 25cm</t>
  </si>
  <si>
    <t>sous verre/6</t>
  </si>
  <si>
    <t>lia</t>
  </si>
  <si>
    <t>liane</t>
  </si>
  <si>
    <t>lil</t>
  </si>
  <si>
    <t>liane gabon</t>
  </si>
  <si>
    <t>3 elm abat j rond  cf1401</t>
  </si>
  <si>
    <t>led 220</t>
  </si>
  <si>
    <t>manche 2 annx</t>
  </si>
  <si>
    <t>diam 45 cm</t>
  </si>
  <si>
    <t>diam 20 cm</t>
  </si>
  <si>
    <t>mat 1 anneau</t>
  </si>
  <si>
    <t>plombée</t>
  </si>
  <si>
    <t>diam 21cm</t>
  </si>
  <si>
    <t>ny+mou 18cm</t>
  </si>
  <si>
    <t>pétra</t>
  </si>
  <si>
    <t>st benoit</t>
  </si>
  <si>
    <t>sophie</t>
  </si>
  <si>
    <t>casse tête anneaux N°2</t>
  </si>
  <si>
    <t>casse tête anneaux N°3</t>
  </si>
  <si>
    <t>brds hexagonaux</t>
  </si>
  <si>
    <t>couvercle cousu</t>
  </si>
  <si>
    <t>plateau apéritif 4 coupes</t>
  </si>
  <si>
    <t>recup 02/08</t>
  </si>
  <si>
    <t>lampe droite tgm</t>
  </si>
  <si>
    <t>h=11cm</t>
  </si>
  <si>
    <t>diam 35.5</t>
  </si>
  <si>
    <t>plateau avec axe d16</t>
  </si>
  <si>
    <t>sous verre pm/4</t>
  </si>
  <si>
    <t>sous verre gm</t>
  </si>
  <si>
    <t>1 élément</t>
  </si>
  <si>
    <t>3 éléments</t>
  </si>
  <si>
    <t>présentoir</t>
  </si>
  <si>
    <t>2 cubes</t>
  </si>
</sst>
</file>

<file path=xl/styles.xml><?xml version="1.0" encoding="utf-8"?>
<styleSheet xmlns="http://schemas.openxmlformats.org/spreadsheetml/2006/main">
  <numFmts count="7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[$-40C]mmm\-yy;@"/>
    <numFmt numFmtId="165" formatCode="#,##0.00\ &quot;€&quot;"/>
    <numFmt numFmtId="166" formatCode="#,##0\ &quot;€&quot;"/>
    <numFmt numFmtId="167" formatCode="#,##0.00\ _€"/>
    <numFmt numFmtId="168" formatCode="dd/mm/yy;@"/>
  </numFmts>
  <fonts count="2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name val="Calibri"/>
      <family val="2"/>
    </font>
    <font>
      <sz val="12"/>
      <name val="Calibri"/>
      <family val="2"/>
      <scheme val="minor"/>
    </font>
    <font>
      <sz val="11"/>
      <name val="Arial"/>
      <family val="2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7">
    <xf numFmtId="0" fontId="0" fillId="0" borderId="0" xfId="0"/>
    <xf numFmtId="0" fontId="2" fillId="0" borderId="0" xfId="0" applyFont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1" fillId="0" borderId="2" xfId="0" applyFont="1" applyBorder="1" applyAlignment="1">
      <alignment horizontal="center"/>
    </xf>
    <xf numFmtId="0" fontId="3" fillId="0" borderId="0" xfId="1" applyBorder="1" applyAlignment="1" applyProtection="1">
      <alignment vertical="top" wrapText="1"/>
    </xf>
    <xf numFmtId="0" fontId="4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/>
    </xf>
    <xf numFmtId="0" fontId="3" fillId="0" borderId="0" xfId="1" applyBorder="1" applyAlignment="1" applyProtection="1">
      <alignment wrapText="1"/>
    </xf>
    <xf numFmtId="0" fontId="7" fillId="0" borderId="2" xfId="0" applyFont="1" applyBorder="1" applyAlignment="1">
      <alignment horizontal="center"/>
    </xf>
    <xf numFmtId="0" fontId="0" fillId="0" borderId="2" xfId="0" applyBorder="1"/>
    <xf numFmtId="0" fontId="4" fillId="0" borderId="2" xfId="0" applyFont="1" applyBorder="1" applyAlignment="1">
      <alignment vertical="top" wrapText="1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5" fillId="0" borderId="0" xfId="0" applyNumberFormat="1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7" fillId="0" borderId="0" xfId="0" applyNumberFormat="1" applyFont="1" applyBorder="1" applyAlignment="1" applyProtection="1">
      <alignment horizontal="center"/>
    </xf>
    <xf numFmtId="44" fontId="12" fillId="0" borderId="0" xfId="0" applyNumberFormat="1" applyFont="1" applyBorder="1" applyAlignment="1" applyProtection="1">
      <alignment horizontal="center"/>
    </xf>
    <xf numFmtId="165" fontId="12" fillId="0" borderId="0" xfId="0" applyNumberFormat="1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  <protection locked="0"/>
    </xf>
    <xf numFmtId="166" fontId="10" fillId="0" borderId="4" xfId="0" applyNumberFormat="1" applyFont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  <protection locked="0"/>
    </xf>
    <xf numFmtId="41" fontId="10" fillId="0" borderId="4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</xf>
    <xf numFmtId="0" fontId="0" fillId="0" borderId="2" xfId="0" applyBorder="1" applyAlignment="1" applyProtection="1">
      <alignment horizontal="right" shrinkToFi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NumberFormat="1" applyFill="1" applyBorder="1" applyAlignment="1" applyProtection="1">
      <alignment horizontal="center" vertical="center"/>
      <protection locked="0"/>
    </xf>
    <xf numFmtId="166" fontId="0" fillId="0" borderId="2" xfId="0" applyNumberFormat="1" applyBorder="1" applyAlignment="1" applyProtection="1">
      <alignment horizontal="right"/>
    </xf>
    <xf numFmtId="164" fontId="1" fillId="0" borderId="2" xfId="0" applyNumberFormat="1" applyFont="1" applyBorder="1" applyProtection="1"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66" fontId="0" fillId="0" borderId="2" xfId="0" applyNumberFormat="1" applyFill="1" applyBorder="1" applyProtection="1"/>
    <xf numFmtId="41" fontId="0" fillId="0" borderId="2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7" fontId="0" fillId="0" borderId="2" xfId="0" applyNumberFormat="1" applyFill="1" applyBorder="1" applyProtection="1">
      <protection locked="0"/>
    </xf>
    <xf numFmtId="41" fontId="0" fillId="0" borderId="2" xfId="0" applyNumberFormat="1" applyBorder="1" applyAlignment="1" applyProtection="1">
      <alignment horizontal="center"/>
      <protection locked="0"/>
    </xf>
    <xf numFmtId="164" fontId="1" fillId="0" borderId="2" xfId="0" applyNumberFormat="1" applyFont="1" applyFill="1" applyBorder="1" applyProtection="1">
      <protection locked="0"/>
    </xf>
    <xf numFmtId="0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horizontal="center"/>
    </xf>
    <xf numFmtId="0" fontId="7" fillId="0" borderId="2" xfId="0" applyFont="1" applyBorder="1" applyAlignment="1" applyProtection="1">
      <alignment horizontal="right"/>
      <protection locked="0"/>
    </xf>
    <xf numFmtId="0" fontId="7" fillId="0" borderId="2" xfId="0" applyFont="1" applyBorder="1" applyAlignment="1" applyProtection="1">
      <alignment horizontal="right" shrinkToFit="1"/>
      <protection locked="0"/>
    </xf>
    <xf numFmtId="0" fontId="3" fillId="0" borderId="2" xfId="1" applyBorder="1" applyAlignment="1" applyProtection="1">
      <alignment horizontal="left"/>
      <protection locked="0"/>
    </xf>
    <xf numFmtId="0" fontId="18" fillId="0" borderId="2" xfId="1" applyFont="1" applyBorder="1" applyAlignment="1" applyProtection="1">
      <alignment horizontal="left"/>
      <protection locked="0"/>
    </xf>
    <xf numFmtId="0" fontId="19" fillId="0" borderId="2" xfId="0" applyFont="1" applyBorder="1" applyAlignment="1" applyProtection="1">
      <alignment horizontal="right"/>
      <protection locked="0"/>
    </xf>
    <xf numFmtId="0" fontId="19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NumberFormat="1" applyFont="1" applyBorder="1" applyAlignment="1" applyProtection="1">
      <alignment horizont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Border="1" applyProtection="1">
      <protection locked="0"/>
    </xf>
    <xf numFmtId="49" fontId="10" fillId="0" borderId="4" xfId="0" applyNumberFormat="1" applyFon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0" fontId="0" fillId="0" borderId="2" xfId="0" applyNumberFormat="1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3" fillId="0" borderId="2" xfId="1" applyBorder="1" applyAlignment="1" applyProtection="1">
      <alignment horizontal="right"/>
      <protection locked="0"/>
    </xf>
    <xf numFmtId="0" fontId="3" fillId="0" borderId="2" xfId="1" applyBorder="1" applyAlignment="1" applyProtection="1">
      <alignment horizontal="right" shrinkToFit="1"/>
      <protection locked="0"/>
    </xf>
    <xf numFmtId="0" fontId="0" fillId="0" borderId="2" xfId="0" applyFill="1" applyBorder="1" applyProtection="1">
      <protection locked="0"/>
    </xf>
    <xf numFmtId="0" fontId="3" fillId="0" borderId="7" xfId="1" applyBorder="1" applyAlignment="1" applyProtection="1">
      <alignment horizontal="right"/>
      <protection locked="0"/>
    </xf>
    <xf numFmtId="0" fontId="0" fillId="0" borderId="7" xfId="0" applyBorder="1" applyAlignment="1" applyProtection="1">
      <alignment horizontal="right" shrinkToFit="1"/>
      <protection locked="0"/>
    </xf>
    <xf numFmtId="166" fontId="0" fillId="0" borderId="2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4" fontId="1" fillId="0" borderId="2" xfId="0" applyNumberFormat="1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left"/>
      <protection locked="0"/>
    </xf>
    <xf numFmtId="0" fontId="21" fillId="0" borderId="2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17" fontId="3" fillId="0" borderId="2" xfId="1" applyNumberFormat="1" applyBorder="1" applyAlignment="1" applyProtection="1">
      <alignment horizontal="left"/>
      <protection locked="0"/>
    </xf>
    <xf numFmtId="17" fontId="19" fillId="0" borderId="2" xfId="0" applyNumberFormat="1" applyFont="1" applyBorder="1" applyAlignment="1" applyProtection="1">
      <alignment horizontal="right"/>
      <protection locked="0"/>
    </xf>
    <xf numFmtId="17" fontId="19" fillId="0" borderId="2" xfId="0" applyNumberFormat="1" applyFont="1" applyBorder="1" applyAlignment="1" applyProtection="1">
      <alignment horizontal="center"/>
      <protection locked="0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wrapText="1"/>
      <protection locked="0"/>
    </xf>
    <xf numFmtId="0" fontId="7" fillId="0" borderId="2" xfId="0" applyFont="1" applyFill="1" applyBorder="1" applyAlignment="1" applyProtection="1">
      <alignment horizontal="center"/>
    </xf>
    <xf numFmtId="165" fontId="0" fillId="0" borderId="0" xfId="0" applyNumberFormat="1" applyBorder="1" applyProtection="1"/>
    <xf numFmtId="165" fontId="12" fillId="0" borderId="0" xfId="0" applyNumberFormat="1" applyFont="1" applyBorder="1" applyAlignment="1" applyProtection="1">
      <alignment horizontal="center" vertical="center" wrapText="1"/>
    </xf>
    <xf numFmtId="166" fontId="0" fillId="0" borderId="0" xfId="0" applyNumberFormat="1" applyBorder="1" applyAlignment="1" applyProtection="1">
      <alignment horizontal="center"/>
    </xf>
    <xf numFmtId="166" fontId="11" fillId="0" borderId="0" xfId="0" applyNumberFormat="1" applyFont="1" applyBorder="1" applyAlignment="1" applyProtection="1">
      <alignment horizontal="center" vertical="center"/>
    </xf>
    <xf numFmtId="166" fontId="15" fillId="0" borderId="0" xfId="0" applyNumberFormat="1" applyFont="1" applyBorder="1" applyAlignment="1" applyProtection="1">
      <alignment horizontal="center" wrapText="1"/>
    </xf>
    <xf numFmtId="166" fontId="0" fillId="0" borderId="2" xfId="0" applyNumberFormat="1" applyBorder="1" applyProtection="1">
      <protection locked="0"/>
    </xf>
    <xf numFmtId="166" fontId="0" fillId="0" borderId="0" xfId="0" applyNumberFormat="1" applyBorder="1"/>
    <xf numFmtId="0" fontId="0" fillId="0" borderId="0" xfId="0" applyNumberFormat="1" applyBorder="1"/>
    <xf numFmtId="0" fontId="0" fillId="0" borderId="0" xfId="0" applyNumberForma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/>
    <xf numFmtId="0" fontId="0" fillId="0" borderId="2" xfId="0" applyFill="1" applyBorder="1"/>
    <xf numFmtId="168" fontId="0" fillId="0" borderId="0" xfId="0" applyNumberFormat="1" applyBorder="1" applyAlignment="1" applyProtection="1">
      <alignment horizontal="right"/>
      <protection locked="0"/>
    </xf>
    <xf numFmtId="168" fontId="10" fillId="0" borderId="4" xfId="0" applyNumberFormat="1" applyFont="1" applyBorder="1" applyAlignment="1" applyProtection="1">
      <alignment horizontal="right" vertical="center"/>
      <protection locked="0"/>
    </xf>
    <xf numFmtId="168" fontId="0" fillId="0" borderId="2" xfId="0" applyNumberFormat="1" applyBorder="1" applyAlignment="1" applyProtection="1">
      <alignment horizontal="right"/>
      <protection locked="0"/>
    </xf>
    <xf numFmtId="168" fontId="1" fillId="0" borderId="2" xfId="0" applyNumberFormat="1" applyFont="1" applyBorder="1" applyAlignment="1" applyProtection="1">
      <alignment horizontal="right"/>
      <protection locked="0"/>
    </xf>
    <xf numFmtId="168" fontId="10" fillId="0" borderId="2" xfId="0" applyNumberFormat="1" applyFont="1" applyBorder="1" applyAlignment="1" applyProtection="1">
      <alignment horizontal="right"/>
      <protection locked="0"/>
    </xf>
    <xf numFmtId="168" fontId="7" fillId="0" borderId="2" xfId="0" applyNumberFormat="1" applyFont="1" applyBorder="1" applyAlignment="1" applyProtection="1">
      <alignment horizontal="right"/>
      <protection locked="0"/>
    </xf>
    <xf numFmtId="168" fontId="20" fillId="0" borderId="2" xfId="0" applyNumberFormat="1" applyFont="1" applyBorder="1" applyAlignment="1">
      <alignment horizontal="right" indent="1"/>
    </xf>
    <xf numFmtId="166" fontId="0" fillId="0" borderId="0" xfId="0" applyNumberFormat="1" applyBorder="1" applyProtection="1"/>
    <xf numFmtId="166" fontId="12" fillId="0" borderId="0" xfId="0" applyNumberFormat="1" applyFont="1" applyBorder="1" applyAlignment="1" applyProtection="1">
      <alignment horizontal="center" vertical="center"/>
    </xf>
    <xf numFmtId="44" fontId="0" fillId="0" borderId="0" xfId="0" applyNumberFormat="1" applyBorder="1" applyAlignment="1" applyProtection="1">
      <alignment horizontal="center"/>
    </xf>
    <xf numFmtId="166" fontId="0" fillId="0" borderId="5" xfId="0" applyNumberForma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Alignment="1" applyProtection="1">
      <alignment horizontal="center"/>
      <protection locked="0"/>
    </xf>
    <xf numFmtId="166" fontId="0" fillId="0" borderId="6" xfId="0" applyNumberFormat="1" applyFill="1" applyBorder="1" applyAlignment="1" applyProtection="1">
      <alignment horizontal="center"/>
      <protection locked="0"/>
    </xf>
    <xf numFmtId="166" fontId="0" fillId="0" borderId="2" xfId="0" applyNumberForma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5" fontId="0" fillId="0" borderId="10" xfId="0" applyNumberFormat="1" applyBorder="1" applyAlignment="1" applyProtection="1">
      <alignment horizontal="center"/>
    </xf>
    <xf numFmtId="166" fontId="12" fillId="0" borderId="0" xfId="0" applyNumberFormat="1" applyFont="1" applyBorder="1" applyAlignment="1" applyProtection="1">
      <alignment horizontal="center" vertical="center" wrapText="1"/>
    </xf>
    <xf numFmtId="0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left"/>
    </xf>
    <xf numFmtId="0" fontId="9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0" fillId="0" borderId="0" xfId="0" applyNumberForma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/>
    </xf>
    <xf numFmtId="14" fontId="10" fillId="0" borderId="0" xfId="0" applyNumberFormat="1" applyFont="1" applyBorder="1" applyAlignment="1" applyProtection="1">
      <alignment horizontal="right"/>
    </xf>
    <xf numFmtId="0" fontId="11" fillId="0" borderId="0" xfId="0" applyFont="1" applyBorder="1" applyAlignment="1" applyProtection="1">
      <alignment horizontal="left" vertical="center"/>
    </xf>
    <xf numFmtId="166" fontId="13" fillId="0" borderId="0" xfId="0" applyNumberFormat="1" applyFont="1" applyBorder="1" applyAlignment="1" applyProtection="1">
      <alignment horizontal="center"/>
    </xf>
    <xf numFmtId="17" fontId="14" fillId="0" borderId="0" xfId="0" applyNumberFormat="1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/>
    </xf>
    <xf numFmtId="0" fontId="16" fillId="0" borderId="0" xfId="0" applyNumberFormat="1" applyFont="1" applyBorder="1" applyAlignment="1" applyProtection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164" fontId="10" fillId="0" borderId="4" xfId="0" applyNumberFormat="1" applyFont="1" applyBorder="1" applyAlignment="1" applyProtection="1">
      <alignment horizontal="center" vertical="center"/>
    </xf>
    <xf numFmtId="14" fontId="8" fillId="0" borderId="0" xfId="0" applyNumberFormat="1" applyFont="1" applyBorder="1" applyAlignment="1" applyProtection="1">
      <alignment horizontal="center"/>
    </xf>
    <xf numFmtId="166" fontId="17" fillId="0" borderId="0" xfId="0" applyNumberFormat="1" applyFont="1" applyBorder="1" applyAlignment="1" applyProtection="1">
      <alignment horizontal="center"/>
    </xf>
    <xf numFmtId="49" fontId="0" fillId="0" borderId="0" xfId="0" applyNumberFormat="1" applyBorder="1" applyAlignment="1" applyProtection="1"/>
    <xf numFmtId="14" fontId="1" fillId="0" borderId="0" xfId="0" applyNumberFormat="1" applyFont="1" applyBorder="1" applyAlignment="1" applyProtection="1">
      <alignment horizontal="center"/>
    </xf>
    <xf numFmtId="14" fontId="0" fillId="0" borderId="0" xfId="0" applyNumberFormat="1" applyBorder="1" applyAlignment="1" applyProtection="1">
      <alignment horizontal="center"/>
    </xf>
    <xf numFmtId="49" fontId="11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Border="1" applyProtection="1"/>
    <xf numFmtId="49" fontId="15" fillId="0" borderId="0" xfId="0" applyNumberFormat="1" applyFont="1" applyBorder="1" applyAlignment="1" applyProtection="1">
      <alignment horizontal="center" wrapText="1"/>
    </xf>
    <xf numFmtId="0" fontId="15" fillId="0" borderId="9" xfId="0" applyNumberFormat="1" applyFont="1" applyBorder="1" applyAlignment="1" applyProtection="1">
      <alignment horizontal="center" wrapText="1"/>
    </xf>
    <xf numFmtId="165" fontId="12" fillId="0" borderId="11" xfId="0" applyNumberFormat="1" applyFont="1" applyBorder="1" applyAlignment="1" applyProtection="1">
      <alignment horizontal="center" vertical="center" wrapText="1"/>
    </xf>
    <xf numFmtId="49" fontId="16" fillId="0" borderId="0" xfId="0" applyNumberFormat="1" applyFont="1" applyBorder="1" applyAlignment="1" applyProtection="1">
      <alignment horizontal="center"/>
    </xf>
    <xf numFmtId="0" fontId="15" fillId="0" borderId="0" xfId="0" applyNumberFormat="1" applyFont="1" applyBorder="1" applyAlignment="1" applyProtection="1">
      <alignment horizontal="center" wrapText="1"/>
    </xf>
    <xf numFmtId="3" fontId="0" fillId="0" borderId="2" xfId="0" applyNumberFormat="1" applyBorder="1" applyAlignment="1" applyProtection="1">
      <alignment horizontal="center"/>
    </xf>
    <xf numFmtId="166" fontId="12" fillId="0" borderId="11" xfId="0" applyNumberFormat="1" applyFont="1" applyBorder="1" applyAlignment="1" applyProtection="1">
      <alignment horizontal="center" vertical="center" wrapText="1"/>
    </xf>
    <xf numFmtId="166" fontId="12" fillId="0" borderId="14" xfId="0" applyNumberFormat="1" applyFont="1" applyBorder="1" applyAlignment="1" applyProtection="1">
      <alignment horizontal="center" vertical="center" wrapText="1"/>
    </xf>
    <xf numFmtId="0" fontId="12" fillId="0" borderId="9" xfId="0" applyNumberFormat="1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10" xfId="0" applyNumberFormat="1" applyFont="1" applyBorder="1" applyAlignment="1" applyProtection="1">
      <alignment horizontal="center"/>
    </xf>
    <xf numFmtId="168" fontId="0" fillId="0" borderId="0" xfId="0" applyNumberFormat="1" applyBorder="1" applyAlignment="1" applyProtection="1">
      <alignment horizontal="right"/>
    </xf>
    <xf numFmtId="0" fontId="23" fillId="0" borderId="0" xfId="0" applyFont="1" applyBorder="1" applyAlignment="1" applyProtection="1">
      <alignment horizontal="center"/>
    </xf>
    <xf numFmtId="0" fontId="24" fillId="2" borderId="0" xfId="0" applyFont="1" applyFill="1" applyBorder="1" applyAlignment="1" applyProtection="1">
      <alignment horizontal="center" vertical="center"/>
    </xf>
    <xf numFmtId="0" fontId="15" fillId="0" borderId="9" xfId="0" applyNumberFormat="1" applyFont="1" applyBorder="1" applyAlignment="1" applyProtection="1">
      <alignment horizontal="center"/>
    </xf>
    <xf numFmtId="0" fontId="25" fillId="0" borderId="9" xfId="0" applyNumberFormat="1" applyFont="1" applyBorder="1" applyAlignment="1" applyProtection="1">
      <alignment horizontal="center"/>
    </xf>
    <xf numFmtId="166" fontId="17" fillId="0" borderId="12" xfId="0" applyNumberFormat="1" applyFont="1" applyBorder="1" applyAlignment="1" applyProtection="1">
      <alignment horizontal="center"/>
    </xf>
    <xf numFmtId="166" fontId="17" fillId="0" borderId="9" xfId="0" applyNumberFormat="1" applyFont="1" applyBorder="1" applyAlignment="1" applyProtection="1">
      <alignment horizontal="center"/>
    </xf>
    <xf numFmtId="0" fontId="24" fillId="2" borderId="9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15" fillId="0" borderId="15" xfId="0" applyNumberFormat="1" applyFont="1" applyBorder="1" applyAlignment="1" applyProtection="1">
      <alignment horizontal="center"/>
    </xf>
    <xf numFmtId="3" fontId="15" fillId="0" borderId="9" xfId="0" applyNumberFormat="1" applyFont="1" applyBorder="1" applyAlignment="1" applyProtection="1">
      <alignment horizontal="center" wrapText="1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23" fillId="0" borderId="15" xfId="0" applyFont="1" applyBorder="1" applyAlignment="1" applyProtection="1">
      <alignment horizontal="center"/>
    </xf>
    <xf numFmtId="0" fontId="23" fillId="0" borderId="16" xfId="0" applyFont="1" applyBorder="1" applyAlignment="1" applyProtection="1">
      <alignment horizontal="center"/>
    </xf>
    <xf numFmtId="0" fontId="9" fillId="0" borderId="15" xfId="0" applyFont="1" applyBorder="1" applyAlignment="1" applyProtection="1">
      <alignment horizontal="right"/>
    </xf>
    <xf numFmtId="0" fontId="0" fillId="0" borderId="16" xfId="0" applyBorder="1" applyProtection="1"/>
    <xf numFmtId="0" fontId="23" fillId="0" borderId="9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right" shrinkToFit="1"/>
      <protection locked="0"/>
    </xf>
    <xf numFmtId="0" fontId="0" fillId="0" borderId="6" xfId="0" applyBorder="1" applyAlignment="1" applyProtection="1">
      <alignment horizontal="right" shrinkToFit="1"/>
      <protection locked="0"/>
    </xf>
    <xf numFmtId="0" fontId="10" fillId="0" borderId="0" xfId="0" applyFont="1" applyBorder="1" applyAlignment="1" applyProtection="1">
      <alignment horizontal="center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64" fontId="26" fillId="0" borderId="4" xfId="0" applyNumberFormat="1" applyFont="1" applyBorder="1" applyAlignment="1" applyProtection="1">
      <alignment horizontal="center" vertical="center"/>
      <protection locked="0"/>
    </xf>
    <xf numFmtId="164" fontId="26" fillId="0" borderId="2" xfId="0" applyNumberFormat="1" applyFont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center"/>
      <protection locked="0"/>
    </xf>
    <xf numFmtId="164" fontId="1" fillId="0" borderId="5" xfId="0" applyNumberFormat="1" applyFont="1" applyFill="1" applyBorder="1" applyAlignment="1" applyProtection="1">
      <alignment horizontal="center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14" fontId="10" fillId="0" borderId="2" xfId="0" applyNumberFormat="1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49" fontId="10" fillId="0" borderId="2" xfId="0" applyNumberFormat="1" applyFont="1" applyBorder="1" applyAlignment="1" applyProtection="1">
      <alignment horizontal="center" vertical="center"/>
    </xf>
    <xf numFmtId="0" fontId="10" fillId="0" borderId="2" xfId="0" applyNumberFormat="1" applyFont="1" applyBorder="1" applyAlignment="1" applyProtection="1">
      <alignment horizontal="center" vertical="center"/>
    </xf>
    <xf numFmtId="166" fontId="10" fillId="0" borderId="2" xfId="0" applyNumberFormat="1" applyFont="1" applyBorder="1" applyAlignment="1" applyProtection="1">
      <alignment horizontal="center" vertical="center"/>
    </xf>
    <xf numFmtId="1" fontId="10" fillId="0" borderId="2" xfId="0" applyNumberFormat="1" applyFont="1" applyBorder="1" applyAlignment="1" applyProtection="1">
      <alignment horizontal="center" vertical="center"/>
    </xf>
    <xf numFmtId="165" fontId="10" fillId="0" borderId="2" xfId="0" applyNumberFormat="1" applyFont="1" applyBorder="1" applyAlignment="1" applyProtection="1">
      <alignment horizontal="center" vertical="center"/>
    </xf>
    <xf numFmtId="41" fontId="10" fillId="0" borderId="2" xfId="0" applyNumberFormat="1" applyFont="1" applyBorder="1" applyAlignment="1" applyProtection="1">
      <alignment horizontal="center" vertical="center"/>
    </xf>
    <xf numFmtId="166" fontId="0" fillId="0" borderId="1" xfId="0" applyNumberFormat="1" applyFill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  <protection locked="0"/>
    </xf>
    <xf numFmtId="0" fontId="3" fillId="0" borderId="0" xfId="1" applyAlignment="1" applyProtection="1">
      <alignment horizontal="left"/>
      <protection locked="0"/>
    </xf>
    <xf numFmtId="0" fontId="3" fillId="0" borderId="2" xfId="1" applyBorder="1" applyAlignment="1" applyProtection="1"/>
    <xf numFmtId="0" fontId="18" fillId="0" borderId="0" xfId="1" applyFont="1" applyAlignment="1" applyProtection="1">
      <alignment horizontal="left"/>
      <protection locked="0"/>
    </xf>
    <xf numFmtId="0" fontId="3" fillId="0" borderId="7" xfId="1" applyBorder="1" applyAlignment="1" applyProtection="1">
      <alignment horizontal="right" shrinkToFit="1"/>
      <protection locked="0"/>
    </xf>
    <xf numFmtId="0" fontId="3" fillId="0" borderId="0" xfId="1" applyBorder="1" applyAlignment="1" applyProtection="1">
      <alignment horizontal="right"/>
      <protection locked="0"/>
    </xf>
    <xf numFmtId="0" fontId="19" fillId="0" borderId="0" xfId="0" applyFont="1" applyBorder="1" applyAlignment="1" applyProtection="1">
      <alignment horizontal="right"/>
      <protection locked="0"/>
    </xf>
    <xf numFmtId="0" fontId="19" fillId="0" borderId="0" xfId="0" applyFont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5" xfId="1" applyBorder="1" applyAlignment="1" applyProtection="1">
      <alignment horizontal="left"/>
      <protection locked="0"/>
    </xf>
    <xf numFmtId="168" fontId="1" fillId="0" borderId="0" xfId="0" applyNumberFormat="1" applyFont="1" applyBorder="1" applyAlignment="1" applyProtection="1">
      <alignment horizontal="right"/>
      <protection locked="0"/>
    </xf>
    <xf numFmtId="0" fontId="3" fillId="0" borderId="0" xfId="1" applyBorder="1" applyAlignment="1" applyProtection="1">
      <alignment horizontal="left"/>
      <protection locked="0"/>
    </xf>
    <xf numFmtId="17" fontId="3" fillId="0" borderId="0" xfId="1" applyNumberFormat="1" applyAlignment="1" applyProtection="1">
      <alignment horizontal="left"/>
      <protection locked="0"/>
    </xf>
    <xf numFmtId="0" fontId="3" fillId="0" borderId="0" xfId="1" applyAlignment="1" applyProtection="1"/>
    <xf numFmtId="168" fontId="0" fillId="0" borderId="2" xfId="0" applyNumberFormat="1" applyBorder="1" applyAlignment="1">
      <alignment horizontal="right"/>
    </xf>
    <xf numFmtId="0" fontId="22" fillId="0" borderId="15" xfId="0" applyNumberFormat="1" applyFont="1" applyBorder="1" applyAlignment="1" applyProtection="1">
      <alignment horizontal="center"/>
    </xf>
    <xf numFmtId="0" fontId="22" fillId="0" borderId="18" xfId="0" applyNumberFormat="1" applyFont="1" applyBorder="1" applyAlignment="1" applyProtection="1">
      <alignment horizontal="center"/>
    </xf>
    <xf numFmtId="0" fontId="22" fillId="0" borderId="17" xfId="0" applyNumberFormat="1" applyFont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76"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28575</xdr:rowOff>
    </xdr:from>
    <xdr:to>
      <xdr:col>4</xdr:col>
      <xdr:colOff>1457325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4095750" y="28575"/>
          <a:ext cx="1266825" cy="295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x%20obje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bleaux"/>
      <sheetName val="modèle"/>
      <sheetName val="objets mouvements"/>
      <sheetName val="objets dispo "/>
      <sheetName val="Feuil1"/>
      <sheetName val="Feuil2"/>
      <sheetName val="dépot gie"/>
      <sheetName val="finissez d'entrer "/>
      <sheetName val="vitrine des artisans"/>
      <sheetName val="bal GIE"/>
      <sheetName val="maison"/>
      <sheetName val="expositions"/>
      <sheetName val="gie"/>
      <sheetName val="ahun"/>
      <sheetName val="essai"/>
    </sheetNames>
    <sheetDataSet>
      <sheetData sheetId="0" refreshError="1"/>
      <sheetData sheetId="1" refreshError="1">
        <row r="4">
          <cell r="A4">
            <v>0</v>
          </cell>
        </row>
        <row r="5">
          <cell r="D5" t="str">
            <v>aca</v>
          </cell>
          <cell r="E5" t="str">
            <v>acacia afr</v>
          </cell>
        </row>
        <row r="6">
          <cell r="D6" t="str">
            <v>ama</v>
          </cell>
          <cell r="E6" t="str">
            <v>amarante</v>
          </cell>
        </row>
        <row r="7">
          <cell r="D7" t="str">
            <v>amo</v>
          </cell>
          <cell r="E7" t="str">
            <v>amourette</v>
          </cell>
        </row>
        <row r="8">
          <cell r="D8" t="str">
            <v>au</v>
          </cell>
          <cell r="E8" t="str">
            <v>aubépine</v>
          </cell>
        </row>
        <row r="9">
          <cell r="D9" t="str">
            <v>b de r</v>
          </cell>
          <cell r="E9" t="str">
            <v>bois de rose</v>
          </cell>
        </row>
        <row r="10">
          <cell r="D10" t="str">
            <v>b de s</v>
          </cell>
          <cell r="E10" t="str">
            <v>bois de santal</v>
          </cell>
        </row>
        <row r="11">
          <cell r="D11" t="str">
            <v>b de v</v>
          </cell>
          <cell r="E11" t="str">
            <v>bois de violette</v>
          </cell>
        </row>
        <row r="12">
          <cell r="D12" t="str">
            <v>b ex</v>
          </cell>
          <cell r="E12" t="str">
            <v>bois exotique</v>
          </cell>
        </row>
        <row r="13">
          <cell r="D13" t="str">
            <v>b s</v>
          </cell>
          <cell r="E13" t="str">
            <v>bois serpent</v>
          </cell>
        </row>
        <row r="14">
          <cell r="D14" t="str">
            <v>bub</v>
          </cell>
          <cell r="E14" t="str">
            <v>budinga</v>
          </cell>
        </row>
        <row r="15">
          <cell r="D15" t="str">
            <v>bui</v>
          </cell>
          <cell r="E15" t="str">
            <v>buis</v>
          </cell>
        </row>
        <row r="16">
          <cell r="D16" t="str">
            <v xml:space="preserve">ca </v>
          </cell>
          <cell r="E16" t="str">
            <v>camphre</v>
          </cell>
        </row>
        <row r="17">
          <cell r="D17" t="str">
            <v>ce</v>
          </cell>
          <cell r="E17" t="str">
            <v>cèdre</v>
          </cell>
        </row>
        <row r="18">
          <cell r="D18" t="str">
            <v>cer</v>
          </cell>
          <cell r="E18" t="str">
            <v>cerisier</v>
          </cell>
        </row>
        <row r="19">
          <cell r="D19" t="str">
            <v>cha</v>
          </cell>
          <cell r="E19" t="str">
            <v xml:space="preserve">chataignIer </v>
          </cell>
        </row>
        <row r="20">
          <cell r="D20" t="str">
            <v>che</v>
          </cell>
          <cell r="E20" t="str">
            <v>chêne</v>
          </cell>
        </row>
        <row r="21">
          <cell r="D21" t="str">
            <v>coc</v>
          </cell>
          <cell r="E21" t="str">
            <v>cocobolo</v>
          </cell>
        </row>
        <row r="22">
          <cell r="D22" t="str">
            <v>coi</v>
          </cell>
          <cell r="E22" t="str">
            <v>coing</v>
          </cell>
        </row>
        <row r="23">
          <cell r="D23" t="str">
            <v>div</v>
          </cell>
          <cell r="E23" t="str">
            <v>divers</v>
          </cell>
        </row>
        <row r="24">
          <cell r="D24" t="str">
            <v>eb m</v>
          </cell>
          <cell r="E24" t="str">
            <v>ébène de macassar</v>
          </cell>
        </row>
        <row r="25">
          <cell r="D25" t="str">
            <v>eb n</v>
          </cell>
          <cell r="E25" t="str">
            <v>ébène noir</v>
          </cell>
        </row>
        <row r="26">
          <cell r="D26" t="str">
            <v>eg</v>
          </cell>
          <cell r="E26" t="str">
            <v>églantine(épine blanche)</v>
          </cell>
        </row>
        <row r="27">
          <cell r="D27" t="str">
            <v>er</v>
          </cell>
          <cell r="E27" t="str">
            <v>erable</v>
          </cell>
        </row>
        <row r="28">
          <cell r="D28" t="str">
            <v>fre</v>
          </cell>
          <cell r="E28" t="str">
            <v>frêne</v>
          </cell>
        </row>
        <row r="29">
          <cell r="D29" t="str">
            <v xml:space="preserve">fru </v>
          </cell>
          <cell r="E29" t="str">
            <v>fruitier sauvage</v>
          </cell>
        </row>
        <row r="30">
          <cell r="D30" t="str">
            <v>gon</v>
          </cell>
          <cell r="E30" t="str">
            <v>goncalo alves</v>
          </cell>
        </row>
        <row r="31">
          <cell r="D31" t="str">
            <v>gre</v>
          </cell>
          <cell r="E31" t="str">
            <v>grenadille</v>
          </cell>
        </row>
        <row r="32">
          <cell r="D32" t="str">
            <v>he</v>
          </cell>
          <cell r="E32" t="str">
            <v>hêtre</v>
          </cell>
        </row>
        <row r="33">
          <cell r="D33" t="str">
            <v>ho</v>
          </cell>
          <cell r="E33" t="str">
            <v>houx</v>
          </cell>
        </row>
        <row r="34">
          <cell r="D34" t="str">
            <v>if</v>
          </cell>
          <cell r="E34" t="str">
            <v>if</v>
          </cell>
        </row>
        <row r="35">
          <cell r="D35" t="str">
            <v>iv</v>
          </cell>
          <cell r="E35" t="str">
            <v>ivoire rose</v>
          </cell>
        </row>
        <row r="36">
          <cell r="D36" t="str">
            <v>la p</v>
          </cell>
          <cell r="E36" t="str">
            <v>laurier palme</v>
          </cell>
        </row>
        <row r="37">
          <cell r="D37" t="str">
            <v>la r</v>
          </cell>
          <cell r="E37" t="str">
            <v>laurier rose</v>
          </cell>
        </row>
        <row r="38">
          <cell r="D38" t="str">
            <v>la s</v>
          </cell>
          <cell r="E38" t="str">
            <v>laurier sauce</v>
          </cell>
        </row>
        <row r="39">
          <cell r="D39" t="str">
            <v>li</v>
          </cell>
          <cell r="E39" t="str">
            <v>lilas</v>
          </cell>
        </row>
        <row r="40">
          <cell r="D40" t="str">
            <v>mel</v>
          </cell>
          <cell r="E40" t="str">
            <v>mélèze</v>
          </cell>
        </row>
        <row r="41">
          <cell r="D41" t="str">
            <v>mer</v>
          </cell>
          <cell r="E41" t="str">
            <v>merisier</v>
          </cell>
        </row>
        <row r="42">
          <cell r="D42" t="str">
            <v>mou</v>
          </cell>
          <cell r="E42" t="str">
            <v>moutoutchi</v>
          </cell>
        </row>
        <row r="43">
          <cell r="D43" t="str">
            <v>mu</v>
          </cell>
          <cell r="E43" t="str">
            <v>murier</v>
          </cell>
        </row>
        <row r="44">
          <cell r="D44" t="str">
            <v>no</v>
          </cell>
          <cell r="E44" t="str">
            <v>noyer</v>
          </cell>
        </row>
        <row r="45">
          <cell r="D45" t="str">
            <v>ol</v>
          </cell>
          <cell r="E45" t="str">
            <v>olivier</v>
          </cell>
        </row>
        <row r="46">
          <cell r="D46" t="str">
            <v>or</v>
          </cell>
          <cell r="E46" t="str">
            <v>orme</v>
          </cell>
        </row>
        <row r="47">
          <cell r="D47" t="str">
            <v>pad</v>
          </cell>
          <cell r="E47" t="str">
            <v>padouk</v>
          </cell>
        </row>
        <row r="48">
          <cell r="D48" t="str">
            <v>pan</v>
          </cell>
          <cell r="E48" t="str">
            <v>panacoco</v>
          </cell>
        </row>
        <row r="49">
          <cell r="D49" t="str">
            <v>pat</v>
          </cell>
          <cell r="E49" t="str">
            <v>patawa</v>
          </cell>
        </row>
        <row r="50">
          <cell r="D50" t="str">
            <v>pi</v>
          </cell>
          <cell r="E50" t="str">
            <v>pistachier</v>
          </cell>
        </row>
        <row r="51">
          <cell r="D51" t="str">
            <v>poi</v>
          </cell>
          <cell r="E51" t="str">
            <v>poirier</v>
          </cell>
        </row>
        <row r="52">
          <cell r="D52" t="str">
            <v>pom</v>
          </cell>
          <cell r="E52" t="str">
            <v>pommier</v>
          </cell>
        </row>
        <row r="53">
          <cell r="D53" t="str">
            <v>prune</v>
          </cell>
          <cell r="E53" t="str">
            <v>prunelier(épine noire)</v>
          </cell>
        </row>
        <row r="54">
          <cell r="D54" t="str">
            <v>pruni</v>
          </cell>
          <cell r="E54" t="str">
            <v>prunier</v>
          </cell>
        </row>
        <row r="55">
          <cell r="D55" t="str">
            <v>pu</v>
          </cell>
          <cell r="E55" t="str">
            <v>putu jumu</v>
          </cell>
        </row>
        <row r="56">
          <cell r="D56" t="str">
            <v>ro</v>
          </cell>
          <cell r="E56" t="str">
            <v>robinier(faux acacia)</v>
          </cell>
        </row>
        <row r="57">
          <cell r="D57" t="str">
            <v>sa</v>
          </cell>
          <cell r="E57" t="str">
            <v>satiné rubané</v>
          </cell>
        </row>
        <row r="58">
          <cell r="D58" t="str">
            <v>st</v>
          </cell>
          <cell r="E58" t="str">
            <v>sterculier fétide</v>
          </cell>
        </row>
        <row r="59">
          <cell r="D59" t="str">
            <v>su</v>
          </cell>
          <cell r="E59" t="str">
            <v>sureau</v>
          </cell>
        </row>
        <row r="60">
          <cell r="D60" t="str">
            <v>ta</v>
          </cell>
          <cell r="E60" t="str">
            <v>tamaris</v>
          </cell>
        </row>
        <row r="61">
          <cell r="D61" t="str">
            <v>te</v>
          </cell>
          <cell r="E61" t="str">
            <v>teck</v>
          </cell>
        </row>
        <row r="62">
          <cell r="D62" t="str">
            <v>tu</v>
          </cell>
          <cell r="E62" t="str">
            <v>tucuma</v>
          </cell>
        </row>
        <row r="63">
          <cell r="D63" t="str">
            <v>wa</v>
          </cell>
          <cell r="E63" t="str">
            <v>wacapou</v>
          </cell>
        </row>
        <row r="64">
          <cell r="D64" t="str">
            <v>we</v>
          </cell>
          <cell r="E64" t="str">
            <v>wengué</v>
          </cell>
        </row>
        <row r="65">
          <cell r="D65" t="str">
            <v>z</v>
          </cell>
          <cell r="E65" t="str">
            <v>zébrano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15052.JPG" TargetMode="External"/><Relationship Id="rId117" Type="http://schemas.openxmlformats.org/officeDocument/2006/relationships/hyperlink" Target="16038%20(2).JPG" TargetMode="External"/><Relationship Id="rId21" Type="http://schemas.openxmlformats.org/officeDocument/2006/relationships/hyperlink" Target="14074.jpg" TargetMode="External"/><Relationship Id="rId42" Type="http://schemas.openxmlformats.org/officeDocument/2006/relationships/hyperlink" Target="13020%20(2).JPG" TargetMode="External"/><Relationship Id="rId47" Type="http://schemas.openxmlformats.org/officeDocument/2006/relationships/hyperlink" Target="14036.JPG" TargetMode="External"/><Relationship Id="rId63" Type="http://schemas.openxmlformats.org/officeDocument/2006/relationships/hyperlink" Target="16006%20(4).JPG" TargetMode="External"/><Relationship Id="rId68" Type="http://schemas.openxmlformats.org/officeDocument/2006/relationships/hyperlink" Target="16021%20(1).JPG" TargetMode="External"/><Relationship Id="rId84" Type="http://schemas.openxmlformats.org/officeDocument/2006/relationships/hyperlink" Target="16030.JPG" TargetMode="External"/><Relationship Id="rId89" Type="http://schemas.openxmlformats.org/officeDocument/2006/relationships/hyperlink" Target="15069%20(2).JPG" TargetMode="External"/><Relationship Id="rId112" Type="http://schemas.openxmlformats.org/officeDocument/2006/relationships/hyperlink" Target="14051%20(1).JPG" TargetMode="External"/><Relationship Id="rId133" Type="http://schemas.openxmlformats.org/officeDocument/2006/relationships/hyperlink" Target="16053.JPG" TargetMode="External"/><Relationship Id="rId138" Type="http://schemas.openxmlformats.org/officeDocument/2006/relationships/hyperlink" Target="16056%20(2).JPG" TargetMode="External"/><Relationship Id="rId16" Type="http://schemas.openxmlformats.org/officeDocument/2006/relationships/hyperlink" Target="15020.JPG" TargetMode="External"/><Relationship Id="rId107" Type="http://schemas.openxmlformats.org/officeDocument/2006/relationships/hyperlink" Target="15021.JPG" TargetMode="External"/><Relationship Id="rId11" Type="http://schemas.openxmlformats.org/officeDocument/2006/relationships/hyperlink" Target="../../../GIE/photos/d%C3%A9pots/2015%2001/autres.JPG" TargetMode="External"/><Relationship Id="rId32" Type="http://schemas.openxmlformats.org/officeDocument/2006/relationships/hyperlink" Target="15088.JPG" TargetMode="External"/><Relationship Id="rId37" Type="http://schemas.openxmlformats.org/officeDocument/2006/relationships/hyperlink" Target="15046-47.JPG" TargetMode="External"/><Relationship Id="rId53" Type="http://schemas.openxmlformats.org/officeDocument/2006/relationships/hyperlink" Target="16005.JPG" TargetMode="External"/><Relationship Id="rId58" Type="http://schemas.openxmlformats.org/officeDocument/2006/relationships/hyperlink" Target="16012.JPG" TargetMode="External"/><Relationship Id="rId74" Type="http://schemas.openxmlformats.org/officeDocument/2006/relationships/hyperlink" Target="15098.JPG" TargetMode="External"/><Relationship Id="rId79" Type="http://schemas.openxmlformats.org/officeDocument/2006/relationships/hyperlink" Target="15006%20(2).JPG" TargetMode="External"/><Relationship Id="rId102" Type="http://schemas.openxmlformats.org/officeDocument/2006/relationships/hyperlink" Target="14013%20(2).JPG" TargetMode="External"/><Relationship Id="rId123" Type="http://schemas.openxmlformats.org/officeDocument/2006/relationships/hyperlink" Target="16044%20(2).JPG" TargetMode="External"/><Relationship Id="rId128" Type="http://schemas.openxmlformats.org/officeDocument/2006/relationships/hyperlink" Target="16020%20(1).JPG" TargetMode="External"/><Relationship Id="rId5" Type="http://schemas.openxmlformats.org/officeDocument/2006/relationships/hyperlink" Target="../../../fresseline/photos%20d&#233;pots/IMG_0571.JPG" TargetMode="External"/><Relationship Id="rId90" Type="http://schemas.openxmlformats.org/officeDocument/2006/relationships/hyperlink" Target="15058-59%20(2).JPG" TargetMode="External"/><Relationship Id="rId95" Type="http://schemas.openxmlformats.org/officeDocument/2006/relationships/hyperlink" Target="13024.JPG" TargetMode="External"/><Relationship Id="rId22" Type="http://schemas.openxmlformats.org/officeDocument/2006/relationships/hyperlink" Target="15012%20(1).JPG" TargetMode="External"/><Relationship Id="rId27" Type="http://schemas.openxmlformats.org/officeDocument/2006/relationships/hyperlink" Target="15058-59%20(2).JPG" TargetMode="External"/><Relationship Id="rId43" Type="http://schemas.openxmlformats.org/officeDocument/2006/relationships/hyperlink" Target="13013-13014.JPG" TargetMode="External"/><Relationship Id="rId48" Type="http://schemas.openxmlformats.org/officeDocument/2006/relationships/hyperlink" Target="15090.JPG" TargetMode="External"/><Relationship Id="rId64" Type="http://schemas.openxmlformats.org/officeDocument/2006/relationships/hyperlink" Target="16019%20(1).JPG" TargetMode="External"/><Relationship Id="rId69" Type="http://schemas.openxmlformats.org/officeDocument/2006/relationships/hyperlink" Target="16017.JPG" TargetMode="External"/><Relationship Id="rId113" Type="http://schemas.openxmlformats.org/officeDocument/2006/relationships/hyperlink" Target="11.JPG" TargetMode="External"/><Relationship Id="rId118" Type="http://schemas.openxmlformats.org/officeDocument/2006/relationships/hyperlink" Target="15014.JPG" TargetMode="External"/><Relationship Id="rId134" Type="http://schemas.openxmlformats.org/officeDocument/2006/relationships/hyperlink" Target="16052.JPG" TargetMode="External"/><Relationship Id="rId139" Type="http://schemas.openxmlformats.org/officeDocument/2006/relationships/hyperlink" Target="16062%20(1).JPG" TargetMode="External"/><Relationship Id="rId8" Type="http://schemas.openxmlformats.org/officeDocument/2006/relationships/hyperlink" Target="../../../photo%20book/photos%20pour%20liens/IMG_0275.JPG" TargetMode="External"/><Relationship Id="rId51" Type="http://schemas.openxmlformats.org/officeDocument/2006/relationships/hyperlink" Target="16003.JPG" TargetMode="External"/><Relationship Id="rId72" Type="http://schemas.openxmlformats.org/officeDocument/2006/relationships/hyperlink" Target="16026%20(2).JPG" TargetMode="External"/><Relationship Id="rId80" Type="http://schemas.openxmlformats.org/officeDocument/2006/relationships/hyperlink" Target="14011%20(2).JPG" TargetMode="External"/><Relationship Id="rId85" Type="http://schemas.openxmlformats.org/officeDocument/2006/relationships/hyperlink" Target="16033%20(2).JPG" TargetMode="External"/><Relationship Id="rId93" Type="http://schemas.openxmlformats.org/officeDocument/2006/relationships/hyperlink" Target="16035%20(2).JPG" TargetMode="External"/><Relationship Id="rId98" Type="http://schemas.openxmlformats.org/officeDocument/2006/relationships/hyperlink" Target="14029.JPG" TargetMode="External"/><Relationship Id="rId121" Type="http://schemas.openxmlformats.org/officeDocument/2006/relationships/hyperlink" Target="16042.JPG" TargetMode="External"/><Relationship Id="rId142" Type="http://schemas.openxmlformats.org/officeDocument/2006/relationships/printerSettings" Target="../printerSettings/printerSettings1.bin"/><Relationship Id="rId3" Type="http://schemas.openxmlformats.org/officeDocument/2006/relationships/hyperlink" Target="../../../GIE/photos/d%25C3%25A9pots/2015%2001/lampes.JPG" TargetMode="External"/><Relationship Id="rId12" Type="http://schemas.openxmlformats.org/officeDocument/2006/relationships/hyperlink" Target="15074.JPG" TargetMode="External"/><Relationship Id="rId17" Type="http://schemas.openxmlformats.org/officeDocument/2006/relationships/hyperlink" Target="15066.JPG" TargetMode="External"/><Relationship Id="rId25" Type="http://schemas.openxmlformats.org/officeDocument/2006/relationships/hyperlink" Target="15051.JPG" TargetMode="External"/><Relationship Id="rId33" Type="http://schemas.openxmlformats.org/officeDocument/2006/relationships/hyperlink" Target="15087.JPG" TargetMode="External"/><Relationship Id="rId38" Type="http://schemas.openxmlformats.org/officeDocument/2006/relationships/hyperlink" Target="15045.JPG" TargetMode="External"/><Relationship Id="rId46" Type="http://schemas.openxmlformats.org/officeDocument/2006/relationships/hyperlink" Target="14037.JPG" TargetMode="External"/><Relationship Id="rId59" Type="http://schemas.openxmlformats.org/officeDocument/2006/relationships/hyperlink" Target="16013.JPG" TargetMode="External"/><Relationship Id="rId67" Type="http://schemas.openxmlformats.org/officeDocument/2006/relationships/hyperlink" Target="16020%20(1).JPG" TargetMode="External"/><Relationship Id="rId103" Type="http://schemas.openxmlformats.org/officeDocument/2006/relationships/hyperlink" Target="15026.JPG" TargetMode="External"/><Relationship Id="rId108" Type="http://schemas.openxmlformats.org/officeDocument/2006/relationships/hyperlink" Target="30%20(2).JPG" TargetMode="External"/><Relationship Id="rId116" Type="http://schemas.openxmlformats.org/officeDocument/2006/relationships/hyperlink" Target="15015%20(2).JPG" TargetMode="External"/><Relationship Id="rId124" Type="http://schemas.openxmlformats.org/officeDocument/2006/relationships/hyperlink" Target="16045.JPG" TargetMode="External"/><Relationship Id="rId129" Type="http://schemas.openxmlformats.org/officeDocument/2006/relationships/hyperlink" Target="16014.JPG" TargetMode="External"/><Relationship Id="rId137" Type="http://schemas.openxmlformats.org/officeDocument/2006/relationships/hyperlink" Target="16055.JPG" TargetMode="External"/><Relationship Id="rId20" Type="http://schemas.openxmlformats.org/officeDocument/2006/relationships/hyperlink" Target="15080.JPG" TargetMode="External"/><Relationship Id="rId41" Type="http://schemas.openxmlformats.org/officeDocument/2006/relationships/hyperlink" Target="14027.JPG" TargetMode="External"/><Relationship Id="rId54" Type="http://schemas.openxmlformats.org/officeDocument/2006/relationships/hyperlink" Target="15091%20(2).JPG" TargetMode="External"/><Relationship Id="rId62" Type="http://schemas.openxmlformats.org/officeDocument/2006/relationships/hyperlink" Target="16016%20%20(2).JPG" TargetMode="External"/><Relationship Id="rId70" Type="http://schemas.openxmlformats.org/officeDocument/2006/relationships/hyperlink" Target="16024.JPG" TargetMode="External"/><Relationship Id="rId75" Type="http://schemas.openxmlformats.org/officeDocument/2006/relationships/hyperlink" Target="15013%20%20(2).JPG" TargetMode="External"/><Relationship Id="rId83" Type="http://schemas.openxmlformats.org/officeDocument/2006/relationships/hyperlink" Target="16031%20(2).JPG" TargetMode="External"/><Relationship Id="rId88" Type="http://schemas.openxmlformats.org/officeDocument/2006/relationships/hyperlink" Target="15073%20(2).JPG" TargetMode="External"/><Relationship Id="rId91" Type="http://schemas.openxmlformats.org/officeDocument/2006/relationships/hyperlink" Target="15067%20(2).JPG" TargetMode="External"/><Relationship Id="rId96" Type="http://schemas.openxmlformats.org/officeDocument/2006/relationships/hyperlink" Target="7%20(2).JPG" TargetMode="External"/><Relationship Id="rId111" Type="http://schemas.openxmlformats.org/officeDocument/2006/relationships/hyperlink" Target="14091%20(1).JPG" TargetMode="External"/><Relationship Id="rId132" Type="http://schemas.openxmlformats.org/officeDocument/2006/relationships/hyperlink" Target="16050%20(2).JPG" TargetMode="External"/><Relationship Id="rId140" Type="http://schemas.openxmlformats.org/officeDocument/2006/relationships/hyperlink" Target="16064%20(1).JPG" TargetMode="External"/><Relationship Id="rId1" Type="http://schemas.openxmlformats.org/officeDocument/2006/relationships/hyperlink" Target="../../../GIE/photos/d%C3%A9pots/2015%2001/autres.JPG" TargetMode="External"/><Relationship Id="rId6" Type="http://schemas.openxmlformats.org/officeDocument/2006/relationships/hyperlink" Target="../../../photo%20book/photos%20pour%20liens/n&#176;15008-9-10-11.JPG" TargetMode="External"/><Relationship Id="rId15" Type="http://schemas.openxmlformats.org/officeDocument/2006/relationships/hyperlink" Target="15035.JPG" TargetMode="External"/><Relationship Id="rId23" Type="http://schemas.openxmlformats.org/officeDocument/2006/relationships/hyperlink" Target="15049.JPG" TargetMode="External"/><Relationship Id="rId28" Type="http://schemas.openxmlformats.org/officeDocument/2006/relationships/hyperlink" Target="15063-4.JPG" TargetMode="External"/><Relationship Id="rId36" Type="http://schemas.openxmlformats.org/officeDocument/2006/relationships/hyperlink" Target="15048.JPG" TargetMode="External"/><Relationship Id="rId49" Type="http://schemas.openxmlformats.org/officeDocument/2006/relationships/hyperlink" Target="16001%20(2).JPG" TargetMode="External"/><Relationship Id="rId57" Type="http://schemas.openxmlformats.org/officeDocument/2006/relationships/hyperlink" Target="16010.JPG" TargetMode="External"/><Relationship Id="rId106" Type="http://schemas.openxmlformats.org/officeDocument/2006/relationships/hyperlink" Target="6%20(1).JPG" TargetMode="External"/><Relationship Id="rId114" Type="http://schemas.openxmlformats.org/officeDocument/2006/relationships/hyperlink" Target="16039%20(2).JPG" TargetMode="External"/><Relationship Id="rId119" Type="http://schemas.openxmlformats.org/officeDocument/2006/relationships/hyperlink" Target="16041.JPG" TargetMode="External"/><Relationship Id="rId127" Type="http://schemas.openxmlformats.org/officeDocument/2006/relationships/hyperlink" Target="16015.JPG" TargetMode="External"/><Relationship Id="rId10" Type="http://schemas.openxmlformats.org/officeDocument/2006/relationships/hyperlink" Target="14070%20(2).JPG" TargetMode="External"/><Relationship Id="rId31" Type="http://schemas.openxmlformats.org/officeDocument/2006/relationships/hyperlink" Target="15089%20(2).JPG" TargetMode="External"/><Relationship Id="rId44" Type="http://schemas.openxmlformats.org/officeDocument/2006/relationships/hyperlink" Target="1402.JPG" TargetMode="External"/><Relationship Id="rId52" Type="http://schemas.openxmlformats.org/officeDocument/2006/relationships/hyperlink" Target="16004.JPG" TargetMode="External"/><Relationship Id="rId60" Type="http://schemas.openxmlformats.org/officeDocument/2006/relationships/hyperlink" Target="16014.JPG" TargetMode="External"/><Relationship Id="rId65" Type="http://schemas.openxmlformats.org/officeDocument/2006/relationships/hyperlink" Target="16018%20%20(1).JPG" TargetMode="External"/><Relationship Id="rId73" Type="http://schemas.openxmlformats.org/officeDocument/2006/relationships/hyperlink" Target="15009%20(2).JPG" TargetMode="External"/><Relationship Id="rId78" Type="http://schemas.openxmlformats.org/officeDocument/2006/relationships/hyperlink" Target="15007.JPG" TargetMode="External"/><Relationship Id="rId81" Type="http://schemas.openxmlformats.org/officeDocument/2006/relationships/hyperlink" Target="44.JPG" TargetMode="External"/><Relationship Id="rId86" Type="http://schemas.openxmlformats.org/officeDocument/2006/relationships/hyperlink" Target="15010%20(2).JPG" TargetMode="External"/><Relationship Id="rId94" Type="http://schemas.openxmlformats.org/officeDocument/2006/relationships/hyperlink" Target="16036%20(2).JPG" TargetMode="External"/><Relationship Id="rId99" Type="http://schemas.openxmlformats.org/officeDocument/2006/relationships/hyperlink" Target="14046%20(2).JPG" TargetMode="External"/><Relationship Id="rId101" Type="http://schemas.openxmlformats.org/officeDocument/2006/relationships/hyperlink" Target="15053%20(2).JPG" TargetMode="External"/><Relationship Id="rId122" Type="http://schemas.openxmlformats.org/officeDocument/2006/relationships/hyperlink" Target="16043%20(2).JPG" TargetMode="External"/><Relationship Id="rId130" Type="http://schemas.openxmlformats.org/officeDocument/2006/relationships/hyperlink" Target="16048.JPG" TargetMode="External"/><Relationship Id="rId135" Type="http://schemas.openxmlformats.org/officeDocument/2006/relationships/hyperlink" Target="16054%20(2).JPG" TargetMode="External"/><Relationship Id="rId143" Type="http://schemas.openxmlformats.org/officeDocument/2006/relationships/vmlDrawing" Target="../drawings/vmlDrawing1.vml"/><Relationship Id="rId4" Type="http://schemas.openxmlformats.org/officeDocument/2006/relationships/hyperlink" Target="../../../GIE/photos/d%C3%A9pots/2015%2001/lampes.JPG" TargetMode="External"/><Relationship Id="rId9" Type="http://schemas.openxmlformats.org/officeDocument/2006/relationships/hyperlink" Target="../../../photo%20book/photos%20pour%20liens/IMG_0275.JPG" TargetMode="External"/><Relationship Id="rId13" Type="http://schemas.openxmlformats.org/officeDocument/2006/relationships/hyperlink" Target="photo%20book/photos%20pour%20liens/15063-4.JPG" TargetMode="External"/><Relationship Id="rId18" Type="http://schemas.openxmlformats.org/officeDocument/2006/relationships/hyperlink" Target="15079.jpg" TargetMode="External"/><Relationship Id="rId39" Type="http://schemas.openxmlformats.org/officeDocument/2006/relationships/hyperlink" Target="15022.JPG" TargetMode="External"/><Relationship Id="rId109" Type="http://schemas.openxmlformats.org/officeDocument/2006/relationships/hyperlink" Target="16037%20(1).JPG" TargetMode="External"/><Relationship Id="rId34" Type="http://schemas.openxmlformats.org/officeDocument/2006/relationships/hyperlink" Target="15084.JPG" TargetMode="External"/><Relationship Id="rId50" Type="http://schemas.openxmlformats.org/officeDocument/2006/relationships/hyperlink" Target="16002.JPG" TargetMode="External"/><Relationship Id="rId55" Type="http://schemas.openxmlformats.org/officeDocument/2006/relationships/hyperlink" Target="16006%20(4).JPG" TargetMode="External"/><Relationship Id="rId76" Type="http://schemas.openxmlformats.org/officeDocument/2006/relationships/hyperlink" Target="15099.JPG" TargetMode="External"/><Relationship Id="rId97" Type="http://schemas.openxmlformats.org/officeDocument/2006/relationships/hyperlink" Target="14047%20(2).JPG" TargetMode="External"/><Relationship Id="rId104" Type="http://schemas.openxmlformats.org/officeDocument/2006/relationships/hyperlink" Target="12007%20(1).JPG" TargetMode="External"/><Relationship Id="rId120" Type="http://schemas.openxmlformats.org/officeDocument/2006/relationships/hyperlink" Target="403.JPG" TargetMode="External"/><Relationship Id="rId125" Type="http://schemas.openxmlformats.org/officeDocument/2006/relationships/hyperlink" Target="16038%20(2).JPG" TargetMode="External"/><Relationship Id="rId141" Type="http://schemas.openxmlformats.org/officeDocument/2006/relationships/hyperlink" Target="16068.JPG" TargetMode="External"/><Relationship Id="rId7" Type="http://schemas.openxmlformats.org/officeDocument/2006/relationships/hyperlink" Target="14059%20(2).JPG" TargetMode="External"/><Relationship Id="rId71" Type="http://schemas.openxmlformats.org/officeDocument/2006/relationships/hyperlink" Target="16025%20(2).JPG" TargetMode="External"/><Relationship Id="rId92" Type="http://schemas.openxmlformats.org/officeDocument/2006/relationships/hyperlink" Target="409.JPG" TargetMode="External"/><Relationship Id="rId2" Type="http://schemas.openxmlformats.org/officeDocument/2006/relationships/hyperlink" Target="../../../GIE/photos/d&#233;pots/2015%2001/coupes.JPG" TargetMode="External"/><Relationship Id="rId29" Type="http://schemas.openxmlformats.org/officeDocument/2006/relationships/hyperlink" Target="15070.JPG" TargetMode="External"/><Relationship Id="rId24" Type="http://schemas.openxmlformats.org/officeDocument/2006/relationships/hyperlink" Target="15050.JPG" TargetMode="External"/><Relationship Id="rId40" Type="http://schemas.openxmlformats.org/officeDocument/2006/relationships/hyperlink" Target="15011%20(3).JPG" TargetMode="External"/><Relationship Id="rId45" Type="http://schemas.openxmlformats.org/officeDocument/2006/relationships/hyperlink" Target="22.JPG" TargetMode="External"/><Relationship Id="rId66" Type="http://schemas.openxmlformats.org/officeDocument/2006/relationships/hyperlink" Target="16020%20(1).JPG" TargetMode="External"/><Relationship Id="rId87" Type="http://schemas.openxmlformats.org/officeDocument/2006/relationships/hyperlink" Target="13028.JPG" TargetMode="External"/><Relationship Id="rId110" Type="http://schemas.openxmlformats.org/officeDocument/2006/relationships/hyperlink" Target="9%20(1).JPG" TargetMode="External"/><Relationship Id="rId115" Type="http://schemas.openxmlformats.org/officeDocument/2006/relationships/hyperlink" Target="16040.JPG" TargetMode="External"/><Relationship Id="rId131" Type="http://schemas.openxmlformats.org/officeDocument/2006/relationships/hyperlink" Target="15008-9-10-11.JPG" TargetMode="External"/><Relationship Id="rId136" Type="http://schemas.openxmlformats.org/officeDocument/2006/relationships/hyperlink" Target="16057%20(2).JPG" TargetMode="External"/><Relationship Id="rId61" Type="http://schemas.openxmlformats.org/officeDocument/2006/relationships/hyperlink" Target="15094.JPG" TargetMode="External"/><Relationship Id="rId82" Type="http://schemas.openxmlformats.org/officeDocument/2006/relationships/hyperlink" Target="16028%20(2).JPG" TargetMode="External"/><Relationship Id="rId19" Type="http://schemas.openxmlformats.org/officeDocument/2006/relationships/hyperlink" Target="15060%20(2).JPG" TargetMode="External"/><Relationship Id="rId14" Type="http://schemas.openxmlformats.org/officeDocument/2006/relationships/hyperlink" Target="15062%20(2).JPG" TargetMode="External"/><Relationship Id="rId30" Type="http://schemas.openxmlformats.org/officeDocument/2006/relationships/hyperlink" Target="15085%20(1).JPG" TargetMode="External"/><Relationship Id="rId35" Type="http://schemas.openxmlformats.org/officeDocument/2006/relationships/hyperlink" Target="15081-82.JPG" TargetMode="External"/><Relationship Id="rId56" Type="http://schemas.openxmlformats.org/officeDocument/2006/relationships/hyperlink" Target="16008.JPG" TargetMode="External"/><Relationship Id="rId77" Type="http://schemas.openxmlformats.org/officeDocument/2006/relationships/hyperlink" Target="12002%20(2).JPG" TargetMode="External"/><Relationship Id="rId100" Type="http://schemas.openxmlformats.org/officeDocument/2006/relationships/hyperlink" Target="4%20(2).JPG" TargetMode="External"/><Relationship Id="rId105" Type="http://schemas.openxmlformats.org/officeDocument/2006/relationships/hyperlink" Target="14064.JPG" TargetMode="External"/><Relationship Id="rId126" Type="http://schemas.openxmlformats.org/officeDocument/2006/relationships/hyperlink" Target="16020%20(1).JPG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14011%20(2).JPG" TargetMode="External"/><Relationship Id="rId1" Type="http://schemas.openxmlformats.org/officeDocument/2006/relationships/hyperlink" Target="11.JPG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15081-82.JPG" TargetMode="External"/><Relationship Id="rId21" Type="http://schemas.openxmlformats.org/officeDocument/2006/relationships/hyperlink" Target="15085%20(1).JPG" TargetMode="External"/><Relationship Id="rId34" Type="http://schemas.openxmlformats.org/officeDocument/2006/relationships/hyperlink" Target="16002.JPG" TargetMode="External"/><Relationship Id="rId42" Type="http://schemas.openxmlformats.org/officeDocument/2006/relationships/hyperlink" Target="16012.JPG" TargetMode="External"/><Relationship Id="rId47" Type="http://schemas.openxmlformats.org/officeDocument/2006/relationships/hyperlink" Target="16006%20(4).JPG" TargetMode="External"/><Relationship Id="rId50" Type="http://schemas.openxmlformats.org/officeDocument/2006/relationships/hyperlink" Target="16020%20(1).JPG" TargetMode="External"/><Relationship Id="rId55" Type="http://schemas.openxmlformats.org/officeDocument/2006/relationships/hyperlink" Target="16025%20(2).JPG" TargetMode="External"/><Relationship Id="rId63" Type="http://schemas.openxmlformats.org/officeDocument/2006/relationships/hyperlink" Target="16030.JPG" TargetMode="External"/><Relationship Id="rId68" Type="http://schemas.openxmlformats.org/officeDocument/2006/relationships/hyperlink" Target="15058-59%20(2).JPG" TargetMode="External"/><Relationship Id="rId76" Type="http://schemas.openxmlformats.org/officeDocument/2006/relationships/hyperlink" Target="16039%20(2).JPG" TargetMode="External"/><Relationship Id="rId84" Type="http://schemas.openxmlformats.org/officeDocument/2006/relationships/hyperlink" Target="16044%20(2).JPG" TargetMode="External"/><Relationship Id="rId89" Type="http://schemas.openxmlformats.org/officeDocument/2006/relationships/hyperlink" Target="16020%20(1).JPG" TargetMode="External"/><Relationship Id="rId97" Type="http://schemas.openxmlformats.org/officeDocument/2006/relationships/hyperlink" Target="16055.JPG" TargetMode="External"/><Relationship Id="rId7" Type="http://schemas.openxmlformats.org/officeDocument/2006/relationships/hyperlink" Target="15035.JPG" TargetMode="External"/><Relationship Id="rId71" Type="http://schemas.openxmlformats.org/officeDocument/2006/relationships/hyperlink" Target="16036%20(2).JPG" TargetMode="External"/><Relationship Id="rId92" Type="http://schemas.openxmlformats.org/officeDocument/2006/relationships/hyperlink" Target="16050%20(2).JPG" TargetMode="External"/><Relationship Id="rId2" Type="http://schemas.openxmlformats.org/officeDocument/2006/relationships/hyperlink" Target="../../../photo%20book/photos%20pour%20liens/n&#176;15008-9-10-11.JPG" TargetMode="External"/><Relationship Id="rId16" Type="http://schemas.openxmlformats.org/officeDocument/2006/relationships/hyperlink" Target="15051.JPG" TargetMode="External"/><Relationship Id="rId29" Type="http://schemas.openxmlformats.org/officeDocument/2006/relationships/hyperlink" Target="15045.JPG" TargetMode="External"/><Relationship Id="rId11" Type="http://schemas.openxmlformats.org/officeDocument/2006/relationships/hyperlink" Target="15060%20(2).JPG" TargetMode="External"/><Relationship Id="rId24" Type="http://schemas.openxmlformats.org/officeDocument/2006/relationships/hyperlink" Target="15087.JPG" TargetMode="External"/><Relationship Id="rId32" Type="http://schemas.openxmlformats.org/officeDocument/2006/relationships/hyperlink" Target="15090.JPG" TargetMode="External"/><Relationship Id="rId37" Type="http://schemas.openxmlformats.org/officeDocument/2006/relationships/hyperlink" Target="16005.JPG" TargetMode="External"/><Relationship Id="rId40" Type="http://schemas.openxmlformats.org/officeDocument/2006/relationships/hyperlink" Target="16008.JPG" TargetMode="External"/><Relationship Id="rId45" Type="http://schemas.openxmlformats.org/officeDocument/2006/relationships/hyperlink" Target="15094.JPG" TargetMode="External"/><Relationship Id="rId53" Type="http://schemas.openxmlformats.org/officeDocument/2006/relationships/hyperlink" Target="16017.JPG" TargetMode="External"/><Relationship Id="rId58" Type="http://schemas.openxmlformats.org/officeDocument/2006/relationships/hyperlink" Target="15098.JPG" TargetMode="External"/><Relationship Id="rId66" Type="http://schemas.openxmlformats.org/officeDocument/2006/relationships/hyperlink" Target="15073%20(2).JPG" TargetMode="External"/><Relationship Id="rId74" Type="http://schemas.openxmlformats.org/officeDocument/2006/relationships/hyperlink" Target="15021.JPG" TargetMode="External"/><Relationship Id="rId79" Type="http://schemas.openxmlformats.org/officeDocument/2006/relationships/hyperlink" Target="16038%20(2).JPG" TargetMode="External"/><Relationship Id="rId87" Type="http://schemas.openxmlformats.org/officeDocument/2006/relationships/hyperlink" Target="16020%20(1).JPG" TargetMode="External"/><Relationship Id="rId5" Type="http://schemas.openxmlformats.org/officeDocument/2006/relationships/hyperlink" Target="photo%20book/photos%20pour%20liens/15063-4.JPG" TargetMode="External"/><Relationship Id="rId61" Type="http://schemas.openxmlformats.org/officeDocument/2006/relationships/hyperlink" Target="16028%20(2).JPG" TargetMode="External"/><Relationship Id="rId82" Type="http://schemas.openxmlformats.org/officeDocument/2006/relationships/hyperlink" Target="16042.JPG" TargetMode="External"/><Relationship Id="rId90" Type="http://schemas.openxmlformats.org/officeDocument/2006/relationships/hyperlink" Target="16014.JPG" TargetMode="External"/><Relationship Id="rId95" Type="http://schemas.openxmlformats.org/officeDocument/2006/relationships/hyperlink" Target="16054%20(2).JPG" TargetMode="External"/><Relationship Id="rId19" Type="http://schemas.openxmlformats.org/officeDocument/2006/relationships/hyperlink" Target="15063-4.JPG" TargetMode="External"/><Relationship Id="rId14" Type="http://schemas.openxmlformats.org/officeDocument/2006/relationships/hyperlink" Target="15049.JPG" TargetMode="External"/><Relationship Id="rId22" Type="http://schemas.openxmlformats.org/officeDocument/2006/relationships/hyperlink" Target="15089%20(2).JPG" TargetMode="External"/><Relationship Id="rId27" Type="http://schemas.openxmlformats.org/officeDocument/2006/relationships/hyperlink" Target="15048.JPG" TargetMode="External"/><Relationship Id="rId30" Type="http://schemas.openxmlformats.org/officeDocument/2006/relationships/hyperlink" Target="15022.JPG" TargetMode="External"/><Relationship Id="rId35" Type="http://schemas.openxmlformats.org/officeDocument/2006/relationships/hyperlink" Target="16003.JPG" TargetMode="External"/><Relationship Id="rId43" Type="http://schemas.openxmlformats.org/officeDocument/2006/relationships/hyperlink" Target="16013.JPG" TargetMode="External"/><Relationship Id="rId48" Type="http://schemas.openxmlformats.org/officeDocument/2006/relationships/hyperlink" Target="16019%20(1).JPG" TargetMode="External"/><Relationship Id="rId56" Type="http://schemas.openxmlformats.org/officeDocument/2006/relationships/hyperlink" Target="16026%20(2).JPG" TargetMode="External"/><Relationship Id="rId64" Type="http://schemas.openxmlformats.org/officeDocument/2006/relationships/hyperlink" Target="16033%20(2).JPG" TargetMode="External"/><Relationship Id="rId69" Type="http://schemas.openxmlformats.org/officeDocument/2006/relationships/hyperlink" Target="15067%20(2).JPG" TargetMode="External"/><Relationship Id="rId77" Type="http://schemas.openxmlformats.org/officeDocument/2006/relationships/hyperlink" Target="16040.JPG" TargetMode="External"/><Relationship Id="rId100" Type="http://schemas.openxmlformats.org/officeDocument/2006/relationships/hyperlink" Target="16064%20(1).JPG" TargetMode="External"/><Relationship Id="rId8" Type="http://schemas.openxmlformats.org/officeDocument/2006/relationships/hyperlink" Target="15020.JPG" TargetMode="External"/><Relationship Id="rId51" Type="http://schemas.openxmlformats.org/officeDocument/2006/relationships/hyperlink" Target="16020%20(1).JPG" TargetMode="External"/><Relationship Id="rId72" Type="http://schemas.openxmlformats.org/officeDocument/2006/relationships/hyperlink" Target="15053%20(2).JPG" TargetMode="External"/><Relationship Id="rId80" Type="http://schemas.openxmlformats.org/officeDocument/2006/relationships/hyperlink" Target="15014.JPG" TargetMode="External"/><Relationship Id="rId85" Type="http://schemas.openxmlformats.org/officeDocument/2006/relationships/hyperlink" Target="16045.JPG" TargetMode="External"/><Relationship Id="rId93" Type="http://schemas.openxmlformats.org/officeDocument/2006/relationships/hyperlink" Target="16053.JPG" TargetMode="External"/><Relationship Id="rId98" Type="http://schemas.openxmlformats.org/officeDocument/2006/relationships/hyperlink" Target="16056%20(2).JPG" TargetMode="External"/><Relationship Id="rId3" Type="http://schemas.openxmlformats.org/officeDocument/2006/relationships/hyperlink" Target="15006%20(2).JPG" TargetMode="External"/><Relationship Id="rId12" Type="http://schemas.openxmlformats.org/officeDocument/2006/relationships/hyperlink" Target="15080.JPG" TargetMode="External"/><Relationship Id="rId17" Type="http://schemas.openxmlformats.org/officeDocument/2006/relationships/hyperlink" Target="15052.JPG" TargetMode="External"/><Relationship Id="rId25" Type="http://schemas.openxmlformats.org/officeDocument/2006/relationships/hyperlink" Target="15084.JPG" TargetMode="External"/><Relationship Id="rId33" Type="http://schemas.openxmlformats.org/officeDocument/2006/relationships/hyperlink" Target="16001%20(2).JPG" TargetMode="External"/><Relationship Id="rId38" Type="http://schemas.openxmlformats.org/officeDocument/2006/relationships/hyperlink" Target="15091%20(2).JPG" TargetMode="External"/><Relationship Id="rId46" Type="http://schemas.openxmlformats.org/officeDocument/2006/relationships/hyperlink" Target="16016%20%20(2).JPG" TargetMode="External"/><Relationship Id="rId59" Type="http://schemas.openxmlformats.org/officeDocument/2006/relationships/hyperlink" Target="15013%20%20(2).JPG" TargetMode="External"/><Relationship Id="rId67" Type="http://schemas.openxmlformats.org/officeDocument/2006/relationships/hyperlink" Target="15069%20(2).JPG" TargetMode="External"/><Relationship Id="rId20" Type="http://schemas.openxmlformats.org/officeDocument/2006/relationships/hyperlink" Target="15070.JPG" TargetMode="External"/><Relationship Id="rId41" Type="http://schemas.openxmlformats.org/officeDocument/2006/relationships/hyperlink" Target="16010.JPG" TargetMode="External"/><Relationship Id="rId54" Type="http://schemas.openxmlformats.org/officeDocument/2006/relationships/hyperlink" Target="16024.JPG" TargetMode="External"/><Relationship Id="rId62" Type="http://schemas.openxmlformats.org/officeDocument/2006/relationships/hyperlink" Target="16031%20(2).JPG" TargetMode="External"/><Relationship Id="rId70" Type="http://schemas.openxmlformats.org/officeDocument/2006/relationships/hyperlink" Target="16035%20(2).JPG" TargetMode="External"/><Relationship Id="rId75" Type="http://schemas.openxmlformats.org/officeDocument/2006/relationships/hyperlink" Target="16037%20(1).JPG" TargetMode="External"/><Relationship Id="rId83" Type="http://schemas.openxmlformats.org/officeDocument/2006/relationships/hyperlink" Target="16043%20(2).JPG" TargetMode="External"/><Relationship Id="rId88" Type="http://schemas.openxmlformats.org/officeDocument/2006/relationships/hyperlink" Target="16015.JPG" TargetMode="External"/><Relationship Id="rId91" Type="http://schemas.openxmlformats.org/officeDocument/2006/relationships/hyperlink" Target="16048.JPG" TargetMode="External"/><Relationship Id="rId96" Type="http://schemas.openxmlformats.org/officeDocument/2006/relationships/hyperlink" Target="16057%20(2).JPG" TargetMode="External"/><Relationship Id="rId1" Type="http://schemas.openxmlformats.org/officeDocument/2006/relationships/hyperlink" Target="4%20(2).JPG" TargetMode="External"/><Relationship Id="rId6" Type="http://schemas.openxmlformats.org/officeDocument/2006/relationships/hyperlink" Target="15062%20(2).JPG" TargetMode="External"/><Relationship Id="rId15" Type="http://schemas.openxmlformats.org/officeDocument/2006/relationships/hyperlink" Target="15050.JPG" TargetMode="External"/><Relationship Id="rId23" Type="http://schemas.openxmlformats.org/officeDocument/2006/relationships/hyperlink" Target="15088.JPG" TargetMode="External"/><Relationship Id="rId28" Type="http://schemas.openxmlformats.org/officeDocument/2006/relationships/hyperlink" Target="15046-47.JPG" TargetMode="External"/><Relationship Id="rId36" Type="http://schemas.openxmlformats.org/officeDocument/2006/relationships/hyperlink" Target="16004.JPG" TargetMode="External"/><Relationship Id="rId49" Type="http://schemas.openxmlformats.org/officeDocument/2006/relationships/hyperlink" Target="16018%20%20(1).JPG" TargetMode="External"/><Relationship Id="rId57" Type="http://schemas.openxmlformats.org/officeDocument/2006/relationships/hyperlink" Target="15009%20(2).JPG" TargetMode="External"/><Relationship Id="rId10" Type="http://schemas.openxmlformats.org/officeDocument/2006/relationships/hyperlink" Target="15079.jpg" TargetMode="External"/><Relationship Id="rId31" Type="http://schemas.openxmlformats.org/officeDocument/2006/relationships/hyperlink" Target="15011%20(3).JPG" TargetMode="External"/><Relationship Id="rId44" Type="http://schemas.openxmlformats.org/officeDocument/2006/relationships/hyperlink" Target="16014.JPG" TargetMode="External"/><Relationship Id="rId52" Type="http://schemas.openxmlformats.org/officeDocument/2006/relationships/hyperlink" Target="16021%20(1).JPG" TargetMode="External"/><Relationship Id="rId60" Type="http://schemas.openxmlformats.org/officeDocument/2006/relationships/hyperlink" Target="15099.JPG" TargetMode="External"/><Relationship Id="rId65" Type="http://schemas.openxmlformats.org/officeDocument/2006/relationships/hyperlink" Target="15010%20(2).JPG" TargetMode="External"/><Relationship Id="rId73" Type="http://schemas.openxmlformats.org/officeDocument/2006/relationships/hyperlink" Target="15026.JPG" TargetMode="External"/><Relationship Id="rId78" Type="http://schemas.openxmlformats.org/officeDocument/2006/relationships/hyperlink" Target="15015%20(2).JPG" TargetMode="External"/><Relationship Id="rId81" Type="http://schemas.openxmlformats.org/officeDocument/2006/relationships/hyperlink" Target="16041.JPG" TargetMode="External"/><Relationship Id="rId86" Type="http://schemas.openxmlformats.org/officeDocument/2006/relationships/hyperlink" Target="16038%20(2).JPG" TargetMode="External"/><Relationship Id="rId94" Type="http://schemas.openxmlformats.org/officeDocument/2006/relationships/hyperlink" Target="16052.JPG" TargetMode="External"/><Relationship Id="rId99" Type="http://schemas.openxmlformats.org/officeDocument/2006/relationships/hyperlink" Target="16062%20(1).JPG" TargetMode="External"/><Relationship Id="rId101" Type="http://schemas.openxmlformats.org/officeDocument/2006/relationships/hyperlink" Target="16068.JPG" TargetMode="External"/><Relationship Id="rId4" Type="http://schemas.openxmlformats.org/officeDocument/2006/relationships/hyperlink" Target="15074.JPG" TargetMode="External"/><Relationship Id="rId9" Type="http://schemas.openxmlformats.org/officeDocument/2006/relationships/hyperlink" Target="15066.JPG" TargetMode="External"/><Relationship Id="rId13" Type="http://schemas.openxmlformats.org/officeDocument/2006/relationships/hyperlink" Target="15012%20(1).JPG" TargetMode="External"/><Relationship Id="rId18" Type="http://schemas.openxmlformats.org/officeDocument/2006/relationships/hyperlink" Target="15058-59%20(2).JPG" TargetMode="External"/><Relationship Id="rId39" Type="http://schemas.openxmlformats.org/officeDocument/2006/relationships/hyperlink" Target="16006%20(4)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2:I128"/>
  <sheetViews>
    <sheetView topLeftCell="A38" workbookViewId="0">
      <selection activeCell="A94" sqref="A94"/>
    </sheetView>
  </sheetViews>
  <sheetFormatPr baseColWidth="10" defaultRowHeight="15"/>
  <cols>
    <col min="1" max="1" width="23.7109375" bestFit="1" customWidth="1"/>
    <col min="2" max="2" width="4.42578125" style="4" customWidth="1"/>
    <col min="3" max="3" width="21" style="4" customWidth="1"/>
    <col min="4" max="4" width="9.42578125" customWidth="1"/>
    <col min="5" max="5" width="23.7109375" style="3" bestFit="1" customWidth="1"/>
    <col min="6" max="6" width="14" bestFit="1" customWidth="1"/>
  </cols>
  <sheetData>
    <row r="2" spans="1:9">
      <c r="B2" s="1"/>
      <c r="C2" s="1"/>
      <c r="D2" s="2"/>
    </row>
    <row r="3" spans="1:9">
      <c r="A3" s="15" t="s">
        <v>0</v>
      </c>
      <c r="D3" s="90" t="s">
        <v>235</v>
      </c>
      <c r="E3" s="108"/>
      <c r="G3" s="15" t="s">
        <v>230</v>
      </c>
    </row>
    <row r="4" spans="1:9">
      <c r="A4" s="109"/>
      <c r="D4" s="4"/>
      <c r="E4" s="107"/>
      <c r="G4" s="15"/>
    </row>
    <row r="5" spans="1:9">
      <c r="A5" s="15" t="s">
        <v>4</v>
      </c>
      <c r="B5" s="15">
        <v>20</v>
      </c>
      <c r="D5" s="15" t="s">
        <v>2</v>
      </c>
      <c r="E5" s="8" t="s">
        <v>3</v>
      </c>
      <c r="F5" s="9"/>
      <c r="G5" s="16" t="s">
        <v>233</v>
      </c>
      <c r="H5" s="11"/>
      <c r="I5" s="10"/>
    </row>
    <row r="6" spans="1:9">
      <c r="A6" s="15" t="s">
        <v>7</v>
      </c>
      <c r="B6" s="15">
        <v>15</v>
      </c>
      <c r="D6" s="15" t="s">
        <v>5</v>
      </c>
      <c r="E6" s="8" t="s">
        <v>6</v>
      </c>
      <c r="F6" s="9"/>
      <c r="G6" s="16" t="s">
        <v>363</v>
      </c>
      <c r="H6" s="11"/>
      <c r="I6" s="10"/>
    </row>
    <row r="7" spans="1:9">
      <c r="A7" s="15" t="s">
        <v>10</v>
      </c>
      <c r="B7" s="15">
        <v>10</v>
      </c>
      <c r="D7" s="15" t="s">
        <v>8</v>
      </c>
      <c r="E7" s="8" t="s">
        <v>9</v>
      </c>
      <c r="F7" s="9"/>
      <c r="G7" s="16" t="s">
        <v>249</v>
      </c>
      <c r="H7" s="11"/>
      <c r="I7" s="10"/>
    </row>
    <row r="8" spans="1:9">
      <c r="A8" s="15" t="s">
        <v>350</v>
      </c>
      <c r="B8" s="15">
        <v>15</v>
      </c>
      <c r="C8" s="7"/>
      <c r="D8" s="15" t="s">
        <v>11</v>
      </c>
      <c r="E8" s="12" t="s">
        <v>12</v>
      </c>
      <c r="F8" s="13"/>
      <c r="G8" s="16" t="s">
        <v>312</v>
      </c>
      <c r="H8" s="11"/>
      <c r="I8" s="10"/>
    </row>
    <row r="9" spans="1:9">
      <c r="A9" s="15" t="s">
        <v>351</v>
      </c>
      <c r="B9" s="15">
        <v>20</v>
      </c>
      <c r="D9" s="15" t="s">
        <v>14</v>
      </c>
      <c r="E9" s="8" t="s">
        <v>15</v>
      </c>
      <c r="F9" s="9"/>
      <c r="G9" s="16" t="s">
        <v>231</v>
      </c>
      <c r="H9" s="11"/>
      <c r="I9" s="10"/>
    </row>
    <row r="10" spans="1:9">
      <c r="A10" s="15" t="s">
        <v>353</v>
      </c>
      <c r="B10" s="15">
        <v>25</v>
      </c>
      <c r="D10" s="15" t="s">
        <v>17</v>
      </c>
      <c r="E10" s="8" t="s">
        <v>18</v>
      </c>
      <c r="F10" s="9"/>
      <c r="G10" s="16" t="s">
        <v>251</v>
      </c>
      <c r="H10" s="11"/>
      <c r="I10" s="10"/>
    </row>
    <row r="11" spans="1:9">
      <c r="A11" s="15" t="s">
        <v>13</v>
      </c>
      <c r="B11" s="110">
        <v>5</v>
      </c>
      <c r="D11" s="15" t="s">
        <v>20</v>
      </c>
      <c r="E11" s="8" t="s">
        <v>21</v>
      </c>
      <c r="F11" s="9"/>
      <c r="G11" s="16" t="s">
        <v>262</v>
      </c>
      <c r="H11" s="11"/>
      <c r="I11" s="10"/>
    </row>
    <row r="12" spans="1:9">
      <c r="A12" s="15" t="s">
        <v>16</v>
      </c>
      <c r="B12" s="110">
        <v>25</v>
      </c>
      <c r="D12" s="15" t="s">
        <v>23</v>
      </c>
      <c r="E12" s="8" t="s">
        <v>24</v>
      </c>
      <c r="F12" s="9"/>
      <c r="G12" s="16" t="s">
        <v>232</v>
      </c>
      <c r="H12" s="11"/>
      <c r="I12" s="10"/>
    </row>
    <row r="13" spans="1:9">
      <c r="A13" s="15" t="s">
        <v>19</v>
      </c>
      <c r="B13" s="110">
        <v>40</v>
      </c>
      <c r="D13" s="15" t="s">
        <v>26</v>
      </c>
      <c r="E13" s="8" t="s">
        <v>27</v>
      </c>
      <c r="F13" s="9"/>
      <c r="G13" s="16" t="s">
        <v>415</v>
      </c>
      <c r="H13" s="11"/>
      <c r="I13" s="10"/>
    </row>
    <row r="14" spans="1:9">
      <c r="A14" s="110" t="s">
        <v>22</v>
      </c>
      <c r="B14" s="110">
        <v>40</v>
      </c>
      <c r="D14" s="15" t="s">
        <v>29</v>
      </c>
      <c r="E14" s="8" t="s">
        <v>30</v>
      </c>
      <c r="F14" s="10"/>
      <c r="G14" s="16" t="s">
        <v>323</v>
      </c>
      <c r="H14" s="11"/>
      <c r="I14" s="10"/>
    </row>
    <row r="15" spans="1:9">
      <c r="A15" s="110" t="s">
        <v>25</v>
      </c>
      <c r="B15" s="110">
        <v>30</v>
      </c>
      <c r="D15" s="15" t="s">
        <v>32</v>
      </c>
      <c r="E15" s="14" t="s">
        <v>33</v>
      </c>
      <c r="F15" s="9"/>
      <c r="G15" s="16"/>
      <c r="H15" s="11"/>
      <c r="I15" s="10"/>
    </row>
    <row r="16" spans="1:9">
      <c r="A16" s="110" t="s">
        <v>28</v>
      </c>
      <c r="B16" s="110">
        <v>15</v>
      </c>
      <c r="D16" s="15" t="s">
        <v>35</v>
      </c>
      <c r="E16" s="8" t="s">
        <v>36</v>
      </c>
      <c r="F16" s="9"/>
      <c r="G16" s="10"/>
      <c r="H16" s="11"/>
      <c r="I16" s="10"/>
    </row>
    <row r="17" spans="1:9">
      <c r="A17" s="110" t="s">
        <v>31</v>
      </c>
      <c r="B17" s="110">
        <v>45</v>
      </c>
      <c r="D17" s="15" t="s">
        <v>38</v>
      </c>
      <c r="E17" s="14" t="s">
        <v>39</v>
      </c>
      <c r="F17" s="9"/>
      <c r="G17" s="10"/>
      <c r="H17" s="11"/>
      <c r="I17" s="10"/>
    </row>
    <row r="18" spans="1:9">
      <c r="A18" s="15" t="s">
        <v>34</v>
      </c>
      <c r="B18" s="110">
        <v>40</v>
      </c>
      <c r="D18" s="15" t="s">
        <v>41</v>
      </c>
      <c r="E18" s="14" t="s">
        <v>42</v>
      </c>
      <c r="F18" s="9"/>
      <c r="G18" s="10"/>
      <c r="H18" s="11"/>
      <c r="I18" s="10"/>
    </row>
    <row r="19" spans="1:9">
      <c r="A19" s="15" t="s">
        <v>37</v>
      </c>
      <c r="B19" s="110">
        <v>30</v>
      </c>
      <c r="D19" s="15" t="s">
        <v>44</v>
      </c>
      <c r="E19" s="14" t="s">
        <v>45</v>
      </c>
      <c r="F19" s="9"/>
      <c r="G19" s="10"/>
      <c r="H19" s="11"/>
      <c r="I19" s="10"/>
    </row>
    <row r="20" spans="1:9">
      <c r="A20" s="15" t="s">
        <v>40</v>
      </c>
      <c r="B20" s="15">
        <v>40</v>
      </c>
      <c r="D20" s="15" t="s">
        <v>47</v>
      </c>
      <c r="E20" s="12" t="s">
        <v>48</v>
      </c>
      <c r="F20" s="9"/>
      <c r="G20" s="10"/>
      <c r="H20" s="11"/>
      <c r="I20" s="10"/>
    </row>
    <row r="21" spans="1:9">
      <c r="A21" s="15" t="s">
        <v>43</v>
      </c>
      <c r="B21" s="15">
        <v>40</v>
      </c>
      <c r="D21" s="15" t="s">
        <v>50</v>
      </c>
      <c r="E21" s="8" t="s">
        <v>51</v>
      </c>
      <c r="F21" s="9"/>
      <c r="G21" s="10"/>
      <c r="H21" s="11"/>
      <c r="I21" s="10"/>
    </row>
    <row r="22" spans="1:9">
      <c r="A22" s="15" t="s">
        <v>46</v>
      </c>
      <c r="B22" s="15">
        <v>30</v>
      </c>
      <c r="D22" s="15" t="s">
        <v>53</v>
      </c>
      <c r="E22" s="12" t="s">
        <v>54</v>
      </c>
      <c r="F22" s="9"/>
      <c r="G22" s="10"/>
      <c r="H22" s="11"/>
      <c r="I22" s="10"/>
    </row>
    <row r="23" spans="1:9">
      <c r="A23" s="110" t="s">
        <v>49</v>
      </c>
      <c r="B23" s="110">
        <v>20</v>
      </c>
      <c r="D23" s="15" t="s">
        <v>56</v>
      </c>
      <c r="E23" s="12" t="s">
        <v>57</v>
      </c>
      <c r="F23" s="10"/>
      <c r="G23" s="4"/>
      <c r="H23" s="11"/>
      <c r="I23" s="10"/>
    </row>
    <row r="24" spans="1:9">
      <c r="A24" s="15" t="s">
        <v>52</v>
      </c>
      <c r="B24" s="15">
        <v>20</v>
      </c>
      <c r="D24" s="15" t="s">
        <v>59</v>
      </c>
      <c r="E24" s="8" t="s">
        <v>60</v>
      </c>
      <c r="F24" s="9"/>
      <c r="G24" s="4"/>
      <c r="H24" s="11"/>
      <c r="I24" s="10"/>
    </row>
    <row r="25" spans="1:9">
      <c r="A25" s="15" t="s">
        <v>55</v>
      </c>
      <c r="B25" s="110">
        <v>15</v>
      </c>
      <c r="D25" s="15" t="s">
        <v>62</v>
      </c>
      <c r="E25" s="8" t="s">
        <v>63</v>
      </c>
      <c r="F25" s="9"/>
      <c r="G25" s="10"/>
      <c r="H25" s="11"/>
      <c r="I25" s="10"/>
    </row>
    <row r="26" spans="1:9">
      <c r="A26" s="15" t="s">
        <v>58</v>
      </c>
      <c r="B26" s="110">
        <v>60</v>
      </c>
      <c r="D26" s="15" t="s">
        <v>65</v>
      </c>
      <c r="E26" s="12" t="s">
        <v>66</v>
      </c>
      <c r="F26" s="9"/>
      <c r="G26" s="10"/>
      <c r="H26" s="11"/>
      <c r="I26" s="10"/>
    </row>
    <row r="27" spans="1:9">
      <c r="A27" s="15" t="s">
        <v>61</v>
      </c>
      <c r="B27" s="110">
        <v>50</v>
      </c>
      <c r="D27" s="15" t="s">
        <v>68</v>
      </c>
      <c r="E27" s="12" t="s">
        <v>69</v>
      </c>
      <c r="F27" s="9"/>
      <c r="G27" s="10"/>
      <c r="H27" s="11"/>
      <c r="I27" s="10"/>
    </row>
    <row r="28" spans="1:9">
      <c r="A28" s="15" t="s">
        <v>64</v>
      </c>
      <c r="B28" s="110">
        <v>30</v>
      </c>
      <c r="D28" s="15" t="s">
        <v>71</v>
      </c>
      <c r="E28" s="12" t="s">
        <v>72</v>
      </c>
      <c r="F28" s="9"/>
      <c r="H28" s="11"/>
      <c r="I28" s="10"/>
    </row>
    <row r="29" spans="1:9">
      <c r="A29" s="15" t="s">
        <v>67</v>
      </c>
      <c r="B29" s="110">
        <v>25</v>
      </c>
      <c r="D29" s="15" t="s">
        <v>74</v>
      </c>
      <c r="E29" s="12" t="s">
        <v>75</v>
      </c>
      <c r="F29" s="9"/>
      <c r="G29" s="10"/>
      <c r="H29" s="11"/>
      <c r="I29" s="10"/>
    </row>
    <row r="30" spans="1:9">
      <c r="A30" s="15" t="s">
        <v>70</v>
      </c>
      <c r="B30" s="110">
        <v>40</v>
      </c>
      <c r="D30" s="15" t="s">
        <v>77</v>
      </c>
      <c r="E30" s="8" t="s">
        <v>78</v>
      </c>
      <c r="F30" s="9"/>
      <c r="G30" s="10"/>
      <c r="H30" s="11"/>
      <c r="I30" s="10"/>
    </row>
    <row r="31" spans="1:9">
      <c r="A31" s="15" t="s">
        <v>73</v>
      </c>
      <c r="B31" s="110">
        <v>30</v>
      </c>
      <c r="D31" s="15" t="s">
        <v>80</v>
      </c>
      <c r="E31" s="8" t="s">
        <v>81</v>
      </c>
      <c r="F31" s="10"/>
      <c r="G31" s="10"/>
      <c r="H31" s="11"/>
      <c r="I31" s="10"/>
    </row>
    <row r="32" spans="1:9">
      <c r="A32" s="15" t="s">
        <v>76</v>
      </c>
      <c r="B32" s="110">
        <v>25</v>
      </c>
      <c r="D32" s="15" t="s">
        <v>83</v>
      </c>
      <c r="E32" s="12" t="s">
        <v>84</v>
      </c>
      <c r="F32" s="9"/>
      <c r="G32" s="10"/>
      <c r="H32" s="11"/>
      <c r="I32" s="10"/>
    </row>
    <row r="33" spans="1:9">
      <c r="A33" s="15" t="s">
        <v>79</v>
      </c>
      <c r="B33" s="110">
        <v>50</v>
      </c>
      <c r="D33" s="15" t="s">
        <v>86</v>
      </c>
      <c r="E33" s="12" t="s">
        <v>87</v>
      </c>
      <c r="F33" s="9"/>
      <c r="G33" s="10"/>
      <c r="H33" s="11"/>
      <c r="I33" s="10"/>
    </row>
    <row r="34" spans="1:9">
      <c r="A34" s="15" t="s">
        <v>82</v>
      </c>
      <c r="B34" s="110">
        <v>40</v>
      </c>
      <c r="D34" s="15" t="s">
        <v>89</v>
      </c>
      <c r="E34" s="12" t="s">
        <v>89</v>
      </c>
      <c r="F34" s="10"/>
      <c r="G34" s="10"/>
      <c r="H34" s="11"/>
      <c r="I34" s="10"/>
    </row>
    <row r="35" spans="1:9">
      <c r="A35" s="15" t="s">
        <v>85</v>
      </c>
      <c r="B35" s="110">
        <v>30</v>
      </c>
      <c r="D35" s="15" t="s">
        <v>91</v>
      </c>
      <c r="E35" s="8" t="s">
        <v>92</v>
      </c>
      <c r="F35" s="9"/>
      <c r="G35" s="10"/>
      <c r="H35" s="11"/>
      <c r="I35" s="10"/>
    </row>
    <row r="36" spans="1:9">
      <c r="A36" s="15" t="s">
        <v>88</v>
      </c>
      <c r="B36" s="110">
        <v>25</v>
      </c>
      <c r="D36" s="15" t="s">
        <v>94</v>
      </c>
      <c r="E36" s="12" t="s">
        <v>95</v>
      </c>
      <c r="F36" s="9"/>
      <c r="G36" s="10"/>
      <c r="H36" s="11"/>
      <c r="I36" s="10"/>
    </row>
    <row r="37" spans="1:9">
      <c r="A37" s="15" t="s">
        <v>90</v>
      </c>
      <c r="B37" s="110">
        <v>20</v>
      </c>
      <c r="D37" s="15" t="s">
        <v>97</v>
      </c>
      <c r="E37" s="12" t="s">
        <v>98</v>
      </c>
      <c r="F37" s="9"/>
      <c r="G37" s="10"/>
      <c r="H37" s="11"/>
      <c r="I37" s="10"/>
    </row>
    <row r="38" spans="1:9">
      <c r="A38" s="15" t="s">
        <v>93</v>
      </c>
      <c r="B38" s="110">
        <v>6</v>
      </c>
      <c r="D38" s="15" t="s">
        <v>100</v>
      </c>
      <c r="E38" s="12" t="s">
        <v>101</v>
      </c>
      <c r="F38" s="9"/>
      <c r="G38" s="10"/>
      <c r="H38" s="11"/>
      <c r="I38" s="10"/>
    </row>
    <row r="39" spans="1:9">
      <c r="A39" s="15" t="s">
        <v>96</v>
      </c>
      <c r="B39" s="110">
        <v>15</v>
      </c>
      <c r="D39" s="15" t="s">
        <v>401</v>
      </c>
      <c r="E39" s="12" t="s">
        <v>402</v>
      </c>
      <c r="F39" s="9"/>
      <c r="G39" s="10"/>
      <c r="H39" s="11"/>
      <c r="I39" s="10"/>
    </row>
    <row r="40" spans="1:9">
      <c r="A40" s="15" t="s">
        <v>99</v>
      </c>
      <c r="B40" s="110">
        <v>10</v>
      </c>
      <c r="D40" s="15" t="s">
        <v>403</v>
      </c>
      <c r="E40" s="12" t="s">
        <v>104</v>
      </c>
      <c r="F40" s="4"/>
      <c r="G40" s="10"/>
      <c r="H40" s="4"/>
      <c r="I40" s="4"/>
    </row>
    <row r="41" spans="1:9">
      <c r="A41" s="15" t="s">
        <v>417</v>
      </c>
      <c r="B41" s="110">
        <v>15</v>
      </c>
      <c r="D41" s="15" t="s">
        <v>106</v>
      </c>
      <c r="E41" s="12" t="s">
        <v>107</v>
      </c>
      <c r="F41" s="4"/>
      <c r="G41" s="10"/>
      <c r="H41" s="4"/>
      <c r="I41" s="4"/>
    </row>
    <row r="42" spans="1:9">
      <c r="A42" s="15" t="s">
        <v>418</v>
      </c>
      <c r="B42" s="110">
        <v>20</v>
      </c>
      <c r="D42" s="15" t="s">
        <v>109</v>
      </c>
      <c r="E42" s="12" t="s">
        <v>110</v>
      </c>
      <c r="F42" s="4"/>
      <c r="G42" s="10"/>
      <c r="H42" s="4"/>
      <c r="I42" s="4"/>
    </row>
    <row r="43" spans="1:9">
      <c r="A43" s="15" t="s">
        <v>102</v>
      </c>
      <c r="B43" s="110">
        <v>25</v>
      </c>
      <c r="D43" s="15" t="s">
        <v>112</v>
      </c>
      <c r="E43" s="8" t="s">
        <v>113</v>
      </c>
      <c r="F43" s="4"/>
      <c r="G43" s="10"/>
      <c r="H43" s="4"/>
      <c r="I43" s="4"/>
    </row>
    <row r="44" spans="1:9">
      <c r="A44" s="15" t="s">
        <v>105</v>
      </c>
      <c r="B44" s="110">
        <v>20</v>
      </c>
      <c r="D44" s="15" t="s">
        <v>115</v>
      </c>
      <c r="E44" s="14" t="s">
        <v>116</v>
      </c>
      <c r="F44" s="4"/>
      <c r="G44" s="10"/>
      <c r="H44" s="4"/>
      <c r="I44" s="4"/>
    </row>
    <row r="45" spans="1:9">
      <c r="A45" s="110" t="s">
        <v>108</v>
      </c>
      <c r="B45" s="110">
        <v>10</v>
      </c>
      <c r="D45" s="15" t="s">
        <v>118</v>
      </c>
      <c r="E45" s="12" t="s">
        <v>119</v>
      </c>
      <c r="F45" s="4"/>
      <c r="G45" s="10"/>
      <c r="H45" s="4"/>
      <c r="I45" s="4"/>
    </row>
    <row r="46" spans="1:9">
      <c r="A46" s="110" t="s">
        <v>111</v>
      </c>
      <c r="B46" s="110">
        <v>20</v>
      </c>
      <c r="D46" s="15" t="s">
        <v>121</v>
      </c>
      <c r="E46" s="12" t="s">
        <v>122</v>
      </c>
      <c r="F46" s="4"/>
      <c r="G46" s="10"/>
      <c r="H46" s="4"/>
      <c r="I46" s="4"/>
    </row>
    <row r="47" spans="1:9">
      <c r="A47" s="110" t="s">
        <v>114</v>
      </c>
      <c r="B47" s="110">
        <v>25</v>
      </c>
      <c r="D47" s="15" t="s">
        <v>124</v>
      </c>
      <c r="E47" s="12" t="s">
        <v>125</v>
      </c>
      <c r="F47" s="4"/>
      <c r="G47" s="10"/>
      <c r="H47" s="4"/>
      <c r="I47" s="4"/>
    </row>
    <row r="48" spans="1:9">
      <c r="A48" s="110" t="s">
        <v>117</v>
      </c>
      <c r="B48" s="110">
        <v>20</v>
      </c>
      <c r="D48" s="15" t="s">
        <v>127</v>
      </c>
      <c r="E48" s="12" t="s">
        <v>128</v>
      </c>
      <c r="F48" s="4"/>
      <c r="G48" s="10"/>
      <c r="H48" s="4"/>
      <c r="I48" s="4"/>
    </row>
    <row r="49" spans="1:9">
      <c r="A49" s="110" t="s">
        <v>120</v>
      </c>
      <c r="B49" s="110">
        <v>15</v>
      </c>
      <c r="D49" s="15" t="s">
        <v>130</v>
      </c>
      <c r="E49" s="8" t="s">
        <v>131</v>
      </c>
      <c r="F49" s="4"/>
      <c r="G49" s="10"/>
      <c r="H49" s="4"/>
      <c r="I49" s="4"/>
    </row>
    <row r="50" spans="1:9">
      <c r="A50" s="15" t="s">
        <v>123</v>
      </c>
      <c r="B50" s="110">
        <v>50</v>
      </c>
      <c r="D50" s="15" t="s">
        <v>133</v>
      </c>
      <c r="E50" s="8" t="s">
        <v>134</v>
      </c>
      <c r="G50" s="10"/>
    </row>
    <row r="51" spans="1:9">
      <c r="A51" s="15" t="s">
        <v>126</v>
      </c>
      <c r="B51" s="110">
        <v>200</v>
      </c>
      <c r="D51" s="15" t="s">
        <v>136</v>
      </c>
      <c r="E51" s="8" t="s">
        <v>137</v>
      </c>
      <c r="G51" s="10"/>
    </row>
    <row r="52" spans="1:9">
      <c r="A52" s="15" t="s">
        <v>129</v>
      </c>
      <c r="B52" s="110">
        <v>40</v>
      </c>
      <c r="D52" s="15" t="s">
        <v>139</v>
      </c>
      <c r="E52" s="12" t="s">
        <v>1</v>
      </c>
      <c r="G52" s="10"/>
    </row>
    <row r="53" spans="1:9">
      <c r="A53" s="15" t="s">
        <v>132</v>
      </c>
      <c r="B53" s="110">
        <v>30</v>
      </c>
      <c r="D53" s="15" t="s">
        <v>141</v>
      </c>
      <c r="E53" s="12" t="s">
        <v>142</v>
      </c>
      <c r="G53" s="4"/>
    </row>
    <row r="54" spans="1:9">
      <c r="A54" s="15" t="s">
        <v>135</v>
      </c>
      <c r="B54" s="110">
        <v>15</v>
      </c>
      <c r="D54" s="15" t="s">
        <v>144</v>
      </c>
      <c r="E54" s="12" t="s">
        <v>145</v>
      </c>
      <c r="G54" s="4"/>
    </row>
    <row r="55" spans="1:9">
      <c r="A55" s="15" t="s">
        <v>138</v>
      </c>
      <c r="B55" s="110">
        <v>10</v>
      </c>
      <c r="D55" s="15" t="s">
        <v>147</v>
      </c>
      <c r="E55" s="12" t="s">
        <v>148</v>
      </c>
      <c r="G55" s="4"/>
    </row>
    <row r="56" spans="1:9">
      <c r="A56" s="15" t="s">
        <v>140</v>
      </c>
      <c r="B56" s="110">
        <v>8</v>
      </c>
      <c r="D56" s="15" t="s">
        <v>150</v>
      </c>
      <c r="E56" s="8" t="s">
        <v>151</v>
      </c>
      <c r="G56" s="4"/>
    </row>
    <row r="57" spans="1:9">
      <c r="A57" s="15" t="s">
        <v>143</v>
      </c>
      <c r="B57" s="110">
        <v>30</v>
      </c>
      <c r="D57" s="15" t="s">
        <v>153</v>
      </c>
      <c r="E57" s="8" t="s">
        <v>154</v>
      </c>
      <c r="G57" s="4"/>
    </row>
    <row r="58" spans="1:9">
      <c r="A58" s="15" t="s">
        <v>146</v>
      </c>
      <c r="B58" s="110">
        <v>20</v>
      </c>
      <c r="D58" s="15" t="s">
        <v>156</v>
      </c>
      <c r="E58" s="8" t="s">
        <v>157</v>
      </c>
      <c r="G58" s="4"/>
    </row>
    <row r="59" spans="1:9">
      <c r="A59" s="15" t="s">
        <v>149</v>
      </c>
      <c r="B59" s="110">
        <v>8</v>
      </c>
      <c r="D59" s="15" t="s">
        <v>159</v>
      </c>
      <c r="E59" s="8" t="s">
        <v>160</v>
      </c>
      <c r="G59" s="4"/>
    </row>
    <row r="60" spans="1:9">
      <c r="A60" s="15" t="s">
        <v>152</v>
      </c>
      <c r="B60" s="110">
        <v>220</v>
      </c>
      <c r="D60" s="15" t="s">
        <v>162</v>
      </c>
      <c r="E60" s="12" t="s">
        <v>163</v>
      </c>
      <c r="G60" s="4"/>
    </row>
    <row r="61" spans="1:9">
      <c r="A61" s="15" t="s">
        <v>155</v>
      </c>
      <c r="B61" s="110">
        <v>25</v>
      </c>
      <c r="D61" s="15" t="s">
        <v>165</v>
      </c>
      <c r="E61" s="12" t="s">
        <v>166</v>
      </c>
      <c r="G61" s="4"/>
    </row>
    <row r="62" spans="1:9">
      <c r="A62" s="15" t="s">
        <v>158</v>
      </c>
      <c r="B62" s="110">
        <v>20</v>
      </c>
      <c r="D62" s="15" t="s">
        <v>168</v>
      </c>
      <c r="E62" s="8" t="s">
        <v>169</v>
      </c>
      <c r="G62" s="4"/>
    </row>
    <row r="63" spans="1:9">
      <c r="A63" s="15" t="s">
        <v>161</v>
      </c>
      <c r="B63" s="110">
        <v>20</v>
      </c>
      <c r="D63" s="15" t="s">
        <v>171</v>
      </c>
      <c r="E63" s="8" t="s">
        <v>172</v>
      </c>
    </row>
    <row r="64" spans="1:9">
      <c r="A64" s="15" t="s">
        <v>164</v>
      </c>
      <c r="B64" s="110">
        <v>90</v>
      </c>
      <c r="D64" s="15" t="s">
        <v>174</v>
      </c>
      <c r="E64" s="8" t="s">
        <v>175</v>
      </c>
    </row>
    <row r="65" spans="1:5">
      <c r="A65" s="15" t="s">
        <v>423</v>
      </c>
      <c r="B65" s="110">
        <v>180</v>
      </c>
      <c r="D65" s="15" t="s">
        <v>177</v>
      </c>
      <c r="E65" s="8" t="s">
        <v>178</v>
      </c>
    </row>
    <row r="66" spans="1:5">
      <c r="A66" s="15" t="s">
        <v>167</v>
      </c>
      <c r="B66" s="110">
        <v>90</v>
      </c>
      <c r="D66" s="15" t="s">
        <v>180</v>
      </c>
      <c r="E66" s="8" t="s">
        <v>181</v>
      </c>
    </row>
    <row r="67" spans="1:5">
      <c r="A67" s="15" t="s">
        <v>170</v>
      </c>
      <c r="B67" s="110">
        <v>80</v>
      </c>
      <c r="D67" s="15"/>
      <c r="E67" s="5"/>
    </row>
    <row r="68" spans="1:5">
      <c r="A68" s="15" t="s">
        <v>173</v>
      </c>
      <c r="B68" s="110">
        <v>50</v>
      </c>
      <c r="D68" s="6"/>
      <c r="E68" s="5"/>
    </row>
    <row r="69" spans="1:5">
      <c r="A69" s="15" t="s">
        <v>176</v>
      </c>
      <c r="B69" s="110">
        <v>120</v>
      </c>
      <c r="D69" s="6"/>
      <c r="E69" s="5"/>
    </row>
    <row r="70" spans="1:5">
      <c r="A70" s="15" t="s">
        <v>339</v>
      </c>
      <c r="B70" s="110">
        <v>130</v>
      </c>
      <c r="D70" s="6"/>
      <c r="E70" s="5"/>
    </row>
    <row r="71" spans="1:5">
      <c r="A71" s="15" t="s">
        <v>179</v>
      </c>
      <c r="B71" s="110">
        <v>110</v>
      </c>
      <c r="D71" s="6"/>
      <c r="E71" s="5"/>
    </row>
    <row r="72" spans="1:5">
      <c r="A72" s="15" t="s">
        <v>182</v>
      </c>
      <c r="B72" s="110">
        <v>200</v>
      </c>
      <c r="D72" s="6"/>
      <c r="E72" s="5"/>
    </row>
    <row r="73" spans="1:5">
      <c r="A73" s="15" t="s">
        <v>340</v>
      </c>
      <c r="B73" s="110">
        <v>10</v>
      </c>
      <c r="D73" s="4"/>
    </row>
    <row r="74" spans="1:5">
      <c r="A74" s="15" t="s">
        <v>183</v>
      </c>
      <c r="B74" s="110">
        <v>30</v>
      </c>
      <c r="D74" s="4"/>
    </row>
    <row r="75" spans="1:5">
      <c r="A75" s="15" t="s">
        <v>184</v>
      </c>
      <c r="B75" s="110">
        <v>25</v>
      </c>
      <c r="D75" s="4"/>
    </row>
    <row r="76" spans="1:5">
      <c r="A76" s="15" t="s">
        <v>185</v>
      </c>
      <c r="B76" s="110">
        <v>20</v>
      </c>
      <c r="D76" s="4"/>
    </row>
    <row r="77" spans="1:5">
      <c r="A77" s="15" t="s">
        <v>186</v>
      </c>
      <c r="B77" s="110">
        <v>15</v>
      </c>
      <c r="D77" s="4"/>
    </row>
    <row r="78" spans="1:5">
      <c r="A78" s="15" t="s">
        <v>187</v>
      </c>
      <c r="B78" s="110">
        <v>10</v>
      </c>
      <c r="D78" s="4"/>
    </row>
    <row r="79" spans="1:5">
      <c r="A79" s="15" t="s">
        <v>188</v>
      </c>
      <c r="B79" s="110">
        <v>5</v>
      </c>
      <c r="D79" s="4"/>
    </row>
    <row r="80" spans="1:5">
      <c r="A80" s="15" t="s">
        <v>189</v>
      </c>
      <c r="B80" s="110">
        <v>50</v>
      </c>
      <c r="D80" s="4"/>
    </row>
    <row r="81" spans="1:4">
      <c r="A81" s="15" t="s">
        <v>190</v>
      </c>
      <c r="B81" s="110">
        <v>40</v>
      </c>
      <c r="D81" s="4"/>
    </row>
    <row r="82" spans="1:4">
      <c r="A82" s="15" t="s">
        <v>191</v>
      </c>
      <c r="B82" s="110">
        <v>40</v>
      </c>
      <c r="D82" s="4"/>
    </row>
    <row r="83" spans="1:4">
      <c r="A83" s="15" t="s">
        <v>192</v>
      </c>
      <c r="B83" s="110">
        <v>30</v>
      </c>
      <c r="D83" s="4"/>
    </row>
    <row r="84" spans="1:4">
      <c r="A84" s="15" t="s">
        <v>193</v>
      </c>
      <c r="B84" s="110">
        <v>20</v>
      </c>
    </row>
    <row r="85" spans="1:4">
      <c r="A85" s="15" t="s">
        <v>194</v>
      </c>
      <c r="B85" s="110">
        <v>60</v>
      </c>
    </row>
    <row r="86" spans="1:4">
      <c r="A86" s="15" t="s">
        <v>195</v>
      </c>
      <c r="B86" s="110">
        <v>35</v>
      </c>
    </row>
    <row r="87" spans="1:4">
      <c r="A87" s="15" t="s">
        <v>421</v>
      </c>
      <c r="B87" s="110">
        <v>35</v>
      </c>
    </row>
    <row r="88" spans="1:4">
      <c r="A88" s="15" t="s">
        <v>196</v>
      </c>
      <c r="B88" s="110">
        <v>40</v>
      </c>
    </row>
    <row r="89" spans="1:4">
      <c r="A89" s="15" t="s">
        <v>197</v>
      </c>
      <c r="B89" s="110">
        <v>30</v>
      </c>
    </row>
    <row r="90" spans="1:4">
      <c r="A90" s="15" t="s">
        <v>198</v>
      </c>
      <c r="B90" s="110">
        <v>25</v>
      </c>
    </row>
    <row r="91" spans="1:4">
      <c r="A91" s="15" t="s">
        <v>199</v>
      </c>
      <c r="B91" s="110">
        <v>20</v>
      </c>
    </row>
    <row r="92" spans="1:4">
      <c r="A92" s="15" t="s">
        <v>200</v>
      </c>
      <c r="B92" s="110">
        <v>15</v>
      </c>
    </row>
    <row r="93" spans="1:4">
      <c r="A93" s="15" t="s">
        <v>201</v>
      </c>
      <c r="B93" s="110">
        <v>10</v>
      </c>
    </row>
    <row r="94" spans="1:4">
      <c r="A94" s="15" t="s">
        <v>431</v>
      </c>
      <c r="B94" s="110">
        <v>35</v>
      </c>
    </row>
    <row r="95" spans="1:4">
      <c r="A95" s="15" t="s">
        <v>202</v>
      </c>
      <c r="B95" s="15">
        <v>30</v>
      </c>
    </row>
    <row r="96" spans="1:4">
      <c r="A96" s="15" t="s">
        <v>203</v>
      </c>
      <c r="B96" s="15">
        <v>50</v>
      </c>
    </row>
    <row r="97" spans="1:2">
      <c r="A97" s="15" t="s">
        <v>204</v>
      </c>
      <c r="B97" s="110">
        <v>15</v>
      </c>
    </row>
    <row r="98" spans="1:2">
      <c r="A98" s="15" t="s">
        <v>205</v>
      </c>
      <c r="B98" s="110">
        <v>25</v>
      </c>
    </row>
    <row r="99" spans="1:2">
      <c r="A99" s="15" t="s">
        <v>206</v>
      </c>
      <c r="B99" s="15">
        <v>15</v>
      </c>
    </row>
    <row r="100" spans="1:2">
      <c r="A100" s="15" t="s">
        <v>427</v>
      </c>
      <c r="B100" s="15">
        <v>16</v>
      </c>
    </row>
    <row r="101" spans="1:2">
      <c r="A101" s="15" t="s">
        <v>428</v>
      </c>
      <c r="B101" s="15">
        <v>5</v>
      </c>
    </row>
    <row r="102" spans="1:2">
      <c r="A102" s="15" t="s">
        <v>400</v>
      </c>
      <c r="B102" s="15">
        <v>20</v>
      </c>
    </row>
    <row r="103" spans="1:2">
      <c r="A103" s="15" t="s">
        <v>207</v>
      </c>
      <c r="B103" s="110">
        <v>50</v>
      </c>
    </row>
    <row r="104" spans="1:2">
      <c r="A104" s="15" t="s">
        <v>208</v>
      </c>
      <c r="B104" s="110">
        <v>40</v>
      </c>
    </row>
    <row r="105" spans="1:2">
      <c r="A105" s="15" t="s">
        <v>209</v>
      </c>
      <c r="B105" s="15">
        <v>30</v>
      </c>
    </row>
    <row r="106" spans="1:2">
      <c r="A106" s="15" t="s">
        <v>210</v>
      </c>
      <c r="B106" s="110">
        <v>50</v>
      </c>
    </row>
    <row r="107" spans="1:2">
      <c r="A107" s="15" t="s">
        <v>211</v>
      </c>
      <c r="B107" s="110">
        <v>40</v>
      </c>
    </row>
    <row r="108" spans="1:2">
      <c r="A108" s="15" t="s">
        <v>212</v>
      </c>
      <c r="B108" s="110">
        <v>20</v>
      </c>
    </row>
    <row r="109" spans="1:2">
      <c r="A109" s="15" t="s">
        <v>213</v>
      </c>
      <c r="B109" s="110">
        <v>10</v>
      </c>
    </row>
    <row r="110" spans="1:2">
      <c r="A110" s="15" t="s">
        <v>214</v>
      </c>
      <c r="B110" s="110">
        <v>15</v>
      </c>
    </row>
    <row r="111" spans="1:2">
      <c r="A111" s="15" t="s">
        <v>215</v>
      </c>
      <c r="B111" s="110">
        <v>8</v>
      </c>
    </row>
    <row r="112" spans="1:2">
      <c r="A112" s="15" t="s">
        <v>347</v>
      </c>
      <c r="B112" s="110">
        <v>30</v>
      </c>
    </row>
    <row r="113" spans="1:2">
      <c r="A113" s="15" t="s">
        <v>216</v>
      </c>
      <c r="B113" s="110">
        <v>10</v>
      </c>
    </row>
    <row r="114" spans="1:2">
      <c r="A114" s="15" t="s">
        <v>217</v>
      </c>
      <c r="B114" s="110">
        <v>30</v>
      </c>
    </row>
    <row r="115" spans="1:2">
      <c r="A115" s="15" t="s">
        <v>218</v>
      </c>
      <c r="B115" s="110">
        <v>25</v>
      </c>
    </row>
    <row r="116" spans="1:2">
      <c r="A116" s="15" t="s">
        <v>219</v>
      </c>
      <c r="B116" s="110">
        <v>30</v>
      </c>
    </row>
    <row r="117" spans="1:2">
      <c r="A117" s="15" t="s">
        <v>220</v>
      </c>
      <c r="B117" s="110">
        <v>30</v>
      </c>
    </row>
    <row r="118" spans="1:2">
      <c r="A118" s="15" t="s">
        <v>221</v>
      </c>
      <c r="B118" s="110">
        <v>30</v>
      </c>
    </row>
    <row r="119" spans="1:2">
      <c r="A119" s="15" t="s">
        <v>222</v>
      </c>
      <c r="B119" s="110">
        <v>30</v>
      </c>
    </row>
    <row r="120" spans="1:2">
      <c r="A120" s="15" t="s">
        <v>359</v>
      </c>
      <c r="B120" s="110">
        <v>60</v>
      </c>
    </row>
    <row r="121" spans="1:2">
      <c r="A121" s="15" t="s">
        <v>360</v>
      </c>
      <c r="B121" s="110">
        <v>50</v>
      </c>
    </row>
    <row r="122" spans="1:2">
      <c r="A122" s="15" t="s">
        <v>223</v>
      </c>
      <c r="B122" s="110">
        <v>60</v>
      </c>
    </row>
    <row r="123" spans="1:2">
      <c r="A123" s="15" t="s">
        <v>224</v>
      </c>
      <c r="B123" s="110">
        <v>50</v>
      </c>
    </row>
    <row r="124" spans="1:2">
      <c r="A124" s="15" t="s">
        <v>225</v>
      </c>
      <c r="B124" s="110">
        <v>40</v>
      </c>
    </row>
    <row r="125" spans="1:2">
      <c r="A125" s="15" t="s">
        <v>226</v>
      </c>
      <c r="B125" s="110">
        <v>20</v>
      </c>
    </row>
    <row r="126" spans="1:2">
      <c r="A126" s="15" t="s">
        <v>227</v>
      </c>
      <c r="B126" s="110">
        <v>15</v>
      </c>
    </row>
    <row r="127" spans="1:2">
      <c r="A127" s="15" t="s">
        <v>228</v>
      </c>
      <c r="B127" s="110">
        <v>40</v>
      </c>
    </row>
    <row r="128" spans="1:2">
      <c r="A128" s="15" t="s">
        <v>229</v>
      </c>
      <c r="B128" s="110">
        <v>30</v>
      </c>
    </row>
  </sheetData>
  <sortState ref="G5:G13">
    <sortCondition ref="G5"/>
  </sortState>
  <dataValidations count="6">
    <dataValidation type="list" allowBlank="1" showInputMessage="1" showErrorMessage="1" sqref="G10">
      <formula1>DEPOTS</formula1>
    </dataValidation>
    <dataValidation type="list" allowBlank="1" showInputMessage="1" showErrorMessage="1" sqref="G25:G27 G5:G9 G11:G22">
      <formula1>$G$5:$G$22</formula1>
    </dataValidation>
    <dataValidation type="list" allowBlank="1" showInputMessage="1" showErrorMessage="1" sqref="E4 D3">
      <formula1>BOIS</formula1>
    </dataValidation>
    <dataValidation type="list" allowBlank="1" showInputMessage="1" showErrorMessage="1" sqref="G3">
      <formula1>$G$5:$G$37</formula1>
    </dataValidation>
    <dataValidation type="list" allowBlank="1" showInputMessage="1" showErrorMessage="1" sqref="E107">
      <formula1>$A$5:$A$128</formula1>
    </dataValidation>
    <dataValidation type="list" allowBlank="1" showInputMessage="1" showErrorMessage="1" sqref="A3:A4">
      <formula1>$A$5:$A$191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F12"/>
  <sheetViews>
    <sheetView workbookViewId="0">
      <pane ySplit="1" topLeftCell="A2" activePane="bottomLeft" state="frozen"/>
      <selection pane="bottomLeft" activeCell="F10" sqref="F10"/>
    </sheetView>
  </sheetViews>
  <sheetFormatPr baseColWidth="10" defaultRowHeight="15"/>
  <cols>
    <col min="1" max="1" width="11" bestFit="1" customWidth="1"/>
    <col min="2" max="2" width="14.140625" bestFit="1" customWidth="1"/>
    <col min="3" max="3" width="13" bestFit="1" customWidth="1"/>
  </cols>
  <sheetData>
    <row r="1" spans="1:6">
      <c r="B1" t="s">
        <v>391</v>
      </c>
      <c r="F1" t="s">
        <v>392</v>
      </c>
    </row>
    <row r="2" spans="1:6">
      <c r="A2" t="s">
        <v>368</v>
      </c>
      <c r="B2" t="s">
        <v>369</v>
      </c>
      <c r="C2" t="s">
        <v>370</v>
      </c>
    </row>
    <row r="4" spans="1:6">
      <c r="A4" t="s">
        <v>371</v>
      </c>
      <c r="B4" t="s">
        <v>375</v>
      </c>
      <c r="C4" t="s">
        <v>376</v>
      </c>
    </row>
    <row r="5" spans="1:6">
      <c r="A5" t="s">
        <v>84</v>
      </c>
      <c r="B5" t="s">
        <v>377</v>
      </c>
      <c r="C5" t="s">
        <v>378</v>
      </c>
    </row>
    <row r="6" spans="1:6">
      <c r="A6" t="s">
        <v>372</v>
      </c>
      <c r="B6" t="s">
        <v>379</v>
      </c>
      <c r="C6" t="s">
        <v>380</v>
      </c>
    </row>
    <row r="7" spans="1:6">
      <c r="A7" t="s">
        <v>33</v>
      </c>
      <c r="B7" t="s">
        <v>381</v>
      </c>
      <c r="C7" t="s">
        <v>382</v>
      </c>
    </row>
    <row r="8" spans="1:6">
      <c r="A8" t="s">
        <v>39</v>
      </c>
      <c r="B8" t="s">
        <v>383</v>
      </c>
      <c r="C8" t="s">
        <v>384</v>
      </c>
    </row>
    <row r="9" spans="1:6">
      <c r="A9" t="s">
        <v>373</v>
      </c>
      <c r="B9" t="s">
        <v>385</v>
      </c>
      <c r="C9" t="s">
        <v>386</v>
      </c>
    </row>
    <row r="10" spans="1:6">
      <c r="A10" t="s">
        <v>142</v>
      </c>
      <c r="B10" t="s">
        <v>387</v>
      </c>
    </row>
    <row r="11" spans="1:6">
      <c r="A11" t="s">
        <v>104</v>
      </c>
      <c r="B11" t="s">
        <v>388</v>
      </c>
    </row>
    <row r="12" spans="1:6">
      <c r="A12" t="s">
        <v>374</v>
      </c>
      <c r="B12" t="s">
        <v>389</v>
      </c>
      <c r="C12" t="s">
        <v>390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N492"/>
  <sheetViews>
    <sheetView tabSelected="1" zoomScaleNormal="100" zoomScaleSheetLayoutView="112" workbookViewId="0">
      <pane ySplit="12" topLeftCell="A271" activePane="bottomLeft" state="frozen"/>
      <selection pane="bottomLeft" activeCell="K196" sqref="K196:K213"/>
    </sheetView>
  </sheetViews>
  <sheetFormatPr baseColWidth="10" defaultColWidth="10.85546875" defaultRowHeight="12.75" customHeight="1"/>
  <cols>
    <col min="1" max="1" width="13.28515625" style="111" bestFit="1" customWidth="1"/>
    <col min="2" max="2" width="19.140625" style="55" bestFit="1" customWidth="1"/>
    <col min="3" max="3" width="5" style="56" customWidth="1"/>
    <col min="4" max="4" width="11.42578125" style="4" customWidth="1"/>
    <col min="5" max="5" width="16.85546875" style="72" bestFit="1" customWidth="1"/>
    <col min="6" max="6" width="10.85546875" style="17"/>
    <col min="7" max="7" width="7.85546875" style="18" customWidth="1"/>
    <col min="8" max="8" width="7.85546875" style="19" customWidth="1"/>
    <col min="9" max="9" width="9" style="20" customWidth="1"/>
    <col min="10" max="10" width="8" style="21" customWidth="1"/>
    <col min="11" max="11" width="11.42578125" style="22" customWidth="1"/>
    <col min="12" max="12" width="12.85546875" style="21" bestFit="1" customWidth="1"/>
    <col min="13" max="13" width="17.42578125" style="125" bestFit="1" customWidth="1"/>
    <col min="14" max="14" width="13.7109375" style="21" bestFit="1" customWidth="1"/>
    <col min="15" max="16384" width="10.85546875" style="4"/>
  </cols>
  <sheetData>
    <row r="1" spans="1:14" ht="21.75" thickBot="1">
      <c r="A1" s="163"/>
      <c r="B1" s="137"/>
      <c r="C1" s="130"/>
      <c r="D1" s="21"/>
      <c r="E1" s="151"/>
      <c r="F1" s="132"/>
      <c r="G1" s="27"/>
      <c r="I1" s="133"/>
      <c r="K1" s="24"/>
      <c r="M1" s="120"/>
      <c r="N1" s="26"/>
    </row>
    <row r="2" spans="1:14" ht="24" thickBot="1">
      <c r="A2" s="163"/>
      <c r="B2" s="129"/>
      <c r="C2" s="177"/>
      <c r="D2" s="178"/>
      <c r="E2" s="175" t="s">
        <v>328</v>
      </c>
      <c r="F2" s="176"/>
      <c r="G2" s="179"/>
      <c r="H2" s="164"/>
      <c r="I2" s="133"/>
      <c r="K2" s="132"/>
      <c r="L2" s="19"/>
      <c r="M2" s="21"/>
      <c r="N2" s="28"/>
    </row>
    <row r="3" spans="1:14" ht="15" customHeight="1">
      <c r="A3" s="163"/>
      <c r="B3" s="129"/>
      <c r="C3" s="130"/>
      <c r="D3" s="21"/>
      <c r="E3" s="152"/>
      <c r="F3" s="132"/>
      <c r="G3" s="21"/>
      <c r="H3" s="156"/>
      <c r="I3" s="133"/>
      <c r="J3" s="30"/>
      <c r="K3" s="31"/>
      <c r="L3" s="31"/>
      <c r="M3" s="21"/>
      <c r="N3" s="30"/>
    </row>
    <row r="4" spans="1:14" ht="15" customHeight="1">
      <c r="A4" s="163"/>
      <c r="B4" s="129"/>
      <c r="C4" s="130"/>
      <c r="D4" s="21"/>
      <c r="E4" s="152"/>
      <c r="F4" s="132"/>
      <c r="G4" s="21"/>
      <c r="H4" s="156"/>
      <c r="I4" s="133"/>
      <c r="J4" s="30"/>
      <c r="K4" s="31"/>
      <c r="L4" s="31"/>
      <c r="M4" s="21"/>
      <c r="N4" s="30"/>
    </row>
    <row r="5" spans="1:14" ht="15" customHeight="1">
      <c r="A5" s="163"/>
      <c r="B5" s="129"/>
      <c r="C5" s="130"/>
      <c r="D5" s="21"/>
      <c r="E5" s="152"/>
      <c r="F5" s="132"/>
      <c r="G5" s="21"/>
      <c r="H5" s="156"/>
      <c r="I5" s="133"/>
      <c r="J5" s="30"/>
      <c r="K5" s="31"/>
      <c r="L5" s="31"/>
      <c r="M5" s="21"/>
      <c r="N5" s="30"/>
    </row>
    <row r="6" spans="1:14" ht="15" customHeight="1">
      <c r="A6" s="163"/>
      <c r="B6" s="129"/>
      <c r="C6" s="130"/>
      <c r="D6" s="21"/>
      <c r="E6" s="152"/>
      <c r="F6" s="132"/>
      <c r="G6" s="21"/>
      <c r="H6" s="156"/>
      <c r="I6" s="133"/>
      <c r="J6" s="30"/>
      <c r="K6" s="31"/>
      <c r="L6" s="31"/>
      <c r="M6" s="21"/>
      <c r="N6" s="30"/>
    </row>
    <row r="7" spans="1:14" ht="15" customHeight="1">
      <c r="A7" s="163"/>
      <c r="B7" s="129"/>
      <c r="C7" s="130"/>
      <c r="D7" s="21"/>
      <c r="E7" s="152"/>
      <c r="F7" s="132"/>
      <c r="G7" s="21"/>
      <c r="H7" s="156"/>
      <c r="I7" s="133"/>
      <c r="J7" s="30"/>
      <c r="K7" s="31"/>
      <c r="L7" s="31"/>
      <c r="M7" s="21"/>
      <c r="N7" s="30"/>
    </row>
    <row r="8" spans="1:14" ht="15" customHeight="1" thickBot="1">
      <c r="A8" s="163"/>
      <c r="B8" s="129"/>
      <c r="C8" s="130"/>
      <c r="D8" s="21"/>
      <c r="E8" s="152"/>
      <c r="F8" s="132"/>
      <c r="G8" s="21"/>
      <c r="H8" s="156"/>
      <c r="I8" s="133"/>
      <c r="J8" s="30"/>
      <c r="K8" s="31"/>
      <c r="L8" s="31"/>
      <c r="M8" s="21"/>
      <c r="N8" s="30"/>
    </row>
    <row r="9" spans="1:14" ht="16.5" thickBot="1">
      <c r="A9" s="163"/>
      <c r="B9" s="129"/>
      <c r="C9" s="130"/>
      <c r="D9" s="21"/>
      <c r="E9" s="152"/>
      <c r="F9" s="214" t="s">
        <v>324</v>
      </c>
      <c r="G9" s="215"/>
      <c r="H9" s="216"/>
      <c r="I9" s="133"/>
      <c r="J9" s="30"/>
      <c r="K9" s="139"/>
      <c r="L9" s="161" t="s">
        <v>326</v>
      </c>
      <c r="M9" s="162" t="s">
        <v>327</v>
      </c>
      <c r="N9" s="30"/>
    </row>
    <row r="10" spans="1:14" ht="16.5" thickBot="1">
      <c r="A10" s="163"/>
      <c r="B10" s="129"/>
      <c r="C10" s="130"/>
      <c r="D10" s="21"/>
      <c r="E10" s="155"/>
      <c r="F10" s="141"/>
      <c r="G10" s="160">
        <f>SUBTOTAL(9,G13:G1430)</f>
        <v>191</v>
      </c>
      <c r="H10" s="32"/>
      <c r="I10" s="133"/>
      <c r="J10" s="33"/>
      <c r="K10" s="24"/>
      <c r="L10" s="159" t="e">
        <f>SUBTOTAL(9,L13:L1430)</f>
        <v>#REF!</v>
      </c>
      <c r="M10" s="158" t="e">
        <f>SUBTOTAL(9,M13:M1430)</f>
        <v>#REF!</v>
      </c>
    </row>
    <row r="11" spans="1:14" ht="15.75">
      <c r="A11" s="163"/>
      <c r="B11" s="129"/>
      <c r="C11" s="130"/>
      <c r="D11" s="21"/>
      <c r="E11" s="155"/>
      <c r="F11" s="141"/>
      <c r="G11" s="32"/>
      <c r="H11" s="32"/>
      <c r="I11" s="133"/>
      <c r="J11" s="33"/>
      <c r="L11" s="21">
        <v>1.45</v>
      </c>
      <c r="M11" s="34"/>
    </row>
    <row r="12" spans="1:14" s="42" customFormat="1" ht="12.75" customHeight="1">
      <c r="A12" s="112" t="s">
        <v>234</v>
      </c>
      <c r="B12" s="35" t="s">
        <v>0</v>
      </c>
      <c r="C12" s="35" t="s">
        <v>235</v>
      </c>
      <c r="D12" s="36" t="s">
        <v>236</v>
      </c>
      <c r="E12" s="73" t="s">
        <v>237</v>
      </c>
      <c r="F12" s="37" t="s">
        <v>238</v>
      </c>
      <c r="G12" s="37" t="s">
        <v>239</v>
      </c>
      <c r="H12" s="38" t="s">
        <v>240</v>
      </c>
      <c r="I12" s="185" t="s">
        <v>241</v>
      </c>
      <c r="J12" s="39" t="s">
        <v>242</v>
      </c>
      <c r="K12" s="40" t="s">
        <v>243</v>
      </c>
      <c r="L12" s="182" t="s">
        <v>334</v>
      </c>
      <c r="M12" s="41" t="s">
        <v>245</v>
      </c>
      <c r="N12" s="41" t="s">
        <v>246</v>
      </c>
    </row>
    <row r="13" spans="1:14" ht="12.75" customHeight="1">
      <c r="A13" s="113"/>
      <c r="B13" s="44" t="s">
        <v>52</v>
      </c>
      <c r="C13" s="47" t="s">
        <v>177</v>
      </c>
      <c r="D13" s="63" t="str">
        <f>IF(C13="","",VLOOKUP(C13,tableaux!$D$5:E$66,2,FALSE))</f>
        <v>wengué</v>
      </c>
      <c r="E13" s="48"/>
      <c r="F13" s="49">
        <v>1</v>
      </c>
      <c r="G13" s="70">
        <v>1</v>
      </c>
      <c r="H13" s="50">
        <f>IF(B13="","",VLOOKUP(B13,tableaux!$A$4:$B$526,2,FALSE))</f>
        <v>20</v>
      </c>
      <c r="I13" s="187">
        <v>40940</v>
      </c>
      <c r="J13" s="57" t="str">
        <f t="shared" ref="J13:J28" si="0">IF(AND(K13="",H13&lt;&gt;"",G13&lt;&gt;""),"dispo","")</f>
        <v>dispo</v>
      </c>
      <c r="K13" s="58"/>
      <c r="L13" s="59" t="str">
        <f t="shared" ref="L13:L28" si="1">IF(AND(G13="",K13="gie"),H13/$L$11,"")</f>
        <v/>
      </c>
      <c r="M13" s="82" t="str">
        <f t="shared" ref="M13:M28" si="2">IF(AND(G13="",K13&lt;&gt;"gie"),H13,"")</f>
        <v/>
      </c>
      <c r="N13" s="60" t="str">
        <f t="shared" ref="N13:N18" si="3">IF(AND(B13&lt;&gt;"",G13=""),"à renouveler","")</f>
        <v/>
      </c>
    </row>
    <row r="14" spans="1:14" ht="12.75" customHeight="1">
      <c r="A14" s="113">
        <v>42695</v>
      </c>
      <c r="B14" s="66" t="s">
        <v>43</v>
      </c>
      <c r="C14" s="47" t="s">
        <v>150</v>
      </c>
      <c r="D14" s="63" t="str">
        <f>IF(C14="","",VLOOKUP(C14,tableaux!$D$5:E$66,2,FALSE))</f>
        <v>putu jumu</v>
      </c>
      <c r="E14" s="48" t="s">
        <v>247</v>
      </c>
      <c r="F14" s="49">
        <v>2</v>
      </c>
      <c r="G14" s="70">
        <v>1</v>
      </c>
      <c r="H14" s="50">
        <f>IF(B14="","",VLOOKUP(B14,tableaux!$A$4:$B$526,2,FALSE))</f>
        <v>40</v>
      </c>
      <c r="I14" s="187"/>
      <c r="J14" s="57" t="str">
        <f t="shared" si="0"/>
        <v/>
      </c>
      <c r="K14" s="58" t="s">
        <v>233</v>
      </c>
      <c r="L14" s="59" t="str">
        <f t="shared" si="1"/>
        <v/>
      </c>
      <c r="M14" s="82" t="str">
        <f t="shared" si="2"/>
        <v/>
      </c>
      <c r="N14" s="60" t="str">
        <f t="shared" si="3"/>
        <v/>
      </c>
    </row>
    <row r="15" spans="1:14" ht="15" customHeight="1">
      <c r="A15" s="113">
        <v>41977</v>
      </c>
      <c r="B15" s="44" t="s">
        <v>52</v>
      </c>
      <c r="C15" s="47" t="s">
        <v>124</v>
      </c>
      <c r="D15" s="63" t="str">
        <f>IF(C15="","",VLOOKUP(C15,tableaux!$D$5:E$66,2,FALSE))</f>
        <v>orme</v>
      </c>
      <c r="E15" s="48"/>
      <c r="F15" s="49">
        <v>3</v>
      </c>
      <c r="G15" s="70"/>
      <c r="H15" s="50">
        <f>IF(B15="","",VLOOKUP(B15,tableaux!$A$4:$B$526,2,FALSE))</f>
        <v>20</v>
      </c>
      <c r="I15" s="187"/>
      <c r="J15" s="57" t="str">
        <f t="shared" si="0"/>
        <v/>
      </c>
      <c r="K15" s="58"/>
      <c r="L15" s="59" t="str">
        <f t="shared" si="1"/>
        <v/>
      </c>
      <c r="M15" s="82">
        <f t="shared" si="2"/>
        <v>20</v>
      </c>
      <c r="N15" s="60" t="str">
        <f t="shared" si="3"/>
        <v>à renouveler</v>
      </c>
    </row>
    <row r="16" spans="1:14" ht="12.75" customHeight="1">
      <c r="A16" s="113"/>
      <c r="B16" s="208" t="s">
        <v>43</v>
      </c>
      <c r="C16" s="181" t="s">
        <v>171</v>
      </c>
      <c r="D16" s="63" t="str">
        <f>IF(C16="","",VLOOKUP(C16,tableaux!$D$5:E$66,2,FALSE))</f>
        <v>tucuma</v>
      </c>
      <c r="E16" s="57" t="s">
        <v>248</v>
      </c>
      <c r="F16" s="49">
        <v>4</v>
      </c>
      <c r="G16" s="70">
        <v>1</v>
      </c>
      <c r="H16" s="50">
        <f>IF(B16="","",VLOOKUP(B16,tableaux!$A$4:$B$526,2,FALSE))</f>
        <v>40</v>
      </c>
      <c r="I16" s="188"/>
      <c r="J16" s="57" t="str">
        <f t="shared" si="0"/>
        <v>dispo</v>
      </c>
      <c r="K16" s="58"/>
      <c r="L16" s="59" t="str">
        <f t="shared" si="1"/>
        <v/>
      </c>
      <c r="M16" s="121" t="str">
        <f t="shared" si="2"/>
        <v/>
      </c>
      <c r="N16" s="60" t="str">
        <f t="shared" si="3"/>
        <v/>
      </c>
    </row>
    <row r="17" spans="1:14" ht="12.75" customHeight="1">
      <c r="A17" s="113"/>
      <c r="B17" s="66" t="s">
        <v>46</v>
      </c>
      <c r="C17" s="47" t="s">
        <v>118</v>
      </c>
      <c r="D17" s="63" t="str">
        <f>IF(C17="","",VLOOKUP(C17,tableaux!$D$5:E$66,2,FALSE))</f>
        <v>noyer</v>
      </c>
      <c r="E17" s="76"/>
      <c r="F17" s="49">
        <v>5</v>
      </c>
      <c r="G17" s="70">
        <v>1</v>
      </c>
      <c r="H17" s="50">
        <f>IF(B17="","",VLOOKUP(B17,tableaux!$A$4:$B$526,2,FALSE))</f>
        <v>30</v>
      </c>
      <c r="I17" s="85"/>
      <c r="J17" s="57" t="str">
        <f t="shared" si="0"/>
        <v>dispo</v>
      </c>
      <c r="K17" s="58"/>
      <c r="L17" s="59" t="str">
        <f t="shared" si="1"/>
        <v/>
      </c>
      <c r="M17" s="82" t="str">
        <f t="shared" si="2"/>
        <v/>
      </c>
      <c r="N17" s="60" t="str">
        <f t="shared" si="3"/>
        <v/>
      </c>
    </row>
    <row r="18" spans="1:14" ht="12.75" customHeight="1">
      <c r="A18" s="113">
        <v>41977</v>
      </c>
      <c r="B18" s="44" t="s">
        <v>46</v>
      </c>
      <c r="C18" s="47" t="s">
        <v>147</v>
      </c>
      <c r="D18" s="63" t="str">
        <f>IF(C18="","",VLOOKUP(C18,tableaux!$D$5:E$66,2,FALSE))</f>
        <v>prunier</v>
      </c>
      <c r="E18" s="76" t="s">
        <v>247</v>
      </c>
      <c r="F18" s="49">
        <v>6</v>
      </c>
      <c r="G18" s="70"/>
      <c r="H18" s="50">
        <f>IF(B18="","",VLOOKUP(B18,tableaux!$A$4:$B$526,2,FALSE))</f>
        <v>30</v>
      </c>
      <c r="I18" s="85">
        <v>42211</v>
      </c>
      <c r="J18" s="57" t="str">
        <f t="shared" si="0"/>
        <v/>
      </c>
      <c r="K18" s="58" t="s">
        <v>249</v>
      </c>
      <c r="L18" s="59" t="str">
        <f t="shared" si="1"/>
        <v/>
      </c>
      <c r="M18" s="82">
        <f t="shared" si="2"/>
        <v>30</v>
      </c>
      <c r="N18" s="60" t="str">
        <f t="shared" si="3"/>
        <v>à renouveler</v>
      </c>
    </row>
    <row r="19" spans="1:14" ht="12.75" customHeight="1">
      <c r="A19" s="113"/>
      <c r="B19" s="66" t="s">
        <v>108</v>
      </c>
      <c r="C19" s="68" t="s">
        <v>147</v>
      </c>
      <c r="D19" s="5" t="str">
        <f>IF(C19="","",VLOOKUP(C19,[1]tableaux!$D$5:E$65,2,FALSE))</f>
        <v>prunier</v>
      </c>
      <c r="E19" s="74"/>
      <c r="F19" s="49">
        <v>7</v>
      </c>
      <c r="G19" s="157">
        <v>1</v>
      </c>
      <c r="H19" s="50">
        <f>IF(B19="","",VLOOKUP(B19,tableaux!$A$4:$B$526,2,FALSE))</f>
        <v>10</v>
      </c>
      <c r="I19" s="51"/>
      <c r="J19" s="57" t="str">
        <f t="shared" si="0"/>
        <v>dispo</v>
      </c>
      <c r="K19" s="58"/>
      <c r="L19" s="59" t="str">
        <f t="shared" si="1"/>
        <v/>
      </c>
      <c r="M19" s="124" t="str">
        <f t="shared" si="2"/>
        <v/>
      </c>
      <c r="N19" s="54" t="str">
        <f>IF(G19="",F19,"")</f>
        <v/>
      </c>
    </row>
    <row r="20" spans="1:14" ht="12.75" customHeight="1">
      <c r="A20" s="113"/>
      <c r="B20" s="66" t="s">
        <v>55</v>
      </c>
      <c r="C20" s="68" t="s">
        <v>74</v>
      </c>
      <c r="D20" s="63" t="str">
        <f>IF(C20="","",VLOOKUP(C20,tableaux!$D$5:E$66,2,FALSE))</f>
        <v>fruitier sauvage</v>
      </c>
      <c r="E20" s="74"/>
      <c r="F20" s="49">
        <v>8</v>
      </c>
      <c r="G20" s="157">
        <v>1</v>
      </c>
      <c r="H20" s="50">
        <f>IF(B20="","",VLOOKUP(B20,tableaux!$A$4:$B$526,2,FALSE))</f>
        <v>15</v>
      </c>
      <c r="I20" s="51"/>
      <c r="J20" s="57" t="str">
        <f t="shared" si="0"/>
        <v>dispo</v>
      </c>
      <c r="K20" s="58"/>
      <c r="L20" s="59" t="str">
        <f t="shared" si="1"/>
        <v/>
      </c>
      <c r="M20" s="124" t="str">
        <f t="shared" si="2"/>
        <v/>
      </c>
      <c r="N20" s="54" t="str">
        <f>IF(G20="",F20,"")</f>
        <v/>
      </c>
    </row>
    <row r="21" spans="1:14" ht="12.75" customHeight="1">
      <c r="A21" s="113">
        <v>42552</v>
      </c>
      <c r="B21" s="66" t="s">
        <v>99</v>
      </c>
      <c r="C21" s="68" t="s">
        <v>23</v>
      </c>
      <c r="D21" s="63" t="str">
        <f>IF(C21="","",VLOOKUP(C21,tableaux!$D$5:E$66,2,FALSE))</f>
        <v>bois exotique</v>
      </c>
      <c r="E21" s="74"/>
      <c r="F21" s="49">
        <v>9</v>
      </c>
      <c r="G21" s="157"/>
      <c r="H21" s="50">
        <f>IF(B21="","",VLOOKUP(B21,tableaux!$A$4:$B$526,2,FALSE))</f>
        <v>10</v>
      </c>
      <c r="I21" s="51"/>
      <c r="J21" s="57" t="str">
        <f t="shared" si="0"/>
        <v/>
      </c>
      <c r="K21" s="58" t="s">
        <v>363</v>
      </c>
      <c r="L21" s="59" t="str">
        <f t="shared" si="1"/>
        <v/>
      </c>
      <c r="M21" s="124" t="s">
        <v>414</v>
      </c>
      <c r="N21" s="60" t="str">
        <f t="shared" ref="N21" si="4">IF(AND(B21&lt;&gt;"",G21=""),"à renouveler","")</f>
        <v>à renouveler</v>
      </c>
    </row>
    <row r="22" spans="1:14" ht="12.75" customHeight="1">
      <c r="A22" s="113">
        <v>41977</v>
      </c>
      <c r="B22" s="44" t="s">
        <v>67</v>
      </c>
      <c r="C22" s="47" t="s">
        <v>118</v>
      </c>
      <c r="D22" s="63" t="str">
        <f>IF(C22="","",VLOOKUP(C22,tableaux!$D$5:E$66,2,FALSE))</f>
        <v>noyer</v>
      </c>
      <c r="E22" s="76"/>
      <c r="F22" s="49">
        <v>10</v>
      </c>
      <c r="G22" s="70"/>
      <c r="H22" s="50">
        <f>IF(B22="","",VLOOKUP(B22,tableaux!$A$4:$B$526,2,FALSE))</f>
        <v>25</v>
      </c>
      <c r="I22" s="85">
        <v>42105</v>
      </c>
      <c r="J22" s="57" t="str">
        <f t="shared" si="0"/>
        <v/>
      </c>
      <c r="K22" s="58" t="s">
        <v>232</v>
      </c>
      <c r="L22" s="59" t="str">
        <f t="shared" si="1"/>
        <v/>
      </c>
      <c r="M22" s="82">
        <f t="shared" si="2"/>
        <v>25</v>
      </c>
      <c r="N22" s="60" t="str">
        <f>IF(AND(B22&lt;&gt;"",G22=""),"à renouveler","")</f>
        <v>à renouveler</v>
      </c>
    </row>
    <row r="23" spans="1:14" ht="12.75" customHeight="1">
      <c r="A23" s="113">
        <v>41977</v>
      </c>
      <c r="B23" s="66" t="s">
        <v>220</v>
      </c>
      <c r="C23" s="47" t="s">
        <v>156</v>
      </c>
      <c r="D23" s="63" t="str">
        <f>IF(C23="","",VLOOKUP(C23,tableaux!$D$5:E$66,2,FALSE))</f>
        <v>satiné rubané</v>
      </c>
      <c r="E23" s="76" t="s">
        <v>250</v>
      </c>
      <c r="F23" s="49">
        <v>11</v>
      </c>
      <c r="G23" s="70">
        <v>1</v>
      </c>
      <c r="H23" s="50">
        <f>IF(B23="","",VLOOKUP(B23,tableaux!$A$4:$B$526,2,FALSE))</f>
        <v>30</v>
      </c>
      <c r="I23" s="85"/>
      <c r="J23" s="57" t="str">
        <f t="shared" si="0"/>
        <v>dispo</v>
      </c>
      <c r="K23" s="58"/>
      <c r="L23" s="59" t="str">
        <f t="shared" si="1"/>
        <v/>
      </c>
      <c r="M23" s="82" t="str">
        <f t="shared" si="2"/>
        <v/>
      </c>
      <c r="N23" s="60" t="str">
        <f>IF(AND(B23&lt;&gt;"",G23=""),"à renouveler","")</f>
        <v/>
      </c>
    </row>
    <row r="24" spans="1:14" ht="12.75" customHeight="1">
      <c r="A24" s="113">
        <v>42552</v>
      </c>
      <c r="B24" s="66" t="s">
        <v>135</v>
      </c>
      <c r="C24" s="68" t="s">
        <v>89</v>
      </c>
      <c r="D24" s="5" t="str">
        <f>IF(C24="","",VLOOKUP(C24,[1]tableaux!$D$5:E$65,2,FALSE))</f>
        <v>if</v>
      </c>
      <c r="E24" s="74"/>
      <c r="F24" s="49">
        <v>12</v>
      </c>
      <c r="G24" s="157">
        <v>1</v>
      </c>
      <c r="H24" s="50">
        <f>IF(B24="","",VLOOKUP(B24,tableaux!$A$4:$B$526,2,FALSE))</f>
        <v>15</v>
      </c>
      <c r="I24" s="51"/>
      <c r="J24" s="57" t="str">
        <f t="shared" si="0"/>
        <v>dispo</v>
      </c>
      <c r="K24" s="58"/>
      <c r="L24" s="59" t="str">
        <f t="shared" si="1"/>
        <v/>
      </c>
      <c r="M24" s="124" t="str">
        <f t="shared" si="2"/>
        <v/>
      </c>
      <c r="N24" s="54" t="str">
        <f>IF(G24="",F24,"")</f>
        <v/>
      </c>
    </row>
    <row r="25" spans="1:14" ht="12.75" customHeight="1">
      <c r="A25" s="113"/>
      <c r="B25" s="44" t="s">
        <v>214</v>
      </c>
      <c r="C25" s="47" t="s">
        <v>32</v>
      </c>
      <c r="D25" s="63" t="str">
        <f>IF(C25="","",VLOOKUP(C25,tableaux!$D$5:E$66,2,FALSE))</f>
        <v>buis</v>
      </c>
      <c r="E25" s="76" t="s">
        <v>263</v>
      </c>
      <c r="F25" s="49">
        <v>13</v>
      </c>
      <c r="G25" s="70">
        <v>1</v>
      </c>
      <c r="H25" s="50">
        <f>IF(B25="","",VLOOKUP(B25,tableaux!$A$4:$B$526,2,FALSE))</f>
        <v>15</v>
      </c>
      <c r="I25" s="85"/>
      <c r="J25" s="57" t="str">
        <f t="shared" si="0"/>
        <v>dispo</v>
      </c>
      <c r="K25" s="58"/>
      <c r="L25" s="59" t="str">
        <f t="shared" si="1"/>
        <v/>
      </c>
      <c r="M25" s="82" t="str">
        <f t="shared" si="2"/>
        <v/>
      </c>
      <c r="N25" s="60" t="str">
        <f t="shared" ref="N25:N54" si="5">IF(AND(B25&lt;&gt;"",G25=""),"à renouveler","")</f>
        <v/>
      </c>
    </row>
    <row r="26" spans="1:14" ht="12.75" customHeight="1">
      <c r="A26" s="113">
        <v>42013</v>
      </c>
      <c r="B26" s="66" t="s">
        <v>227</v>
      </c>
      <c r="C26" s="77" t="s">
        <v>139</v>
      </c>
      <c r="D26" s="63" t="str">
        <f>IF(C26="","",VLOOKUP(C26,tableaux!$D$5:E$66,2,FALSE))</f>
        <v>poirier</v>
      </c>
      <c r="E26" s="76"/>
      <c r="F26" s="49">
        <v>14</v>
      </c>
      <c r="G26" s="70"/>
      <c r="H26" s="50">
        <f>IF(B26="","",VLOOKUP(B26,tableaux!$A$4:$B$526,2,FALSE))</f>
        <v>15</v>
      </c>
      <c r="I26" s="85" t="s">
        <v>337</v>
      </c>
      <c r="J26" s="57" t="str">
        <f t="shared" si="0"/>
        <v/>
      </c>
      <c r="K26" s="58" t="s">
        <v>231</v>
      </c>
      <c r="L26" s="59">
        <f t="shared" si="1"/>
        <v>10.344827586206897</v>
      </c>
      <c r="M26" s="82" t="str">
        <f t="shared" si="2"/>
        <v/>
      </c>
      <c r="N26" s="60" t="str">
        <f t="shared" si="5"/>
        <v>à renouveler</v>
      </c>
    </row>
    <row r="27" spans="1:14" ht="12.75" customHeight="1">
      <c r="A27" s="113">
        <v>42013</v>
      </c>
      <c r="B27" s="66" t="s">
        <v>135</v>
      </c>
      <c r="C27" s="78" t="s">
        <v>139</v>
      </c>
      <c r="D27" s="63" t="str">
        <f>IF(C27="","",VLOOKUP(C27,tableaux!$D$5:E$66,2,FALSE))</f>
        <v>poirier</v>
      </c>
      <c r="E27" s="76" t="s">
        <v>264</v>
      </c>
      <c r="F27" s="49">
        <v>15</v>
      </c>
      <c r="G27" s="70"/>
      <c r="H27" s="50">
        <f>IF(B27="","",VLOOKUP(B27,tableaux!$A$4:$B$526,2,FALSE))</f>
        <v>15</v>
      </c>
      <c r="I27" s="85">
        <v>42156</v>
      </c>
      <c r="J27" s="57" t="str">
        <f t="shared" si="0"/>
        <v/>
      </c>
      <c r="K27" s="58" t="s">
        <v>231</v>
      </c>
      <c r="L27" s="59">
        <f t="shared" si="1"/>
        <v>10.344827586206897</v>
      </c>
      <c r="M27" s="82" t="str">
        <f t="shared" si="2"/>
        <v/>
      </c>
      <c r="N27" s="60" t="str">
        <f t="shared" si="5"/>
        <v>à renouveler</v>
      </c>
    </row>
    <row r="28" spans="1:14" ht="12.75" customHeight="1">
      <c r="A28" s="113"/>
      <c r="B28" s="44" t="s">
        <v>52</v>
      </c>
      <c r="C28" s="47" t="s">
        <v>177</v>
      </c>
      <c r="D28" s="63" t="str">
        <f>IF(C28="","",VLOOKUP(C28,tableaux!$D$5:E$66,2,FALSE))</f>
        <v>wengué</v>
      </c>
      <c r="E28" s="76"/>
      <c r="F28" s="49">
        <v>16</v>
      </c>
      <c r="G28" s="70">
        <v>1</v>
      </c>
      <c r="H28" s="50">
        <f>IF(B28="","",VLOOKUP(B28,tableaux!$A$4:$B$526,2,FALSE))</f>
        <v>20</v>
      </c>
      <c r="I28" s="85"/>
      <c r="J28" s="57" t="str">
        <f t="shared" si="0"/>
        <v>dispo</v>
      </c>
      <c r="K28" s="58"/>
      <c r="L28" s="59" t="str">
        <f t="shared" si="1"/>
        <v/>
      </c>
      <c r="M28" s="82" t="str">
        <f t="shared" si="2"/>
        <v/>
      </c>
      <c r="N28" s="60" t="str">
        <f t="shared" si="5"/>
        <v/>
      </c>
    </row>
    <row r="29" spans="1:14" ht="12.75" customHeight="1">
      <c r="A29" s="113">
        <v>42013</v>
      </c>
      <c r="B29" s="44" t="s">
        <v>46</v>
      </c>
      <c r="C29" s="47" t="s">
        <v>127</v>
      </c>
      <c r="D29" s="63" t="str">
        <f>IF(C29="","",VLOOKUP(C29,tableaux!$D$5:E$66,2,FALSE))</f>
        <v>padouk</v>
      </c>
      <c r="E29" s="76"/>
      <c r="F29" s="49">
        <v>17</v>
      </c>
      <c r="G29" s="70"/>
      <c r="H29" s="50">
        <f>IF(B29="","",VLOOKUP(B29,tableaux!$A$4:$B$526,2,FALSE))</f>
        <v>30</v>
      </c>
      <c r="I29" s="85">
        <v>41944</v>
      </c>
      <c r="J29" s="57" t="str">
        <f>IF(AND(M29="",H29&lt;&gt;"",G29&lt;&gt;""),"dispo","")</f>
        <v/>
      </c>
      <c r="K29" s="58" t="s">
        <v>262</v>
      </c>
      <c r="L29" s="59" t="str">
        <f>IF(AND(G29="",M29="gie"),H29/$L$11,"")</f>
        <v/>
      </c>
      <c r="M29" s="52" t="s">
        <v>256</v>
      </c>
      <c r="N29" s="60" t="str">
        <f t="shared" si="5"/>
        <v>à renouveler</v>
      </c>
    </row>
    <row r="30" spans="1:14" ht="12.75" customHeight="1">
      <c r="A30" s="113">
        <v>42013</v>
      </c>
      <c r="B30" s="44" t="s">
        <v>46</v>
      </c>
      <c r="C30" s="47" t="s">
        <v>32</v>
      </c>
      <c r="D30" s="63" t="str">
        <f>IF(C30="","",VLOOKUP(C30,tableaux!$D$5:E$66,2,FALSE))</f>
        <v>buis</v>
      </c>
      <c r="E30" s="79"/>
      <c r="F30" s="49">
        <v>18</v>
      </c>
      <c r="G30" s="70">
        <v>1</v>
      </c>
      <c r="H30" s="50">
        <f>IF(B30="","",VLOOKUP(B30,tableaux!$A$4:$B$526,2,FALSE))</f>
        <v>30</v>
      </c>
      <c r="I30" s="85"/>
      <c r="J30" s="57" t="str">
        <f t="shared" ref="J30:J68" si="6">IF(AND(K30="",H30&lt;&gt;"",G30&lt;&gt;""),"dispo","")</f>
        <v/>
      </c>
      <c r="K30" s="58" t="s">
        <v>231</v>
      </c>
      <c r="L30" s="59" t="str">
        <f t="shared" ref="L30:L68" si="7">IF(AND(G30="",K30="gie"),H30/$L$11,"")</f>
        <v/>
      </c>
      <c r="M30" s="82" t="str">
        <f t="shared" ref="M30:M37" si="8">IF(AND(G30="",K30&lt;&gt;"gie"),H30,"")</f>
        <v/>
      </c>
      <c r="N30" s="60" t="str">
        <f t="shared" si="5"/>
        <v/>
      </c>
    </row>
    <row r="31" spans="1:14" ht="12.75" customHeight="1">
      <c r="A31" s="113"/>
      <c r="B31" s="66" t="s">
        <v>90</v>
      </c>
      <c r="C31" s="47" t="s">
        <v>71</v>
      </c>
      <c r="D31" s="63" t="str">
        <f>IF(C31="","",VLOOKUP(C31,tableaux!$D$5:E$66,2,FALSE))</f>
        <v>frêne</v>
      </c>
      <c r="E31" s="76" t="s">
        <v>265</v>
      </c>
      <c r="F31" s="49">
        <v>19</v>
      </c>
      <c r="G31" s="70">
        <v>1</v>
      </c>
      <c r="H31" s="50">
        <f>IF(B31="","",VLOOKUP(B31,tableaux!$A$4:$B$526,2,FALSE))</f>
        <v>20</v>
      </c>
      <c r="I31" s="85"/>
      <c r="J31" s="57" t="str">
        <f t="shared" si="6"/>
        <v>dispo</v>
      </c>
      <c r="K31" s="58"/>
      <c r="L31" s="59" t="str">
        <f t="shared" si="7"/>
        <v/>
      </c>
      <c r="M31" s="82" t="str">
        <f t="shared" si="8"/>
        <v/>
      </c>
      <c r="N31" s="60" t="str">
        <f t="shared" si="5"/>
        <v/>
      </c>
    </row>
    <row r="32" spans="1:14" ht="12.75" customHeight="1">
      <c r="A32" s="113">
        <v>42013</v>
      </c>
      <c r="B32" s="66" t="s">
        <v>7</v>
      </c>
      <c r="C32" s="77" t="s">
        <v>109</v>
      </c>
      <c r="D32" s="63" t="str">
        <f>IF(C32="","",VLOOKUP(C32,tableaux!$D$5:E$66,2,FALSE))</f>
        <v>merisier</v>
      </c>
      <c r="E32" s="76"/>
      <c r="F32" s="49">
        <v>20</v>
      </c>
      <c r="G32" s="70"/>
      <c r="H32" s="50">
        <f>IF(B32="","",VLOOKUP(B32,tableaux!$A$4:$B$526,2,FALSE))</f>
        <v>15</v>
      </c>
      <c r="I32" s="85">
        <v>41944</v>
      </c>
      <c r="J32" s="57" t="str">
        <f t="shared" si="6"/>
        <v/>
      </c>
      <c r="K32" s="58" t="s">
        <v>323</v>
      </c>
      <c r="L32" s="59" t="str">
        <f t="shared" si="7"/>
        <v/>
      </c>
      <c r="M32" s="82">
        <f t="shared" si="8"/>
        <v>15</v>
      </c>
      <c r="N32" s="60" t="str">
        <f t="shared" si="5"/>
        <v>à renouveler</v>
      </c>
    </row>
    <row r="33" spans="1:14" ht="12.75" customHeight="1">
      <c r="A33" s="113"/>
      <c r="B33" s="210" t="s">
        <v>7</v>
      </c>
      <c r="C33" s="77" t="s">
        <v>109</v>
      </c>
      <c r="D33" s="63" t="str">
        <f>IF(C33="","",VLOOKUP(C33,tableaux!$D$5:E$66,2,FALSE))</f>
        <v>merisier</v>
      </c>
      <c r="E33" s="76"/>
      <c r="F33" s="49">
        <v>21</v>
      </c>
      <c r="G33" s="70">
        <v>1</v>
      </c>
      <c r="H33" s="50">
        <f>IF(B33="","",VLOOKUP(B33,tableaux!$A$4:$B$526,2,FALSE))</f>
        <v>15</v>
      </c>
      <c r="I33" s="85"/>
      <c r="J33" s="57" t="str">
        <f t="shared" si="6"/>
        <v>dispo</v>
      </c>
      <c r="K33" s="58"/>
      <c r="L33" s="59" t="str">
        <f t="shared" si="7"/>
        <v/>
      </c>
      <c r="M33" s="82" t="str">
        <f t="shared" si="8"/>
        <v/>
      </c>
      <c r="N33" s="60" t="str">
        <f t="shared" si="5"/>
        <v/>
      </c>
    </row>
    <row r="34" spans="1:14" ht="12.75" customHeight="1">
      <c r="A34" s="113">
        <v>42013</v>
      </c>
      <c r="B34" s="44" t="s">
        <v>227</v>
      </c>
      <c r="C34" s="77" t="s">
        <v>124</v>
      </c>
      <c r="D34" s="63" t="str">
        <f>IF(C34="","",VLOOKUP(C34,tableaux!$D$5:E$66,2,FALSE))</f>
        <v>orme</v>
      </c>
      <c r="E34" s="76"/>
      <c r="F34" s="49">
        <v>22</v>
      </c>
      <c r="G34" s="70">
        <v>1</v>
      </c>
      <c r="H34" s="50">
        <f>IF(B34="","",VLOOKUP(B34,tableaux!$A$4:$B$526,2,FALSE))</f>
        <v>15</v>
      </c>
      <c r="I34" s="85"/>
      <c r="J34" s="57" t="str">
        <f t="shared" si="6"/>
        <v/>
      </c>
      <c r="K34" s="58" t="s">
        <v>231</v>
      </c>
      <c r="L34" s="59" t="str">
        <f t="shared" si="7"/>
        <v/>
      </c>
      <c r="M34" s="82" t="str">
        <f t="shared" si="8"/>
        <v/>
      </c>
      <c r="N34" s="60" t="str">
        <f t="shared" si="5"/>
        <v/>
      </c>
    </row>
    <row r="35" spans="1:14" ht="12.75" customHeight="1">
      <c r="A35" s="113">
        <v>42013</v>
      </c>
      <c r="B35" s="66" t="s">
        <v>176</v>
      </c>
      <c r="C35" s="47" t="s">
        <v>89</v>
      </c>
      <c r="D35" s="63" t="str">
        <f>IF(C35="","",VLOOKUP(C35,tableaux!$D$5:E$66,2,FALSE))</f>
        <v>if</v>
      </c>
      <c r="E35" s="76" t="s">
        <v>266</v>
      </c>
      <c r="F35" s="49">
        <v>23</v>
      </c>
      <c r="G35" s="70">
        <v>1</v>
      </c>
      <c r="H35" s="50">
        <f>IF(B35="","",VLOOKUP(B35,tableaux!$A$4:$B$526,2,FALSE))</f>
        <v>120</v>
      </c>
      <c r="I35" s="85"/>
      <c r="J35" s="57" t="str">
        <f t="shared" si="6"/>
        <v/>
      </c>
      <c r="K35" s="58" t="s">
        <v>231</v>
      </c>
      <c r="L35" s="59" t="str">
        <f t="shared" si="7"/>
        <v/>
      </c>
      <c r="M35" s="82" t="str">
        <f t="shared" si="8"/>
        <v/>
      </c>
      <c r="N35" s="60" t="str">
        <f t="shared" si="5"/>
        <v/>
      </c>
    </row>
    <row r="36" spans="1:14" ht="12.75" customHeight="1">
      <c r="A36" s="113">
        <v>42013</v>
      </c>
      <c r="B36" s="44" t="s">
        <v>185</v>
      </c>
      <c r="C36" s="47" t="s">
        <v>141</v>
      </c>
      <c r="D36" s="63" t="str">
        <f>IF(C36="","",VLOOKUP(C36,tableaux!$D$5:E$66,2,FALSE))</f>
        <v>pommier</v>
      </c>
      <c r="E36" s="76" t="s">
        <v>267</v>
      </c>
      <c r="F36" s="49">
        <v>24</v>
      </c>
      <c r="G36" s="70"/>
      <c r="H36" s="50">
        <f>IF(B36="","",VLOOKUP(B36,tableaux!$A$4:$B$526,2,FALSE))</f>
        <v>20</v>
      </c>
      <c r="I36" s="85">
        <v>42106</v>
      </c>
      <c r="J36" s="57" t="str">
        <f t="shared" si="6"/>
        <v/>
      </c>
      <c r="K36" s="58" t="s">
        <v>232</v>
      </c>
      <c r="L36" s="59" t="str">
        <f t="shared" si="7"/>
        <v/>
      </c>
      <c r="M36" s="82">
        <f t="shared" si="8"/>
        <v>20</v>
      </c>
      <c r="N36" s="60" t="str">
        <f t="shared" si="5"/>
        <v>à renouveler</v>
      </c>
    </row>
    <row r="37" spans="1:14" ht="12.75" customHeight="1">
      <c r="A37" s="113"/>
      <c r="B37" s="44" t="s">
        <v>198</v>
      </c>
      <c r="C37" s="47" t="s">
        <v>38</v>
      </c>
      <c r="D37" s="63" t="str">
        <f>IF(C37="","",VLOOKUP(C37,tableaux!$D$5:E$66,2,FALSE))</f>
        <v>cèdre</v>
      </c>
      <c r="E37" s="76"/>
      <c r="F37" s="49">
        <v>25</v>
      </c>
      <c r="G37" s="70">
        <v>1</v>
      </c>
      <c r="H37" s="50">
        <f>IF(B37="","",VLOOKUP(B37,tableaux!$A$4:$B$526,2,FALSE))</f>
        <v>25</v>
      </c>
      <c r="I37" s="85"/>
      <c r="J37" s="57" t="str">
        <f t="shared" si="6"/>
        <v>dispo</v>
      </c>
      <c r="K37" s="58"/>
      <c r="L37" s="59" t="str">
        <f t="shared" si="7"/>
        <v/>
      </c>
      <c r="M37" s="82" t="str">
        <f t="shared" si="8"/>
        <v/>
      </c>
      <c r="N37" s="60" t="str">
        <f t="shared" si="5"/>
        <v/>
      </c>
    </row>
    <row r="38" spans="1:14" ht="12.75" customHeight="1">
      <c r="A38" s="113">
        <v>42552</v>
      </c>
      <c r="B38" s="66" t="s">
        <v>211</v>
      </c>
      <c r="C38" s="47" t="s">
        <v>168</v>
      </c>
      <c r="D38" s="63" t="str">
        <f>IF(C38="","",VLOOKUP(C38,tableaux!$D$5:E$66,2,FALSE))</f>
        <v>teck</v>
      </c>
      <c r="E38" s="76" t="s">
        <v>268</v>
      </c>
      <c r="F38" s="49">
        <v>26</v>
      </c>
      <c r="G38" s="70"/>
      <c r="H38" s="50">
        <f>IF(B38="","",VLOOKUP(B38,tableaux!$A$4:$B$526,2,FALSE))</f>
        <v>40</v>
      </c>
      <c r="I38" s="85"/>
      <c r="J38" s="57" t="str">
        <f t="shared" si="6"/>
        <v/>
      </c>
      <c r="K38" s="58" t="s">
        <v>262</v>
      </c>
      <c r="L38" s="59" t="str">
        <f t="shared" si="7"/>
        <v/>
      </c>
      <c r="M38" s="82" t="s">
        <v>269</v>
      </c>
      <c r="N38" s="60" t="str">
        <f t="shared" si="5"/>
        <v>à renouveler</v>
      </c>
    </row>
    <row r="39" spans="1:14" ht="12.75" customHeight="1">
      <c r="A39" s="113">
        <v>42013</v>
      </c>
      <c r="B39" s="44" t="s">
        <v>85</v>
      </c>
      <c r="C39" s="47" t="s">
        <v>47</v>
      </c>
      <c r="D39" s="63" t="str">
        <f>IF(C39="","",VLOOKUP(C39,tableaux!$D$5:E$66,2,FALSE))</f>
        <v>chêne</v>
      </c>
      <c r="E39" s="76"/>
      <c r="F39" s="49">
        <v>27</v>
      </c>
      <c r="G39" s="70"/>
      <c r="H39" s="50">
        <f>IF(B39="","",VLOOKUP(B39,tableaux!$A$4:$B$526,2,FALSE))</f>
        <v>30</v>
      </c>
      <c r="I39" s="85"/>
      <c r="J39" s="57" t="str">
        <f t="shared" si="6"/>
        <v/>
      </c>
      <c r="K39" s="58" t="s">
        <v>262</v>
      </c>
      <c r="L39" s="59" t="str">
        <f t="shared" si="7"/>
        <v/>
      </c>
      <c r="M39" s="82" t="s">
        <v>269</v>
      </c>
      <c r="N39" s="60" t="str">
        <f t="shared" si="5"/>
        <v>à renouveler</v>
      </c>
    </row>
    <row r="40" spans="1:14" ht="12.75" customHeight="1">
      <c r="A40" s="113">
        <v>42013</v>
      </c>
      <c r="B40" s="66" t="s">
        <v>223</v>
      </c>
      <c r="C40" s="78" t="s">
        <v>171</v>
      </c>
      <c r="D40" s="63" t="str">
        <f>IF(C40="","",VLOOKUP(C40,tableaux!$D$5:E$66,2,FALSE))</f>
        <v>tucuma</v>
      </c>
      <c r="E40" s="76"/>
      <c r="F40" s="49">
        <v>28</v>
      </c>
      <c r="G40" s="70"/>
      <c r="H40" s="50">
        <f>IF(B40="","",VLOOKUP(B40,tableaux!$A$4:$B$526,2,FALSE))</f>
        <v>60</v>
      </c>
      <c r="I40" s="85">
        <v>41671</v>
      </c>
      <c r="J40" s="57" t="str">
        <f t="shared" si="6"/>
        <v/>
      </c>
      <c r="K40" s="58" t="s">
        <v>262</v>
      </c>
      <c r="L40" s="59" t="str">
        <f t="shared" si="7"/>
        <v/>
      </c>
      <c r="M40" s="82" t="s">
        <v>270</v>
      </c>
      <c r="N40" s="60" t="str">
        <f t="shared" si="5"/>
        <v>à renouveler</v>
      </c>
    </row>
    <row r="41" spans="1:14" ht="12.75" customHeight="1">
      <c r="A41" s="113"/>
      <c r="B41" s="66" t="s">
        <v>200</v>
      </c>
      <c r="C41" s="203" t="s">
        <v>118</v>
      </c>
      <c r="D41" s="63" t="str">
        <f>IF(C41="","",VLOOKUP(C41,tableaux!$D$5:E$66,2,FALSE))</f>
        <v>noyer</v>
      </c>
      <c r="E41" s="76" t="s">
        <v>271</v>
      </c>
      <c r="F41" s="49">
        <v>29</v>
      </c>
      <c r="G41" s="70">
        <v>1</v>
      </c>
      <c r="H41" s="50">
        <f>IF(B41="","",VLOOKUP(B41,tableaux!$A$4:$B$526,2,FALSE))</f>
        <v>15</v>
      </c>
      <c r="I41" s="85"/>
      <c r="J41" s="57" t="str">
        <f t="shared" si="6"/>
        <v>dispo</v>
      </c>
      <c r="K41" s="58"/>
      <c r="L41" s="59" t="str">
        <f t="shared" si="7"/>
        <v/>
      </c>
      <c r="M41" s="82" t="str">
        <f>IF(AND(G41="",K41&lt;&gt;"gie"),H41,"")</f>
        <v/>
      </c>
      <c r="N41" s="60" t="str">
        <f t="shared" si="5"/>
        <v/>
      </c>
    </row>
    <row r="42" spans="1:14" ht="12.75" customHeight="1">
      <c r="A42" s="113">
        <v>42013</v>
      </c>
      <c r="B42" s="66" t="s">
        <v>222</v>
      </c>
      <c r="C42" s="81" t="s">
        <v>141</v>
      </c>
      <c r="D42" s="63" t="str">
        <f>IF(C42="","",VLOOKUP(C42,tableaux!$D$5:E$66,2,FALSE))</f>
        <v>pommier</v>
      </c>
      <c r="E42" s="76" t="s">
        <v>272</v>
      </c>
      <c r="F42" s="49">
        <v>30</v>
      </c>
      <c r="G42" s="70"/>
      <c r="H42" s="50">
        <f>IF(B42="","",VLOOKUP(B42,tableaux!$A$4:$B$526,2,FALSE))</f>
        <v>30</v>
      </c>
      <c r="I42" s="85">
        <v>41944</v>
      </c>
      <c r="J42" s="57" t="str">
        <f t="shared" si="6"/>
        <v/>
      </c>
      <c r="K42" s="58" t="s">
        <v>262</v>
      </c>
      <c r="L42" s="59" t="str">
        <f t="shared" si="7"/>
        <v/>
      </c>
      <c r="M42" s="82" t="s">
        <v>273</v>
      </c>
      <c r="N42" s="60" t="str">
        <f t="shared" si="5"/>
        <v>à renouveler</v>
      </c>
    </row>
    <row r="43" spans="1:14" ht="12.75" customHeight="1">
      <c r="A43" s="113">
        <v>42013</v>
      </c>
      <c r="B43" s="66" t="s">
        <v>199</v>
      </c>
      <c r="C43" s="203" t="s">
        <v>38</v>
      </c>
      <c r="D43" s="63" t="str">
        <f>IF(C43="","",VLOOKUP(C43,tableaux!$D$5:E$66,2,FALSE))</f>
        <v>cèdre</v>
      </c>
      <c r="E43" s="76" t="s">
        <v>271</v>
      </c>
      <c r="F43" s="49">
        <v>31</v>
      </c>
      <c r="G43" s="70">
        <v>1</v>
      </c>
      <c r="H43" s="50">
        <f>IF(B43="","",VLOOKUP(B43,tableaux!$A$4:$B$526,2,FALSE))</f>
        <v>20</v>
      </c>
      <c r="I43" s="85"/>
      <c r="J43" s="57" t="str">
        <f t="shared" si="6"/>
        <v/>
      </c>
      <c r="K43" s="58" t="s">
        <v>231</v>
      </c>
      <c r="L43" s="59" t="str">
        <f t="shared" si="7"/>
        <v/>
      </c>
      <c r="M43" s="82" t="str">
        <f>IF(AND(G43="",K43&lt;&gt;"gie"),H43,"")</f>
        <v/>
      </c>
      <c r="N43" s="60" t="str">
        <f t="shared" si="5"/>
        <v/>
      </c>
    </row>
    <row r="44" spans="1:14" ht="12.75" customHeight="1">
      <c r="A44" s="113"/>
      <c r="B44" s="66" t="s">
        <v>199</v>
      </c>
      <c r="C44" s="203" t="s">
        <v>38</v>
      </c>
      <c r="D44" s="63" t="str">
        <f>IF(C44="","",VLOOKUP(C44,tableaux!$D$5:E$66,2,FALSE))</f>
        <v>cèdre</v>
      </c>
      <c r="E44" s="76" t="s">
        <v>271</v>
      </c>
      <c r="F44" s="49">
        <v>32</v>
      </c>
      <c r="G44" s="70">
        <v>1</v>
      </c>
      <c r="H44" s="50">
        <f>IF(B44="","",VLOOKUP(B44,tableaux!$A$4:$B$526,2,FALSE))</f>
        <v>20</v>
      </c>
      <c r="I44" s="85"/>
      <c r="J44" s="57" t="str">
        <f t="shared" si="6"/>
        <v>dispo</v>
      </c>
      <c r="K44" s="58"/>
      <c r="L44" s="59" t="str">
        <f t="shared" si="7"/>
        <v/>
      </c>
      <c r="M44" s="82" t="str">
        <f>IF(AND(G44="",K44&lt;&gt;"gie"),H44,"")</f>
        <v/>
      </c>
      <c r="N44" s="60" t="str">
        <f t="shared" si="5"/>
        <v/>
      </c>
    </row>
    <row r="45" spans="1:14" ht="12.75" customHeight="1">
      <c r="A45" s="117"/>
      <c r="B45" s="44" t="s">
        <v>123</v>
      </c>
      <c r="C45" s="80" t="s">
        <v>109</v>
      </c>
      <c r="D45" s="63" t="str">
        <f>IF(C45="","",VLOOKUP(C45,tableaux!$D$5:E$66,2,FALSE))</f>
        <v>merisier</v>
      </c>
      <c r="E45" s="76" t="s">
        <v>274</v>
      </c>
      <c r="F45" s="49">
        <v>33</v>
      </c>
      <c r="G45" s="70">
        <v>1</v>
      </c>
      <c r="H45" s="50">
        <f>IF(B45="","",VLOOKUP(B45,tableaux!$A$4:$B$526,2,FALSE))</f>
        <v>50</v>
      </c>
      <c r="I45" s="183"/>
      <c r="J45" s="57" t="str">
        <f t="shared" si="6"/>
        <v>dispo</v>
      </c>
      <c r="K45" s="58"/>
      <c r="L45" s="59" t="str">
        <f t="shared" si="7"/>
        <v/>
      </c>
      <c r="M45" s="82" t="str">
        <f>IF(AND(G45="",K45&lt;&gt;"gie"),H45,"")</f>
        <v/>
      </c>
      <c r="N45" s="60" t="str">
        <f t="shared" si="5"/>
        <v/>
      </c>
    </row>
    <row r="46" spans="1:14" ht="12.75" customHeight="1">
      <c r="A46" s="116">
        <v>42258</v>
      </c>
      <c r="B46" s="66" t="s">
        <v>179</v>
      </c>
      <c r="C46" s="47" t="s">
        <v>89</v>
      </c>
      <c r="D46" s="63" t="str">
        <f>IF(C46="","",VLOOKUP(C46,tableaux!$D$5:E$66,2,FALSE))</f>
        <v>if</v>
      </c>
      <c r="E46" s="76" t="s">
        <v>266</v>
      </c>
      <c r="F46" s="49">
        <v>34</v>
      </c>
      <c r="G46" s="70"/>
      <c r="H46" s="50">
        <f>IF(B46="","",VLOOKUP(B46,tableaux!$A$4:$B$526,2,FALSE))</f>
        <v>110</v>
      </c>
      <c r="I46" s="183"/>
      <c r="J46" s="57" t="str">
        <f t="shared" si="6"/>
        <v/>
      </c>
      <c r="K46" s="58" t="s">
        <v>262</v>
      </c>
      <c r="L46" s="59" t="str">
        <f t="shared" si="7"/>
        <v/>
      </c>
      <c r="M46" s="82" t="s">
        <v>275</v>
      </c>
      <c r="N46" s="60" t="str">
        <f t="shared" si="5"/>
        <v>à renouveler</v>
      </c>
    </row>
    <row r="47" spans="1:14" ht="12.75" customHeight="1">
      <c r="A47" s="113">
        <v>42258</v>
      </c>
      <c r="B47" s="44" t="s">
        <v>146</v>
      </c>
      <c r="C47" s="83" t="s">
        <v>141</v>
      </c>
      <c r="D47" s="63" t="str">
        <f>IF(C47="","",VLOOKUP(C47,tableaux!$D$5:E$66,2,FALSE))</f>
        <v>pommier</v>
      </c>
      <c r="E47" s="43" t="s">
        <v>276</v>
      </c>
      <c r="F47" s="49">
        <v>35</v>
      </c>
      <c r="G47" s="70"/>
      <c r="H47" s="50">
        <f>IF(B47="","",VLOOKUP(B47,tableaux!$A$4:$B$526,2,FALSE))</f>
        <v>20</v>
      </c>
      <c r="I47" s="184">
        <v>42064</v>
      </c>
      <c r="J47" s="57" t="str">
        <f t="shared" si="6"/>
        <v/>
      </c>
      <c r="K47" s="58" t="s">
        <v>231</v>
      </c>
      <c r="L47" s="59">
        <f t="shared" si="7"/>
        <v>13.793103448275863</v>
      </c>
      <c r="M47" s="82" t="str">
        <f t="shared" ref="M47:M58" si="9">IF(AND(G47="",K47&lt;&gt;"gie"),H47,"")</f>
        <v/>
      </c>
      <c r="N47" s="60" t="str">
        <f t="shared" si="5"/>
        <v>à renouveler</v>
      </c>
    </row>
    <row r="48" spans="1:14" ht="12.75" customHeight="1">
      <c r="A48" s="113">
        <v>42258</v>
      </c>
      <c r="B48" s="44" t="s">
        <v>138</v>
      </c>
      <c r="C48" s="83" t="s">
        <v>118</v>
      </c>
      <c r="D48" s="63" t="str">
        <f>IF(C48="","",VLOOKUP(C48,tableaux!$D$5:E$66,2,FALSE))</f>
        <v>noyer</v>
      </c>
      <c r="E48" s="43"/>
      <c r="F48" s="49">
        <v>36</v>
      </c>
      <c r="G48" s="70">
        <v>1</v>
      </c>
      <c r="H48" s="50">
        <f>IF(B48="","",VLOOKUP(B48,tableaux!$A$4:$B$526,2,FALSE))</f>
        <v>10</v>
      </c>
      <c r="I48" s="184"/>
      <c r="J48" s="57" t="str">
        <f t="shared" si="6"/>
        <v/>
      </c>
      <c r="K48" s="58" t="s">
        <v>231</v>
      </c>
      <c r="L48" s="59" t="str">
        <f t="shared" si="7"/>
        <v/>
      </c>
      <c r="M48" s="82" t="str">
        <f t="shared" si="9"/>
        <v/>
      </c>
      <c r="N48" s="60" t="str">
        <f t="shared" si="5"/>
        <v/>
      </c>
    </row>
    <row r="49" spans="1:14" ht="12.75" customHeight="1">
      <c r="A49" s="113">
        <v>42258</v>
      </c>
      <c r="B49" s="44" t="s">
        <v>120</v>
      </c>
      <c r="C49" s="83" t="s">
        <v>56</v>
      </c>
      <c r="D49" s="63" t="str">
        <f>IF(C49="","",VLOOKUP(C49,tableaux!$D$5:E$66,2,FALSE))</f>
        <v>divers</v>
      </c>
      <c r="E49" s="43"/>
      <c r="F49" s="49">
        <v>37</v>
      </c>
      <c r="G49" s="70"/>
      <c r="H49" s="50">
        <f>IF(B49="","",VLOOKUP(B49,tableaux!$A$4:$B$526,2,FALSE))</f>
        <v>15</v>
      </c>
      <c r="I49" s="184" t="s">
        <v>277</v>
      </c>
      <c r="J49" s="57" t="str">
        <f t="shared" si="6"/>
        <v/>
      </c>
      <c r="K49" s="58" t="s">
        <v>231</v>
      </c>
      <c r="L49" s="59">
        <f t="shared" si="7"/>
        <v>10.344827586206897</v>
      </c>
      <c r="M49" s="82" t="str">
        <f t="shared" si="9"/>
        <v/>
      </c>
      <c r="N49" s="60" t="str">
        <f t="shared" si="5"/>
        <v>à renouveler</v>
      </c>
    </row>
    <row r="50" spans="1:14" ht="12.75" customHeight="1">
      <c r="A50" s="116">
        <v>42258</v>
      </c>
      <c r="B50" s="44" t="s">
        <v>111</v>
      </c>
      <c r="C50" s="83" t="s">
        <v>32</v>
      </c>
      <c r="D50" s="63" t="str">
        <f>IF(C50="","",VLOOKUP(C50,tableaux!$D$5:E$66,2,FALSE))</f>
        <v>buis</v>
      </c>
      <c r="E50" s="43"/>
      <c r="F50" s="49">
        <v>38</v>
      </c>
      <c r="G50" s="70"/>
      <c r="H50" s="50">
        <f>IF(B50="","",VLOOKUP(B50,tableaux!$A$4:$B$526,2,FALSE))</f>
        <v>20</v>
      </c>
      <c r="I50" s="184">
        <v>41974</v>
      </c>
      <c r="J50" s="57" t="str">
        <f t="shared" si="6"/>
        <v/>
      </c>
      <c r="K50" s="58" t="s">
        <v>231</v>
      </c>
      <c r="L50" s="59">
        <f t="shared" si="7"/>
        <v>13.793103448275863</v>
      </c>
      <c r="M50" s="82" t="str">
        <f t="shared" si="9"/>
        <v/>
      </c>
      <c r="N50" s="60" t="str">
        <f t="shared" si="5"/>
        <v>à renouveler</v>
      </c>
    </row>
    <row r="51" spans="1:14" ht="12.75" customHeight="1">
      <c r="A51" s="113">
        <v>42258</v>
      </c>
      <c r="B51" s="44" t="s">
        <v>16</v>
      </c>
      <c r="C51" s="204" t="s">
        <v>141</v>
      </c>
      <c r="D51" s="63" t="str">
        <f>IF(C51="","",VLOOKUP(C51,tableaux!$D$5:E$66,2,FALSE))</f>
        <v>pommier</v>
      </c>
      <c r="E51" s="84" t="s">
        <v>278</v>
      </c>
      <c r="F51" s="49">
        <v>39</v>
      </c>
      <c r="G51" s="70"/>
      <c r="H51" s="50">
        <f>IF(B51="","",VLOOKUP(B51,tableaux!$A$4:$B$526,2,FALSE))</f>
        <v>25</v>
      </c>
      <c r="I51" s="183">
        <v>42462</v>
      </c>
      <c r="J51" s="57" t="str">
        <f t="shared" si="6"/>
        <v/>
      </c>
      <c r="K51" s="58" t="s">
        <v>345</v>
      </c>
      <c r="L51" s="59" t="str">
        <f t="shared" si="7"/>
        <v/>
      </c>
      <c r="M51" s="82">
        <f t="shared" si="9"/>
        <v>25</v>
      </c>
      <c r="N51" s="60" t="str">
        <f t="shared" si="5"/>
        <v>à renouveler</v>
      </c>
    </row>
    <row r="52" spans="1:14" ht="12.75" customHeight="1">
      <c r="A52" s="113"/>
      <c r="B52" s="66" t="s">
        <v>55</v>
      </c>
      <c r="C52" s="77" t="s">
        <v>115</v>
      </c>
      <c r="D52" s="63" t="str">
        <f>IF(C52="","",VLOOKUP(C52,tableaux!$D$5:E$66,2,FALSE))</f>
        <v>murier</v>
      </c>
      <c r="E52" s="76"/>
      <c r="F52" s="49">
        <v>40</v>
      </c>
      <c r="G52" s="70">
        <v>1</v>
      </c>
      <c r="H52" s="50">
        <f>IF(B52="","",VLOOKUP(B52,tableaux!$A$4:$B$526,2,FALSE))</f>
        <v>15</v>
      </c>
      <c r="I52" s="183"/>
      <c r="J52" s="57" t="str">
        <f t="shared" si="6"/>
        <v>dispo</v>
      </c>
      <c r="K52" s="58"/>
      <c r="L52" s="59" t="str">
        <f t="shared" si="7"/>
        <v/>
      </c>
      <c r="M52" s="82" t="str">
        <f t="shared" si="9"/>
        <v/>
      </c>
      <c r="N52" s="60" t="str">
        <f t="shared" si="5"/>
        <v/>
      </c>
    </row>
    <row r="53" spans="1:14" ht="12.75" customHeight="1">
      <c r="A53" s="113"/>
      <c r="B53" s="66" t="s">
        <v>213</v>
      </c>
      <c r="C53" s="77" t="s">
        <v>32</v>
      </c>
      <c r="D53" s="63" t="str">
        <f>IF(C53="","",VLOOKUP(C53,tableaux!$D$5:E$66,2,FALSE))</f>
        <v>buis</v>
      </c>
      <c r="E53" s="76"/>
      <c r="F53" s="49">
        <v>41</v>
      </c>
      <c r="G53" s="70"/>
      <c r="H53" s="50">
        <f>IF(B53="","",VLOOKUP(B53,tableaux!$A$4:$B$526,2,FALSE))</f>
        <v>10</v>
      </c>
      <c r="I53" s="183">
        <v>41944</v>
      </c>
      <c r="J53" s="57" t="str">
        <f t="shared" si="6"/>
        <v/>
      </c>
      <c r="K53" s="58" t="s">
        <v>323</v>
      </c>
      <c r="L53" s="59" t="str">
        <f t="shared" si="7"/>
        <v/>
      </c>
      <c r="M53" s="82">
        <f t="shared" si="9"/>
        <v>10</v>
      </c>
      <c r="N53" s="60" t="str">
        <f t="shared" si="5"/>
        <v>à renouveler</v>
      </c>
    </row>
    <row r="54" spans="1:14" ht="12.75" customHeight="1">
      <c r="A54" s="113"/>
      <c r="B54" s="66" t="s">
        <v>213</v>
      </c>
      <c r="C54" s="77" t="s">
        <v>118</v>
      </c>
      <c r="D54" s="63" t="str">
        <f>IF(C54="","",VLOOKUP(C54,tableaux!$D$5:E$66,2,FALSE))</f>
        <v>noyer</v>
      </c>
      <c r="E54" s="76"/>
      <c r="F54" s="49">
        <v>42</v>
      </c>
      <c r="G54" s="70"/>
      <c r="H54" s="50">
        <f>IF(B54="","",VLOOKUP(B54,tableaux!$A$4:$B$526,2,FALSE))</f>
        <v>10</v>
      </c>
      <c r="I54" s="183">
        <v>41974</v>
      </c>
      <c r="J54" s="57" t="str">
        <f t="shared" si="6"/>
        <v/>
      </c>
      <c r="K54" s="58" t="s">
        <v>231</v>
      </c>
      <c r="L54" s="59">
        <f t="shared" si="7"/>
        <v>6.8965517241379315</v>
      </c>
      <c r="M54" s="82" t="str">
        <f t="shared" si="9"/>
        <v/>
      </c>
      <c r="N54" s="60" t="str">
        <f t="shared" si="5"/>
        <v>à renouveler</v>
      </c>
    </row>
    <row r="55" spans="1:14" ht="12.75" customHeight="1">
      <c r="A55" s="114">
        <v>42354</v>
      </c>
      <c r="B55" s="44" t="s">
        <v>135</v>
      </c>
      <c r="C55" s="47" t="s">
        <v>141</v>
      </c>
      <c r="D55" s="63" t="str">
        <f>IF(C55="","",VLOOKUP(C55,tableaux!$D$5:E$66,2,FALSE))</f>
        <v>pommier</v>
      </c>
      <c r="E55" s="76" t="s">
        <v>248</v>
      </c>
      <c r="F55" s="49">
        <v>43</v>
      </c>
      <c r="G55" s="70"/>
      <c r="H55" s="50">
        <f>IF(B55="","",VLOOKUP(B55,tableaux!$A$4:$B$526,2,FALSE))</f>
        <v>15</v>
      </c>
      <c r="I55" s="183">
        <v>42461</v>
      </c>
      <c r="J55" s="57" t="str">
        <f t="shared" si="6"/>
        <v/>
      </c>
      <c r="K55" s="58" t="s">
        <v>231</v>
      </c>
      <c r="L55" s="59">
        <f t="shared" si="7"/>
        <v>10.344827586206897</v>
      </c>
      <c r="M55" s="82" t="str">
        <f t="shared" si="9"/>
        <v/>
      </c>
      <c r="N55" s="60" t="str">
        <f t="shared" ref="N55:N78" si="10">IF(AND(B55&lt;&gt;"",G55=""),"à renouveler","")</f>
        <v>à renouveler</v>
      </c>
    </row>
    <row r="56" spans="1:14" ht="12.75" customHeight="1">
      <c r="A56" s="114"/>
      <c r="B56" s="44" t="s">
        <v>212</v>
      </c>
      <c r="C56" s="47" t="s">
        <v>124</v>
      </c>
      <c r="D56" s="63" t="str">
        <f>IF(C56="","",VLOOKUP(C56,tableaux!$D$5:E$66,2,FALSE))</f>
        <v>orme</v>
      </c>
      <c r="E56" s="76" t="s">
        <v>248</v>
      </c>
      <c r="F56" s="49">
        <v>44</v>
      </c>
      <c r="G56" s="70">
        <v>1</v>
      </c>
      <c r="H56" s="50">
        <f>IF(B56="","",VLOOKUP(B56,tableaux!$A$4:$B$526,2,FALSE))</f>
        <v>20</v>
      </c>
      <c r="I56" s="183"/>
      <c r="J56" s="57" t="str">
        <f t="shared" si="6"/>
        <v>dispo</v>
      </c>
      <c r="K56" s="58"/>
      <c r="L56" s="59" t="str">
        <f t="shared" si="7"/>
        <v/>
      </c>
      <c r="M56" s="82" t="str">
        <f t="shared" si="9"/>
        <v/>
      </c>
      <c r="N56" s="60" t="str">
        <f t="shared" si="10"/>
        <v/>
      </c>
    </row>
    <row r="57" spans="1:14" ht="12.75" customHeight="1">
      <c r="A57" s="114"/>
      <c r="B57" s="66" t="s">
        <v>52</v>
      </c>
      <c r="C57" s="47" t="s">
        <v>147</v>
      </c>
      <c r="D57" s="63" t="str">
        <f>IF(C57="","",VLOOKUP(C57,tableaux!$D$5:E$66,2,FALSE))</f>
        <v>prunier</v>
      </c>
      <c r="E57" s="76" t="s">
        <v>247</v>
      </c>
      <c r="F57" s="49">
        <v>45</v>
      </c>
      <c r="G57" s="70">
        <v>1</v>
      </c>
      <c r="H57" s="50">
        <f>IF(B57="","",VLOOKUP(B57,tableaux!$A$4:$B$526,2,FALSE))</f>
        <v>20</v>
      </c>
      <c r="I57" s="183"/>
      <c r="J57" s="57" t="str">
        <f t="shared" si="6"/>
        <v>dispo</v>
      </c>
      <c r="K57" s="52"/>
      <c r="L57" s="59" t="str">
        <f t="shared" si="7"/>
        <v/>
      </c>
      <c r="M57" s="122" t="str">
        <f t="shared" si="9"/>
        <v/>
      </c>
      <c r="N57" s="60" t="str">
        <f t="shared" si="10"/>
        <v/>
      </c>
    </row>
    <row r="58" spans="1:14" ht="12.75" customHeight="1">
      <c r="A58" s="114"/>
      <c r="B58" s="44" t="s">
        <v>201</v>
      </c>
      <c r="C58" s="47" t="s">
        <v>11</v>
      </c>
      <c r="D58" s="63" t="str">
        <f>IF(C58="","",VLOOKUP(C58,tableaux!$D$5:E$66,2,FALSE))</f>
        <v>aubépine</v>
      </c>
      <c r="E58" s="76" t="s">
        <v>279</v>
      </c>
      <c r="F58" s="49">
        <v>46</v>
      </c>
      <c r="G58" s="70"/>
      <c r="H58" s="50">
        <f>IF(B58="","",VLOOKUP(B58,tableaux!$A$4:$B$526,2,FALSE))</f>
        <v>10</v>
      </c>
      <c r="I58" s="183" t="s">
        <v>280</v>
      </c>
      <c r="J58" s="57" t="str">
        <f t="shared" si="6"/>
        <v/>
      </c>
      <c r="K58" s="52" t="s">
        <v>231</v>
      </c>
      <c r="L58" s="59">
        <f t="shared" si="7"/>
        <v>6.8965517241379315</v>
      </c>
      <c r="M58" s="82" t="str">
        <f t="shared" si="9"/>
        <v/>
      </c>
      <c r="N58" s="60" t="str">
        <f t="shared" si="10"/>
        <v>à renouveler</v>
      </c>
    </row>
    <row r="59" spans="1:14" ht="12.75" customHeight="1">
      <c r="A59" s="113"/>
      <c r="B59" s="44" t="s">
        <v>197</v>
      </c>
      <c r="C59" s="47" t="s">
        <v>118</v>
      </c>
      <c r="D59" s="63" t="str">
        <f>IF(C59="","",VLOOKUP(C59,tableaux!$D$5:E$66,2,FALSE))</f>
        <v>noyer</v>
      </c>
      <c r="E59" s="76" t="s">
        <v>271</v>
      </c>
      <c r="F59" s="49">
        <v>47</v>
      </c>
      <c r="G59" s="70"/>
      <c r="H59" s="50">
        <f>IF(B59="","",VLOOKUP(B59,tableaux!$A$4:$B$526,2,FALSE))</f>
        <v>30</v>
      </c>
      <c r="I59" s="184">
        <v>42064</v>
      </c>
      <c r="J59" s="57" t="str">
        <f t="shared" si="6"/>
        <v/>
      </c>
      <c r="K59" s="52" t="s">
        <v>262</v>
      </c>
      <c r="L59" s="59" t="str">
        <f t="shared" si="7"/>
        <v/>
      </c>
      <c r="M59" s="199" t="s">
        <v>281</v>
      </c>
      <c r="N59" s="60" t="str">
        <f t="shared" si="10"/>
        <v>à renouveler</v>
      </c>
    </row>
    <row r="60" spans="1:14" ht="12.75" customHeight="1">
      <c r="A60" s="114"/>
      <c r="B60" s="44" t="s">
        <v>28</v>
      </c>
      <c r="C60" s="47" t="s">
        <v>32</v>
      </c>
      <c r="D60" s="63" t="str">
        <f>IF(C60="","",VLOOKUP(C60,tableaux!$D$5:E$66,2,FALSE))</f>
        <v>buis</v>
      </c>
      <c r="E60" s="76"/>
      <c r="F60" s="49">
        <v>48</v>
      </c>
      <c r="G60" s="70"/>
      <c r="H60" s="50">
        <f>IF(B60="","",VLOOKUP(B60,tableaux!$A$4:$B$526,2,FALSE))</f>
        <v>15</v>
      </c>
      <c r="I60" s="183">
        <v>42034</v>
      </c>
      <c r="J60" s="57" t="str">
        <f t="shared" si="6"/>
        <v/>
      </c>
      <c r="K60" s="52" t="s">
        <v>262</v>
      </c>
      <c r="L60" s="59" t="str">
        <f t="shared" si="7"/>
        <v/>
      </c>
      <c r="M60" s="82" t="s">
        <v>282</v>
      </c>
      <c r="N60" s="60" t="str">
        <f t="shared" si="10"/>
        <v>à renouveler</v>
      </c>
    </row>
    <row r="61" spans="1:14" ht="12.75" customHeight="1">
      <c r="A61" s="114"/>
      <c r="B61" s="44" t="s">
        <v>28</v>
      </c>
      <c r="C61" s="47" t="s">
        <v>32</v>
      </c>
      <c r="D61" s="63" t="str">
        <f>IF(C61="","",VLOOKUP(C61,tableaux!$D$5:E$66,2,FALSE))</f>
        <v>buis</v>
      </c>
      <c r="E61" s="76"/>
      <c r="F61" s="49">
        <v>49</v>
      </c>
      <c r="G61" s="70">
        <v>1</v>
      </c>
      <c r="H61" s="50">
        <f>IF(B61="","",VLOOKUP(B61,tableaux!$A$4:$B$526,2,FALSE))</f>
        <v>15</v>
      </c>
      <c r="I61" s="183"/>
      <c r="J61" s="57" t="str">
        <f t="shared" si="6"/>
        <v>dispo</v>
      </c>
      <c r="K61" s="52"/>
      <c r="L61" s="59" t="str">
        <f t="shared" si="7"/>
        <v/>
      </c>
      <c r="M61" s="82" t="str">
        <f t="shared" ref="M61:M68" si="11">IF(AND(G61="",K61&lt;&gt;"gie"),H61,"")</f>
        <v/>
      </c>
      <c r="N61" s="60" t="str">
        <f t="shared" si="10"/>
        <v/>
      </c>
    </row>
    <row r="62" spans="1:14" ht="12.75" customHeight="1">
      <c r="A62" s="114"/>
      <c r="B62" s="44" t="s">
        <v>28</v>
      </c>
      <c r="C62" s="47" t="s">
        <v>56</v>
      </c>
      <c r="D62" s="63" t="str">
        <f>IF(C62="","",VLOOKUP(C62,tableaux!$D$5:E$66,2,FALSE))</f>
        <v>divers</v>
      </c>
      <c r="E62" s="76" t="s">
        <v>283</v>
      </c>
      <c r="F62" s="49">
        <v>50</v>
      </c>
      <c r="G62" s="70">
        <v>1</v>
      </c>
      <c r="H62" s="50">
        <f>IF(B62="","",VLOOKUP(B62,tableaux!$A$4:$B$526,2,FALSE))</f>
        <v>15</v>
      </c>
      <c r="I62" s="183"/>
      <c r="J62" s="57" t="str">
        <f t="shared" si="6"/>
        <v>dispo</v>
      </c>
      <c r="K62" s="52"/>
      <c r="L62" s="59" t="str">
        <f t="shared" si="7"/>
        <v/>
      </c>
      <c r="M62" s="82" t="str">
        <f t="shared" si="11"/>
        <v/>
      </c>
      <c r="N62" s="60" t="str">
        <f t="shared" si="10"/>
        <v/>
      </c>
    </row>
    <row r="63" spans="1:14" ht="12.75" customHeight="1">
      <c r="A63" s="114"/>
      <c r="B63" s="44" t="s">
        <v>28</v>
      </c>
      <c r="C63" s="47" t="s">
        <v>124</v>
      </c>
      <c r="D63" s="63" t="str">
        <f>IF(C63="","",VLOOKUP(C63,tableaux!$D$5:E$66,2,FALSE))</f>
        <v>orme</v>
      </c>
      <c r="E63" s="76"/>
      <c r="F63" s="49">
        <v>51</v>
      </c>
      <c r="G63" s="70">
        <v>1</v>
      </c>
      <c r="H63" s="50">
        <f>IF(B63="","",VLOOKUP(B63,tableaux!$A$4:$B$526,2,FALSE))</f>
        <v>15</v>
      </c>
      <c r="I63" s="183"/>
      <c r="J63" s="57" t="str">
        <f t="shared" si="6"/>
        <v>dispo</v>
      </c>
      <c r="K63" s="52"/>
      <c r="L63" s="59" t="str">
        <f t="shared" si="7"/>
        <v/>
      </c>
      <c r="M63" s="82" t="str">
        <f t="shared" si="11"/>
        <v/>
      </c>
      <c r="N63" s="60" t="str">
        <f t="shared" si="10"/>
        <v/>
      </c>
    </row>
    <row r="64" spans="1:14" ht="12.75" customHeight="1">
      <c r="A64" s="113"/>
      <c r="B64" s="66" t="s">
        <v>149</v>
      </c>
      <c r="C64" s="78" t="s">
        <v>171</v>
      </c>
      <c r="D64" s="63" t="str">
        <f>IF(C64="","",VLOOKUP(C64,tableaux!$D$5:E$66,2,FALSE))</f>
        <v>tucuma</v>
      </c>
      <c r="E64" s="76"/>
      <c r="F64" s="49">
        <v>52</v>
      </c>
      <c r="G64" s="70">
        <v>1</v>
      </c>
      <c r="H64" s="50">
        <f>IF(B64="","",VLOOKUP(B64,tableaux!$A$4:$B$526,2,FALSE))</f>
        <v>8</v>
      </c>
      <c r="I64" s="183"/>
      <c r="J64" s="57" t="str">
        <f t="shared" si="6"/>
        <v>dispo</v>
      </c>
      <c r="K64" s="52"/>
      <c r="L64" s="59" t="str">
        <f t="shared" si="7"/>
        <v/>
      </c>
      <c r="M64" s="82" t="str">
        <f t="shared" si="11"/>
        <v/>
      </c>
      <c r="N64" s="60" t="str">
        <f t="shared" si="10"/>
        <v/>
      </c>
    </row>
    <row r="65" spans="1:14" ht="12.75" customHeight="1">
      <c r="A65" s="113"/>
      <c r="B65" s="44" t="s">
        <v>149</v>
      </c>
      <c r="C65" s="47" t="s">
        <v>8</v>
      </c>
      <c r="D65" s="63" t="str">
        <f>IF(C65="","",VLOOKUP(C65,tableaux!$D$5:E$66,2,FALSE))</f>
        <v>amourette</v>
      </c>
      <c r="E65" s="76"/>
      <c r="F65" s="49">
        <v>53</v>
      </c>
      <c r="G65" s="70">
        <v>1</v>
      </c>
      <c r="H65" s="50">
        <f>IF(B65="","",VLOOKUP(B65,tableaux!$A$4:$B$526,2,FALSE))</f>
        <v>8</v>
      </c>
      <c r="I65" s="183"/>
      <c r="J65" s="57" t="str">
        <f t="shared" si="6"/>
        <v>dispo</v>
      </c>
      <c r="K65" s="52"/>
      <c r="L65" s="59" t="str">
        <f t="shared" si="7"/>
        <v/>
      </c>
      <c r="M65" s="82" t="str">
        <f t="shared" si="11"/>
        <v/>
      </c>
      <c r="N65" s="60" t="str">
        <f t="shared" si="10"/>
        <v/>
      </c>
    </row>
    <row r="66" spans="1:14" ht="12.75" customHeight="1">
      <c r="A66" s="114"/>
      <c r="B66" s="44" t="s">
        <v>200</v>
      </c>
      <c r="C66" s="47" t="s">
        <v>71</v>
      </c>
      <c r="D66" s="63" t="str">
        <f>IF(C66="","",VLOOKUP(C66,tableaux!$D$5:E$66,2,FALSE))</f>
        <v>frêne</v>
      </c>
      <c r="E66" s="76"/>
      <c r="F66" s="49">
        <v>54</v>
      </c>
      <c r="G66" s="70">
        <v>1</v>
      </c>
      <c r="H66" s="50">
        <f>IF(B66="","",VLOOKUP(B66,tableaux!$A$4:$B$526,2,FALSE))</f>
        <v>15</v>
      </c>
      <c r="I66" s="183"/>
      <c r="J66" s="57" t="str">
        <f t="shared" si="6"/>
        <v>dispo</v>
      </c>
      <c r="K66" s="58"/>
      <c r="L66" s="59" t="str">
        <f t="shared" si="7"/>
        <v/>
      </c>
      <c r="M66" s="82" t="str">
        <f t="shared" si="11"/>
        <v/>
      </c>
      <c r="N66" s="60" t="str">
        <f t="shared" si="10"/>
        <v/>
      </c>
    </row>
    <row r="67" spans="1:14" ht="12.75" customHeight="1">
      <c r="A67" s="113"/>
      <c r="B67" s="66" t="s">
        <v>10</v>
      </c>
      <c r="C67" s="77" t="s">
        <v>109</v>
      </c>
      <c r="D67" s="63" t="str">
        <f>IF(C67="","",VLOOKUP(C67,tableaux!$D$5:E$66,2,FALSE))</f>
        <v>merisier</v>
      </c>
      <c r="E67" s="76"/>
      <c r="F67" s="49">
        <v>55</v>
      </c>
      <c r="G67" s="70">
        <v>1</v>
      </c>
      <c r="H67" s="50">
        <f>IF(B67="","",VLOOKUP(B67,tableaux!$A$4:$B$526,2,FALSE))</f>
        <v>10</v>
      </c>
      <c r="I67" s="183"/>
      <c r="J67" s="57" t="str">
        <f t="shared" si="6"/>
        <v/>
      </c>
      <c r="K67" s="52" t="s">
        <v>231</v>
      </c>
      <c r="L67" s="59" t="str">
        <f t="shared" si="7"/>
        <v/>
      </c>
      <c r="M67" s="82" t="str">
        <f t="shared" si="11"/>
        <v/>
      </c>
      <c r="N67" s="60" t="str">
        <f t="shared" si="10"/>
        <v/>
      </c>
    </row>
    <row r="68" spans="1:14" ht="12.75" customHeight="1">
      <c r="A68" s="113">
        <v>41977</v>
      </c>
      <c r="B68" s="44" t="s">
        <v>46</v>
      </c>
      <c r="C68" s="47" t="s">
        <v>44</v>
      </c>
      <c r="D68" s="63" t="str">
        <f>IF(C68="","",VLOOKUP(C68,tableaux!$D$5:E$66,2,FALSE))</f>
        <v xml:space="preserve">chataignIer </v>
      </c>
      <c r="E68" s="76" t="s">
        <v>284</v>
      </c>
      <c r="F68" s="49">
        <v>56</v>
      </c>
      <c r="G68" s="70"/>
      <c r="H68" s="50">
        <f>IF(B68="","",VLOOKUP(B68,tableaux!$A$4:$B$526,2,FALSE))</f>
        <v>30</v>
      </c>
      <c r="I68" s="183">
        <v>42239</v>
      </c>
      <c r="J68" s="57" t="str">
        <f t="shared" si="6"/>
        <v/>
      </c>
      <c r="K68" s="52" t="s">
        <v>249</v>
      </c>
      <c r="L68" s="59" t="str">
        <f t="shared" si="7"/>
        <v/>
      </c>
      <c r="M68" s="82">
        <f t="shared" si="11"/>
        <v>30</v>
      </c>
      <c r="N68" s="60" t="str">
        <f t="shared" si="10"/>
        <v>à renouveler</v>
      </c>
    </row>
    <row r="69" spans="1:14" ht="12.75" customHeight="1">
      <c r="A69" s="113" t="s">
        <v>322</v>
      </c>
      <c r="B69" s="44" t="s">
        <v>43</v>
      </c>
      <c r="C69" s="47" t="s">
        <v>32</v>
      </c>
      <c r="D69" s="63" t="str">
        <f>IF(C69="","",VLOOKUP(C69,tableaux!$D$5:E$66,2,FALSE))</f>
        <v>buis</v>
      </c>
      <c r="E69" s="76" t="s">
        <v>285</v>
      </c>
      <c r="F69" s="49">
        <v>57</v>
      </c>
      <c r="G69" s="70"/>
      <c r="H69" s="50">
        <f>IF(B69="","",VLOOKUP(B69,tableaux!$A$4:$B$526,2,FALSE))</f>
        <v>40</v>
      </c>
      <c r="I69" s="183">
        <v>41944</v>
      </c>
      <c r="J69" s="57" t="str">
        <f>IF(AND(M69="",H69&lt;&gt;"",G69&lt;&gt;""),"dispo","")</f>
        <v/>
      </c>
      <c r="K69" s="52" t="s">
        <v>262</v>
      </c>
      <c r="L69" s="59" t="str">
        <f>IF(AND(G69="",M69="gie"),H69/$L$11,"")</f>
        <v/>
      </c>
      <c r="M69" s="174" t="s">
        <v>256</v>
      </c>
      <c r="N69" s="60" t="str">
        <f t="shared" si="10"/>
        <v>à renouveler</v>
      </c>
    </row>
    <row r="70" spans="1:14" ht="12.75" customHeight="1">
      <c r="A70" s="113">
        <v>41977</v>
      </c>
      <c r="B70" s="66" t="s">
        <v>228</v>
      </c>
      <c r="C70" s="77" t="s">
        <v>2</v>
      </c>
      <c r="D70" s="63" t="str">
        <f>IF(C70="","",VLOOKUP(C70,tableaux!$D$5:E$66,2,FALSE))</f>
        <v>acacia afr</v>
      </c>
      <c r="E70" s="76"/>
      <c r="F70" s="49">
        <v>58</v>
      </c>
      <c r="G70" s="70"/>
      <c r="H70" s="50">
        <f>IF(B70="","",VLOOKUP(B70,tableaux!$A$4:$B$526,2,FALSE))</f>
        <v>40</v>
      </c>
      <c r="I70" s="183">
        <v>42239</v>
      </c>
      <c r="J70" s="57" t="str">
        <f t="shared" ref="J70:J82" si="12">IF(AND(K70="",H70&lt;&gt;"",G70&lt;&gt;""),"dispo","")</f>
        <v/>
      </c>
      <c r="K70" s="52" t="s">
        <v>249</v>
      </c>
      <c r="L70" s="59" t="str">
        <f t="shared" ref="L70:L82" si="13">IF(AND(G70="",K70="gie"),H70/$L$11,"")</f>
        <v/>
      </c>
      <c r="M70" s="82">
        <f t="shared" ref="M70:M82" si="14">IF(AND(G70="",K70&lt;&gt;"gie"),H70,"")</f>
        <v>40</v>
      </c>
      <c r="N70" s="60" t="str">
        <f t="shared" si="10"/>
        <v>à renouveler</v>
      </c>
    </row>
    <row r="71" spans="1:14" ht="12.75" customHeight="1">
      <c r="A71" s="113"/>
      <c r="B71" s="44" t="s">
        <v>34</v>
      </c>
      <c r="C71" s="47" t="s">
        <v>130</v>
      </c>
      <c r="D71" s="63" t="str">
        <f>IF(C71="","",VLOOKUP(C71,tableaux!$D$5:E$66,2,FALSE))</f>
        <v>panacoco</v>
      </c>
      <c r="E71" s="76"/>
      <c r="F71" s="49">
        <v>59</v>
      </c>
      <c r="G71" s="70">
        <v>1</v>
      </c>
      <c r="H71" s="50">
        <f>IF(B71="","",VLOOKUP(B71,tableaux!$A$4:$B$526,2,FALSE))</f>
        <v>40</v>
      </c>
      <c r="I71" s="183"/>
      <c r="J71" s="57" t="str">
        <f t="shared" si="12"/>
        <v>dispo</v>
      </c>
      <c r="K71" s="52"/>
      <c r="L71" s="59" t="str">
        <f t="shared" si="13"/>
        <v/>
      </c>
      <c r="M71" s="82" t="str">
        <f t="shared" si="14"/>
        <v/>
      </c>
      <c r="N71" s="60" t="str">
        <f t="shared" si="10"/>
        <v/>
      </c>
    </row>
    <row r="72" spans="1:14" ht="12.75" customHeight="1">
      <c r="A72" s="115"/>
      <c r="B72" s="44" t="s">
        <v>223</v>
      </c>
      <c r="C72" s="47" t="s">
        <v>23</v>
      </c>
      <c r="D72" s="63" t="str">
        <f>IF(C72="","",VLOOKUP(C72,tableaux!$D$5:E$66,2,FALSE))</f>
        <v>bois exotique</v>
      </c>
      <c r="E72" s="76"/>
      <c r="F72" s="49">
        <v>60</v>
      </c>
      <c r="G72" s="70"/>
      <c r="H72" s="50">
        <f>IF(B72="","",VLOOKUP(B72,tableaux!$A$4:$B$526,2,FALSE))</f>
        <v>60</v>
      </c>
      <c r="I72" s="183">
        <v>41944</v>
      </c>
      <c r="J72" s="57" t="str">
        <f t="shared" si="12"/>
        <v/>
      </c>
      <c r="K72" s="52" t="s">
        <v>323</v>
      </c>
      <c r="L72" s="59" t="str">
        <f t="shared" si="13"/>
        <v/>
      </c>
      <c r="M72" s="82">
        <f t="shared" si="14"/>
        <v>60</v>
      </c>
      <c r="N72" s="60" t="str">
        <f t="shared" si="10"/>
        <v>à renouveler</v>
      </c>
    </row>
    <row r="73" spans="1:14" ht="12.75" customHeight="1">
      <c r="A73" s="113"/>
      <c r="B73" s="66" t="s">
        <v>4</v>
      </c>
      <c r="C73" s="47" t="s">
        <v>109</v>
      </c>
      <c r="D73" s="63" t="str">
        <f>IF(C73="","",VLOOKUP(C73,tableaux!$D$5:E$66,2,FALSE))</f>
        <v>merisier</v>
      </c>
      <c r="E73" s="76" t="s">
        <v>286</v>
      </c>
      <c r="F73" s="49">
        <v>61</v>
      </c>
      <c r="G73" s="70">
        <v>1</v>
      </c>
      <c r="H73" s="50">
        <f>IF(B73="","",VLOOKUP(B73,tableaux!$A$4:$B$526,2,FALSE))</f>
        <v>20</v>
      </c>
      <c r="I73" s="183"/>
      <c r="J73" s="57" t="str">
        <f t="shared" si="12"/>
        <v/>
      </c>
      <c r="K73" s="52" t="s">
        <v>231</v>
      </c>
      <c r="L73" s="59" t="str">
        <f t="shared" si="13"/>
        <v/>
      </c>
      <c r="M73" s="82" t="str">
        <f t="shared" si="14"/>
        <v/>
      </c>
      <c r="N73" s="60" t="str">
        <f t="shared" si="10"/>
        <v/>
      </c>
    </row>
    <row r="74" spans="1:14" ht="12.75" customHeight="1">
      <c r="A74" s="114">
        <v>42354</v>
      </c>
      <c r="B74" s="66" t="s">
        <v>4</v>
      </c>
      <c r="C74" s="47" t="s">
        <v>109</v>
      </c>
      <c r="D74" s="63" t="str">
        <f>IF(C74="","",VLOOKUP(C74,tableaux!$D$5:E$66,2,FALSE))</f>
        <v>merisier</v>
      </c>
      <c r="E74" s="76" t="s">
        <v>286</v>
      </c>
      <c r="F74" s="49">
        <v>62</v>
      </c>
      <c r="G74" s="70">
        <v>1</v>
      </c>
      <c r="H74" s="50">
        <f>IF(B74="","",VLOOKUP(B74,tableaux!$A$4:$B$526,2,FALSE))</f>
        <v>20</v>
      </c>
      <c r="I74" s="183"/>
      <c r="J74" s="57" t="str">
        <f t="shared" si="12"/>
        <v/>
      </c>
      <c r="K74" s="52" t="s">
        <v>231</v>
      </c>
      <c r="L74" s="59" t="str">
        <f t="shared" si="13"/>
        <v/>
      </c>
      <c r="M74" s="82" t="str">
        <f t="shared" si="14"/>
        <v/>
      </c>
      <c r="N74" s="60" t="str">
        <f t="shared" si="10"/>
        <v/>
      </c>
    </row>
    <row r="75" spans="1:14" ht="12.75" customHeight="1">
      <c r="A75" s="113"/>
      <c r="B75" s="66" t="s">
        <v>52</v>
      </c>
      <c r="C75" s="47" t="s">
        <v>44</v>
      </c>
      <c r="D75" s="63" t="str">
        <f>IF(C75="","",VLOOKUP(C75,tableaux!$D$5:E$66,2,FALSE))</f>
        <v xml:space="preserve">chataignIer </v>
      </c>
      <c r="E75" s="76" t="s">
        <v>248</v>
      </c>
      <c r="F75" s="49">
        <v>63</v>
      </c>
      <c r="G75" s="70">
        <v>1</v>
      </c>
      <c r="H75" s="50">
        <f>IF(B75="","",VLOOKUP(B75,tableaux!$A$4:$B$526,2,FALSE))</f>
        <v>20</v>
      </c>
      <c r="I75" s="183"/>
      <c r="J75" s="57" t="str">
        <f t="shared" si="12"/>
        <v>dispo</v>
      </c>
      <c r="K75" s="52"/>
      <c r="L75" s="59" t="str">
        <f t="shared" si="13"/>
        <v/>
      </c>
      <c r="M75" s="82" t="str">
        <f t="shared" si="14"/>
        <v/>
      </c>
      <c r="N75" s="60" t="str">
        <f t="shared" si="10"/>
        <v/>
      </c>
    </row>
    <row r="76" spans="1:14" ht="12.75" customHeight="1">
      <c r="A76" s="116"/>
      <c r="B76" s="44" t="s">
        <v>52</v>
      </c>
      <c r="C76" s="47" t="s">
        <v>124</v>
      </c>
      <c r="D76" s="63" t="str">
        <f>IF(C76="","",VLOOKUP(C76,tableaux!$D$5:E$66,2,FALSE))</f>
        <v>orme</v>
      </c>
      <c r="E76" s="76"/>
      <c r="F76" s="49">
        <v>64</v>
      </c>
      <c r="G76" s="70">
        <v>1</v>
      </c>
      <c r="H76" s="50">
        <f>IF(B76="","",VLOOKUP(B76,tableaux!$A$4:$B$526,2,FALSE))</f>
        <v>20</v>
      </c>
      <c r="I76" s="183"/>
      <c r="J76" s="57" t="str">
        <f t="shared" si="12"/>
        <v>dispo</v>
      </c>
      <c r="K76" s="52"/>
      <c r="L76" s="59" t="str">
        <f t="shared" si="13"/>
        <v/>
      </c>
      <c r="M76" s="82" t="str">
        <f t="shared" si="14"/>
        <v/>
      </c>
      <c r="N76" s="60" t="str">
        <f t="shared" si="10"/>
        <v/>
      </c>
    </row>
    <row r="77" spans="1:14" ht="12.75" customHeight="1">
      <c r="A77" s="113"/>
      <c r="B77" s="44" t="s">
        <v>55</v>
      </c>
      <c r="C77" s="47" t="s">
        <v>141</v>
      </c>
      <c r="D77" s="63" t="str">
        <f>IF(C77="","",VLOOKUP(C77,tableaux!$D$5:E$66,2,FALSE))</f>
        <v>pommier</v>
      </c>
      <c r="E77" s="76"/>
      <c r="F77" s="49">
        <v>65</v>
      </c>
      <c r="G77" s="70">
        <v>1</v>
      </c>
      <c r="H77" s="50">
        <f>IF(B77="","",VLOOKUP(B77,tableaux!$A$4:$B$526,2,FALSE))</f>
        <v>15</v>
      </c>
      <c r="I77" s="183"/>
      <c r="J77" s="57" t="str">
        <f t="shared" si="12"/>
        <v>dispo</v>
      </c>
      <c r="K77" s="58"/>
      <c r="L77" s="59" t="str">
        <f t="shared" si="13"/>
        <v/>
      </c>
      <c r="M77" s="82" t="str">
        <f t="shared" si="14"/>
        <v/>
      </c>
      <c r="N77" s="60" t="str">
        <f t="shared" si="10"/>
        <v/>
      </c>
    </row>
    <row r="78" spans="1:14" ht="12.75" customHeight="1">
      <c r="A78" s="113">
        <v>42552</v>
      </c>
      <c r="B78" s="66" t="s">
        <v>52</v>
      </c>
      <c r="C78" s="47" t="s">
        <v>403</v>
      </c>
      <c r="D78" s="63" t="str">
        <f>IF(C78="","",VLOOKUP(C78,tableaux!$D$5:E$66,2,FALSE))</f>
        <v>lilas</v>
      </c>
      <c r="E78" s="76"/>
      <c r="F78" s="49">
        <v>66</v>
      </c>
      <c r="G78" s="70">
        <v>1</v>
      </c>
      <c r="H78" s="50">
        <f>IF(B78="","",VLOOKUP(B78,tableaux!$A$4:$B$526,2,FALSE))</f>
        <v>20</v>
      </c>
      <c r="I78" s="183"/>
      <c r="J78" s="57" t="str">
        <f t="shared" si="12"/>
        <v>dispo</v>
      </c>
      <c r="K78" s="58"/>
      <c r="L78" s="59" t="str">
        <f t="shared" si="13"/>
        <v/>
      </c>
      <c r="M78" s="82" t="str">
        <f t="shared" si="14"/>
        <v/>
      </c>
      <c r="N78" s="60" t="str">
        <f t="shared" si="10"/>
        <v/>
      </c>
    </row>
    <row r="79" spans="1:14" ht="12.75" customHeight="1">
      <c r="A79" s="113">
        <v>42642</v>
      </c>
      <c r="B79" s="66" t="s">
        <v>67</v>
      </c>
      <c r="C79" s="47" t="s">
        <v>89</v>
      </c>
      <c r="D79" s="63" t="str">
        <f>IF(C79="","",VLOOKUP(C79,tableaux!$D$5:E$66,2,FALSE))</f>
        <v>if</v>
      </c>
      <c r="E79" s="76" t="s">
        <v>287</v>
      </c>
      <c r="F79" s="49">
        <v>67</v>
      </c>
      <c r="G79" s="70">
        <v>1</v>
      </c>
      <c r="H79" s="50">
        <v>30</v>
      </c>
      <c r="I79" s="183"/>
      <c r="J79" s="57" t="str">
        <f t="shared" si="12"/>
        <v/>
      </c>
      <c r="K79" s="52" t="s">
        <v>231</v>
      </c>
      <c r="L79" s="59" t="str">
        <f t="shared" si="13"/>
        <v/>
      </c>
      <c r="M79" s="82" t="str">
        <f t="shared" si="14"/>
        <v/>
      </c>
      <c r="N79" s="60" t="str">
        <f t="shared" ref="N79:N107" si="15">IF(AND(B79&lt;&gt;"",G79=""),"à renouveler","")</f>
        <v/>
      </c>
    </row>
    <row r="80" spans="1:14" ht="12.75" customHeight="1">
      <c r="A80" s="115"/>
      <c r="B80" s="44" t="s">
        <v>61</v>
      </c>
      <c r="C80" s="47" t="s">
        <v>89</v>
      </c>
      <c r="D80" s="63" t="str">
        <f>IF(C80="","",VLOOKUP(C80,tableaux!$D$5:E$66,2,FALSE))</f>
        <v>if</v>
      </c>
      <c r="E80" s="76"/>
      <c r="F80" s="49">
        <v>68</v>
      </c>
      <c r="G80" s="70">
        <v>1</v>
      </c>
      <c r="H80" s="50">
        <f>IF(B80="","",VLOOKUP(B80,tableaux!$A$4:$B$526,2,FALSE))</f>
        <v>50</v>
      </c>
      <c r="I80" s="183"/>
      <c r="J80" s="57" t="str">
        <f t="shared" si="12"/>
        <v>dispo</v>
      </c>
      <c r="K80" s="52"/>
      <c r="L80" s="59" t="str">
        <f t="shared" si="13"/>
        <v/>
      </c>
      <c r="M80" s="82" t="str">
        <f t="shared" si="14"/>
        <v/>
      </c>
      <c r="N80" s="60" t="str">
        <f t="shared" si="15"/>
        <v/>
      </c>
    </row>
    <row r="81" spans="1:14" ht="12.75" customHeight="1">
      <c r="A81" s="113">
        <v>42552</v>
      </c>
      <c r="B81" s="66" t="s">
        <v>123</v>
      </c>
      <c r="C81" s="47" t="s">
        <v>32</v>
      </c>
      <c r="D81" s="63" t="str">
        <f>IF(C81="","",VLOOKUP(C81,tableaux!$D$5:E$66,2,FALSE))</f>
        <v>buis</v>
      </c>
      <c r="E81" s="76"/>
      <c r="F81" s="49">
        <v>69</v>
      </c>
      <c r="G81" s="70">
        <v>1</v>
      </c>
      <c r="H81" s="50">
        <v>70</v>
      </c>
      <c r="I81" s="183"/>
      <c r="J81" s="57" t="str">
        <f t="shared" si="12"/>
        <v>dispo</v>
      </c>
      <c r="K81" s="58"/>
      <c r="L81" s="59" t="str">
        <f t="shared" si="13"/>
        <v/>
      </c>
      <c r="M81" s="82" t="str">
        <f t="shared" si="14"/>
        <v/>
      </c>
      <c r="N81" s="60" t="str">
        <f t="shared" si="15"/>
        <v/>
      </c>
    </row>
    <row r="82" spans="1:14" ht="12.75" customHeight="1">
      <c r="A82" s="114"/>
      <c r="B82" s="66" t="s">
        <v>196</v>
      </c>
      <c r="C82" s="77" t="s">
        <v>118</v>
      </c>
      <c r="D82" s="63" t="str">
        <f>IF(C82="","",VLOOKUP(C82,tableaux!$D$5:E$66,2,FALSE))</f>
        <v>noyer</v>
      </c>
      <c r="E82" s="76" t="s">
        <v>288</v>
      </c>
      <c r="F82" s="49">
        <v>70</v>
      </c>
      <c r="G82" s="70"/>
      <c r="H82" s="50">
        <f>IF(B82="","",VLOOKUP(B82,tableaux!$A$4:$B$526,2,FALSE))</f>
        <v>40</v>
      </c>
      <c r="I82" s="183">
        <v>42095</v>
      </c>
      <c r="J82" s="57" t="str">
        <f t="shared" si="12"/>
        <v/>
      </c>
      <c r="K82" s="52" t="s">
        <v>231</v>
      </c>
      <c r="L82" s="59">
        <f t="shared" si="13"/>
        <v>27.586206896551726</v>
      </c>
      <c r="M82" s="82" t="str">
        <f t="shared" si="14"/>
        <v/>
      </c>
      <c r="N82" s="60" t="str">
        <f t="shared" si="15"/>
        <v>à renouveler</v>
      </c>
    </row>
    <row r="83" spans="1:14" ht="12.75" customHeight="1">
      <c r="A83" s="113" t="s">
        <v>322</v>
      </c>
      <c r="B83" s="66" t="s">
        <v>46</v>
      </c>
      <c r="C83" s="47" t="s">
        <v>17</v>
      </c>
      <c r="D83" s="63" t="str">
        <f>IF(C83="","",VLOOKUP(C83,tableaux!$D$5:E$66,2,FALSE))</f>
        <v>bois de santal</v>
      </c>
      <c r="E83" s="76"/>
      <c r="F83" s="49">
        <v>71</v>
      </c>
      <c r="G83" s="70"/>
      <c r="H83" s="50">
        <f>IF(B83="","",VLOOKUP(B83,tableaux!$A$4:$B$526,2,FALSE))</f>
        <v>30</v>
      </c>
      <c r="I83" s="183">
        <v>41944</v>
      </c>
      <c r="J83" s="57" t="str">
        <f>IF(AND(M83="",H83&lt;&gt;"",G83&lt;&gt;""),"dispo","")</f>
        <v/>
      </c>
      <c r="K83" s="52" t="s">
        <v>262</v>
      </c>
      <c r="L83" s="59" t="str">
        <f>IF(AND(G83="",M83="gie"),H83/$L$11,"")</f>
        <v/>
      </c>
      <c r="M83" s="174" t="s">
        <v>256</v>
      </c>
      <c r="N83" s="60" t="str">
        <f t="shared" si="15"/>
        <v>à renouveler</v>
      </c>
    </row>
    <row r="84" spans="1:14" ht="12.75" customHeight="1">
      <c r="A84" s="113"/>
      <c r="B84" s="66" t="s">
        <v>209</v>
      </c>
      <c r="C84" s="77" t="s">
        <v>168</v>
      </c>
      <c r="D84" s="63" t="str">
        <f>IF(C84="","",VLOOKUP(C84,tableaux!$D$5:E$66,2,FALSE))</f>
        <v>teck</v>
      </c>
      <c r="E84" s="76"/>
      <c r="F84" s="49">
        <v>72</v>
      </c>
      <c r="G84" s="70">
        <v>1</v>
      </c>
      <c r="H84" s="50">
        <f>IF(B84="","",VLOOKUP(B84,tableaux!$A$4:$B$526,2,FALSE))</f>
        <v>30</v>
      </c>
      <c r="I84" s="183"/>
      <c r="J84" s="57" t="str">
        <f t="shared" ref="J84:J112" si="16">IF(AND(K84="",H84&lt;&gt;"",G84&lt;&gt;""),"dispo","")</f>
        <v>dispo</v>
      </c>
      <c r="K84" s="52"/>
      <c r="L84" s="59" t="str">
        <f t="shared" ref="L84:L112" si="17">IF(AND(G84="",K84="gie"),H84/$L$11,"")</f>
        <v/>
      </c>
      <c r="M84" s="82" t="str">
        <f t="shared" ref="M84:M112" si="18">IF(AND(G84="",K84&lt;&gt;"gie"),H84,"")</f>
        <v/>
      </c>
      <c r="N84" s="60" t="str">
        <f t="shared" si="15"/>
        <v/>
      </c>
    </row>
    <row r="85" spans="1:14" ht="12.75" customHeight="1">
      <c r="A85" s="113"/>
      <c r="B85" s="66" t="s">
        <v>208</v>
      </c>
      <c r="C85" s="77" t="s">
        <v>168</v>
      </c>
      <c r="D85" s="63" t="str">
        <f>IF(C85="","",VLOOKUP(C85,tableaux!$D$5:E$66,2,FALSE))</f>
        <v>teck</v>
      </c>
      <c r="E85" s="76"/>
      <c r="F85" s="49">
        <v>73</v>
      </c>
      <c r="G85" s="70">
        <v>1</v>
      </c>
      <c r="H85" s="50">
        <f>IF(B85="","",VLOOKUP(B85,tableaux!$A$4:$B$526,2,FALSE))</f>
        <v>40</v>
      </c>
      <c r="I85" s="183"/>
      <c r="J85" s="57" t="str">
        <f t="shared" si="16"/>
        <v>dispo</v>
      </c>
      <c r="K85" s="52"/>
      <c r="L85" s="59" t="str">
        <f t="shared" si="17"/>
        <v/>
      </c>
      <c r="M85" s="82" t="str">
        <f t="shared" si="18"/>
        <v/>
      </c>
      <c r="N85" s="60" t="str">
        <f t="shared" si="15"/>
        <v/>
      </c>
    </row>
    <row r="86" spans="1:14" ht="12.75" customHeight="1">
      <c r="A86" s="113"/>
      <c r="B86" s="66" t="s">
        <v>207</v>
      </c>
      <c r="C86" s="77" t="s">
        <v>168</v>
      </c>
      <c r="D86" s="63" t="str">
        <f>IF(C86="","",VLOOKUP(C86,tableaux!$D$5:E$66,2,FALSE))</f>
        <v>teck</v>
      </c>
      <c r="E86" s="76"/>
      <c r="F86" s="49">
        <v>74</v>
      </c>
      <c r="G86" s="70">
        <v>1</v>
      </c>
      <c r="H86" s="50">
        <f>IF(B86="","",VLOOKUP(B86,tableaux!$A$4:$B$526,2,FALSE))</f>
        <v>50</v>
      </c>
      <c r="I86" s="183"/>
      <c r="J86" s="57" t="str">
        <f t="shared" si="16"/>
        <v>dispo</v>
      </c>
      <c r="K86" s="52"/>
      <c r="L86" s="59" t="str">
        <f t="shared" si="17"/>
        <v/>
      </c>
      <c r="M86" s="82" t="str">
        <f t="shared" si="18"/>
        <v/>
      </c>
      <c r="N86" s="60" t="str">
        <f t="shared" si="15"/>
        <v/>
      </c>
    </row>
    <row r="87" spans="1:14" ht="12.75" customHeight="1">
      <c r="A87" s="113"/>
      <c r="B87" s="66" t="s">
        <v>211</v>
      </c>
      <c r="C87" s="77" t="s">
        <v>141</v>
      </c>
      <c r="D87" s="63" t="str">
        <f>IF(C87="","",VLOOKUP(C87,tableaux!$D$5:E$66,2,FALSE))</f>
        <v>pommier</v>
      </c>
      <c r="E87" s="76"/>
      <c r="F87" s="49">
        <v>75</v>
      </c>
      <c r="G87" s="70">
        <v>1</v>
      </c>
      <c r="H87" s="50">
        <f>IF(B87="","",VLOOKUP(B87,tableaux!$A$4:$B$526,2,FALSE))</f>
        <v>40</v>
      </c>
      <c r="I87" s="183"/>
      <c r="J87" s="57" t="str">
        <f t="shared" si="16"/>
        <v>dispo</v>
      </c>
      <c r="K87" s="52"/>
      <c r="L87" s="59" t="str">
        <f t="shared" si="17"/>
        <v/>
      </c>
      <c r="M87" s="82" t="str">
        <f t="shared" si="18"/>
        <v/>
      </c>
      <c r="N87" s="60" t="str">
        <f t="shared" si="15"/>
        <v/>
      </c>
    </row>
    <row r="88" spans="1:14" ht="12.75" customHeight="1">
      <c r="A88" s="113"/>
      <c r="B88" s="66" t="s">
        <v>211</v>
      </c>
      <c r="C88" s="77" t="s">
        <v>168</v>
      </c>
      <c r="D88" s="63" t="str">
        <f>IF(C88="","",VLOOKUP(C88,tableaux!$D$5:E$66,2,FALSE))</f>
        <v>teck</v>
      </c>
      <c r="E88" s="76"/>
      <c r="F88" s="49">
        <v>76</v>
      </c>
      <c r="G88" s="70">
        <v>1</v>
      </c>
      <c r="H88" s="50">
        <f>IF(B88="","",VLOOKUP(B88,tableaux!$A$4:$B$526,2,FALSE))</f>
        <v>40</v>
      </c>
      <c r="I88" s="183"/>
      <c r="J88" s="57" t="str">
        <f t="shared" si="16"/>
        <v>dispo</v>
      </c>
      <c r="K88" s="52"/>
      <c r="L88" s="59" t="str">
        <f t="shared" si="17"/>
        <v/>
      </c>
      <c r="M88" s="82" t="str">
        <f t="shared" si="18"/>
        <v/>
      </c>
      <c r="N88" s="60" t="str">
        <f t="shared" si="15"/>
        <v/>
      </c>
    </row>
    <row r="89" spans="1:14" ht="12.75" customHeight="1">
      <c r="A89" s="113"/>
      <c r="B89" s="66" t="s">
        <v>210</v>
      </c>
      <c r="C89" s="77" t="s">
        <v>168</v>
      </c>
      <c r="D89" s="63" t="str">
        <f>IF(C89="","",VLOOKUP(C89,tableaux!$D$5:E$66,2,FALSE))</f>
        <v>teck</v>
      </c>
      <c r="E89" s="76"/>
      <c r="F89" s="49">
        <v>77</v>
      </c>
      <c r="G89" s="70">
        <v>1</v>
      </c>
      <c r="H89" s="50">
        <f>IF(B89="","",VLOOKUP(B89,tableaux!$A$4:$B$526,2,FALSE))</f>
        <v>50</v>
      </c>
      <c r="I89" s="183"/>
      <c r="J89" s="57" t="str">
        <f t="shared" si="16"/>
        <v>dispo</v>
      </c>
      <c r="K89" s="52"/>
      <c r="L89" s="59" t="str">
        <f t="shared" si="17"/>
        <v/>
      </c>
      <c r="M89" s="82" t="str">
        <f t="shared" si="18"/>
        <v/>
      </c>
      <c r="N89" s="60" t="str">
        <f t="shared" si="15"/>
        <v/>
      </c>
    </row>
    <row r="90" spans="1:14" ht="12.75" customHeight="1">
      <c r="A90" s="113"/>
      <c r="B90" s="66" t="s">
        <v>191</v>
      </c>
      <c r="C90" s="77" t="s">
        <v>124</v>
      </c>
      <c r="D90" s="63" t="str">
        <f>IF(C90="","",VLOOKUP(C90,tableaux!$D$5:E$66,2,FALSE))</f>
        <v>orme</v>
      </c>
      <c r="E90" s="76" t="s">
        <v>289</v>
      </c>
      <c r="F90" s="49">
        <v>78</v>
      </c>
      <c r="G90" s="70"/>
      <c r="H90" s="50">
        <f>IF(B90="","",VLOOKUP(B90,tableaux!$A$4:$B$526,2,FALSE))</f>
        <v>40</v>
      </c>
      <c r="I90" s="183">
        <v>42139</v>
      </c>
      <c r="J90" s="57" t="str">
        <f t="shared" si="16"/>
        <v/>
      </c>
      <c r="K90" s="52"/>
      <c r="L90" s="59" t="str">
        <f t="shared" si="17"/>
        <v/>
      </c>
      <c r="M90" s="82">
        <f t="shared" si="18"/>
        <v>40</v>
      </c>
      <c r="N90" s="60" t="str">
        <f t="shared" si="15"/>
        <v>à renouveler</v>
      </c>
    </row>
    <row r="91" spans="1:14" ht="12.75" customHeight="1">
      <c r="A91" s="113"/>
      <c r="B91" s="66" t="s">
        <v>191</v>
      </c>
      <c r="C91" s="77" t="s">
        <v>124</v>
      </c>
      <c r="D91" s="63" t="str">
        <f>IF(C91="","",VLOOKUP(C91,tableaux!$D$5:E$66,2,FALSE))</f>
        <v>orme</v>
      </c>
      <c r="E91" s="76"/>
      <c r="F91" s="49">
        <v>79</v>
      </c>
      <c r="G91" s="70">
        <v>1</v>
      </c>
      <c r="H91" s="50">
        <f>IF(B91="","",VLOOKUP(B91,tableaux!$A$4:$B$526,2,FALSE))</f>
        <v>40</v>
      </c>
      <c r="I91" s="183"/>
      <c r="J91" s="57" t="str">
        <f t="shared" si="16"/>
        <v>dispo</v>
      </c>
      <c r="K91" s="52"/>
      <c r="L91" s="59" t="str">
        <f t="shared" si="17"/>
        <v/>
      </c>
      <c r="M91" s="82" t="str">
        <f t="shared" si="18"/>
        <v/>
      </c>
      <c r="N91" s="60" t="str">
        <f t="shared" si="15"/>
        <v/>
      </c>
    </row>
    <row r="92" spans="1:14" ht="12.75" customHeight="1">
      <c r="A92" s="113" t="s">
        <v>422</v>
      </c>
      <c r="B92" s="66" t="s">
        <v>226</v>
      </c>
      <c r="C92" s="78" t="s">
        <v>89</v>
      </c>
      <c r="D92" s="63" t="str">
        <f>IF(C92="","",VLOOKUP(C92,tableaux!$D$5:E$66,2,FALSE))</f>
        <v>if</v>
      </c>
      <c r="E92" s="76" t="s">
        <v>253</v>
      </c>
      <c r="F92" s="49">
        <v>80</v>
      </c>
      <c r="G92" s="70">
        <v>1</v>
      </c>
      <c r="H92" s="50">
        <f>IF(B92="","",VLOOKUP(B92,tableaux!$A$4:$B$526,2,FALSE))</f>
        <v>20</v>
      </c>
      <c r="I92" s="183"/>
      <c r="J92" s="57" t="str">
        <f t="shared" si="16"/>
        <v>dispo</v>
      </c>
      <c r="K92" s="58"/>
      <c r="L92" s="59" t="str">
        <f t="shared" si="17"/>
        <v/>
      </c>
      <c r="M92" s="82" t="str">
        <f t="shared" si="18"/>
        <v/>
      </c>
      <c r="N92" s="60" t="str">
        <f t="shared" si="15"/>
        <v/>
      </c>
    </row>
    <row r="93" spans="1:14" ht="12.75" customHeight="1">
      <c r="A93" s="113"/>
      <c r="B93" s="66" t="s">
        <v>212</v>
      </c>
      <c r="C93" s="47" t="s">
        <v>38</v>
      </c>
      <c r="D93" s="63" t="str">
        <f>IF(C93="","",VLOOKUP(C93,tableaux!$D$5:E$66,2,FALSE))</f>
        <v>cèdre</v>
      </c>
      <c r="E93" s="76" t="s">
        <v>271</v>
      </c>
      <c r="F93" s="49">
        <v>81</v>
      </c>
      <c r="G93" s="70"/>
      <c r="H93" s="50">
        <f>IF(B93="","",VLOOKUP(B93,tableaux!$A$4:$B$526,2,FALSE))</f>
        <v>20</v>
      </c>
      <c r="I93" s="183">
        <v>42095</v>
      </c>
      <c r="J93" s="57" t="str">
        <f t="shared" si="16"/>
        <v/>
      </c>
      <c r="K93" s="52" t="s">
        <v>231</v>
      </c>
      <c r="L93" s="59">
        <f t="shared" si="17"/>
        <v>13.793103448275863</v>
      </c>
      <c r="M93" s="82" t="str">
        <f t="shared" si="18"/>
        <v/>
      </c>
      <c r="N93" s="60" t="str">
        <f t="shared" si="15"/>
        <v>à renouveler</v>
      </c>
    </row>
    <row r="94" spans="1:14" ht="12.75" customHeight="1">
      <c r="A94" s="115"/>
      <c r="B94" s="44" t="s">
        <v>170</v>
      </c>
      <c r="C94" s="47" t="s">
        <v>124</v>
      </c>
      <c r="D94" s="63" t="str">
        <f>IF(C94="","",VLOOKUP(C94,tableaux!$D$5:E$66,2,FALSE))</f>
        <v>orme</v>
      </c>
      <c r="E94" s="76" t="s">
        <v>290</v>
      </c>
      <c r="F94" s="49">
        <v>82</v>
      </c>
      <c r="G94" s="70">
        <v>1</v>
      </c>
      <c r="H94" s="50">
        <f>IF(B94="","",VLOOKUP(B94,tableaux!$A$4:$B$526,2,FALSE))</f>
        <v>80</v>
      </c>
      <c r="I94" s="183"/>
      <c r="J94" s="57" t="str">
        <f t="shared" si="16"/>
        <v>dispo</v>
      </c>
      <c r="K94" s="52"/>
      <c r="L94" s="59" t="str">
        <f t="shared" si="17"/>
        <v/>
      </c>
      <c r="M94" s="82" t="str">
        <f t="shared" si="18"/>
        <v/>
      </c>
      <c r="N94" s="60" t="str">
        <f t="shared" si="15"/>
        <v/>
      </c>
    </row>
    <row r="95" spans="1:14" ht="12.75" customHeight="1">
      <c r="A95" s="113"/>
      <c r="B95" s="66" t="s">
        <v>189</v>
      </c>
      <c r="C95" s="77" t="s">
        <v>118</v>
      </c>
      <c r="D95" s="63" t="str">
        <f>IF(C95="","",VLOOKUP(C95,tableaux!$D$5:E$66,2,FALSE))</f>
        <v>noyer</v>
      </c>
      <c r="E95" s="76" t="s">
        <v>274</v>
      </c>
      <c r="F95" s="49">
        <v>83</v>
      </c>
      <c r="G95" s="70"/>
      <c r="H95" s="50">
        <f>IF(B95="","",VLOOKUP(B95,tableaux!$A$4:$B$526,2,FALSE))</f>
        <v>50</v>
      </c>
      <c r="I95" s="183"/>
      <c r="J95" s="57" t="str">
        <f t="shared" si="16"/>
        <v/>
      </c>
      <c r="K95" s="52" t="s">
        <v>231</v>
      </c>
      <c r="L95" s="59">
        <f t="shared" si="17"/>
        <v>34.482758620689658</v>
      </c>
      <c r="M95" s="82" t="str">
        <f t="shared" si="18"/>
        <v/>
      </c>
      <c r="N95" s="60" t="str">
        <f t="shared" si="15"/>
        <v>à renouveler</v>
      </c>
    </row>
    <row r="96" spans="1:14" ht="12.75" customHeight="1">
      <c r="A96" s="113"/>
      <c r="B96" s="66" t="s">
        <v>189</v>
      </c>
      <c r="C96" s="77" t="s">
        <v>118</v>
      </c>
      <c r="D96" s="63" t="str">
        <f>IF(C96="","",VLOOKUP(C96,tableaux!$D$5:E$66,2,FALSE))</f>
        <v>noyer</v>
      </c>
      <c r="E96" s="76" t="s">
        <v>274</v>
      </c>
      <c r="F96" s="49">
        <v>84</v>
      </c>
      <c r="G96" s="70"/>
      <c r="H96" s="50">
        <f>IF(B96="","",VLOOKUP(B96,tableaux!$A$4:$B$526,2,FALSE))</f>
        <v>50</v>
      </c>
      <c r="I96" s="183"/>
      <c r="J96" s="57" t="str">
        <f t="shared" si="16"/>
        <v/>
      </c>
      <c r="K96" s="52" t="s">
        <v>231</v>
      </c>
      <c r="L96" s="59">
        <f t="shared" si="17"/>
        <v>34.482758620689658</v>
      </c>
      <c r="M96" s="82" t="str">
        <f t="shared" si="18"/>
        <v/>
      </c>
      <c r="N96" s="60" t="str">
        <f t="shared" si="15"/>
        <v>à renouveler</v>
      </c>
    </row>
    <row r="97" spans="1:14" ht="12.75" customHeight="1">
      <c r="A97" s="113"/>
      <c r="B97" s="66" t="s">
        <v>189</v>
      </c>
      <c r="C97" s="77" t="s">
        <v>118</v>
      </c>
      <c r="D97" s="63" t="str">
        <f>IF(C97="","",VLOOKUP(C97,tableaux!$D$5:E$66,2,FALSE))</f>
        <v>noyer</v>
      </c>
      <c r="E97" s="76" t="s">
        <v>274</v>
      </c>
      <c r="F97" s="49">
        <v>85</v>
      </c>
      <c r="G97" s="70"/>
      <c r="H97" s="50">
        <f>IF(B97="","",VLOOKUP(B97,tableaux!$A$4:$B$526,2,FALSE))</f>
        <v>50</v>
      </c>
      <c r="I97" s="183"/>
      <c r="J97" s="57" t="str">
        <f t="shared" si="16"/>
        <v/>
      </c>
      <c r="K97" s="52" t="s">
        <v>231</v>
      </c>
      <c r="L97" s="59">
        <f t="shared" si="17"/>
        <v>34.482758620689658</v>
      </c>
      <c r="M97" s="82" t="str">
        <f t="shared" si="18"/>
        <v/>
      </c>
      <c r="N97" s="60" t="str">
        <f t="shared" si="15"/>
        <v>à renouveler</v>
      </c>
    </row>
    <row r="98" spans="1:14" ht="12.75" customHeight="1">
      <c r="A98" s="113"/>
      <c r="B98" s="66" t="s">
        <v>4</v>
      </c>
      <c r="C98" s="77" t="s">
        <v>141</v>
      </c>
      <c r="D98" s="63" t="str">
        <f>IF(C98="","",VLOOKUP(C98,tableaux!$D$5:E$66,2,FALSE))</f>
        <v>pommier</v>
      </c>
      <c r="E98" s="76"/>
      <c r="F98" s="49">
        <v>86</v>
      </c>
      <c r="G98" s="70"/>
      <c r="H98" s="50">
        <f>IF(B98="","",VLOOKUP(B98,tableaux!$A$4:$B$526,2,FALSE))</f>
        <v>20</v>
      </c>
      <c r="I98" s="183"/>
      <c r="J98" s="57" t="str">
        <f t="shared" si="16"/>
        <v/>
      </c>
      <c r="K98" s="52" t="s">
        <v>231</v>
      </c>
      <c r="L98" s="59">
        <f t="shared" si="17"/>
        <v>13.793103448275863</v>
      </c>
      <c r="M98" s="82" t="str">
        <f t="shared" si="18"/>
        <v/>
      </c>
      <c r="N98" s="60" t="str">
        <f t="shared" si="15"/>
        <v>à renouveler</v>
      </c>
    </row>
    <row r="99" spans="1:14" ht="12.75" customHeight="1">
      <c r="A99" s="114"/>
      <c r="B99" s="66" t="s">
        <v>7</v>
      </c>
      <c r="C99" s="77" t="s">
        <v>141</v>
      </c>
      <c r="D99" s="63" t="str">
        <f>IF(C99="","",VLOOKUP(C99,tableaux!$D$5:E$66,2,FALSE))</f>
        <v>pommier</v>
      </c>
      <c r="E99" s="76"/>
      <c r="F99" s="49">
        <v>87</v>
      </c>
      <c r="G99" s="70"/>
      <c r="H99" s="50">
        <f>IF(B99="","",VLOOKUP(B99,tableaux!$A$4:$B$526,2,FALSE))</f>
        <v>15</v>
      </c>
      <c r="I99" s="183">
        <v>42278</v>
      </c>
      <c r="J99" s="57" t="str">
        <f t="shared" si="16"/>
        <v/>
      </c>
      <c r="K99" s="52" t="s">
        <v>231</v>
      </c>
      <c r="L99" s="59">
        <f t="shared" si="17"/>
        <v>10.344827586206897</v>
      </c>
      <c r="M99" s="82" t="str">
        <f t="shared" si="18"/>
        <v/>
      </c>
      <c r="N99" s="60" t="str">
        <f t="shared" si="15"/>
        <v>à renouveler</v>
      </c>
    </row>
    <row r="100" spans="1:14" ht="12.75" customHeight="1">
      <c r="A100" s="114"/>
      <c r="B100" s="66" t="s">
        <v>7</v>
      </c>
      <c r="C100" s="77" t="s">
        <v>141</v>
      </c>
      <c r="D100" s="63" t="str">
        <f>IF(C100="","",VLOOKUP(C100,tableaux!$D$5:E$66,2,FALSE))</f>
        <v>pommier</v>
      </c>
      <c r="E100" s="76"/>
      <c r="F100" s="49">
        <v>88</v>
      </c>
      <c r="G100" s="70">
        <v>1</v>
      </c>
      <c r="H100" s="50">
        <f>IF(B100="","",VLOOKUP(B100,tableaux!$A$4:$B$526,2,FALSE))</f>
        <v>15</v>
      </c>
      <c r="I100" s="183"/>
      <c r="J100" s="57" t="str">
        <f t="shared" si="16"/>
        <v/>
      </c>
      <c r="K100" s="52" t="s">
        <v>231</v>
      </c>
      <c r="L100" s="59" t="str">
        <f t="shared" si="17"/>
        <v/>
      </c>
      <c r="M100" s="82" t="str">
        <f t="shared" si="18"/>
        <v/>
      </c>
      <c r="N100" s="60" t="str">
        <f t="shared" si="15"/>
        <v/>
      </c>
    </row>
    <row r="101" spans="1:14" ht="12.75" customHeight="1">
      <c r="A101" s="114"/>
      <c r="B101" s="200" t="s">
        <v>7</v>
      </c>
      <c r="C101" s="77" t="s">
        <v>141</v>
      </c>
      <c r="D101" s="63" t="str">
        <f>IF(C101="","",VLOOKUP(C101,tableaux!$D$5:E$66,2,FALSE))</f>
        <v>pommier</v>
      </c>
      <c r="E101" s="76"/>
      <c r="F101" s="49">
        <v>89</v>
      </c>
      <c r="G101" s="70"/>
      <c r="H101" s="50">
        <f>IF(B101="","",VLOOKUP(B101,tableaux!$A$4:$B$526,2,FALSE))</f>
        <v>15</v>
      </c>
      <c r="I101" s="183">
        <v>41974</v>
      </c>
      <c r="J101" s="57" t="str">
        <f t="shared" si="16"/>
        <v/>
      </c>
      <c r="K101" s="52" t="s">
        <v>231</v>
      </c>
      <c r="L101" s="59">
        <f t="shared" si="17"/>
        <v>10.344827586206897</v>
      </c>
      <c r="M101" s="82" t="str">
        <f t="shared" si="18"/>
        <v/>
      </c>
      <c r="N101" s="60" t="str">
        <f t="shared" si="15"/>
        <v>à renouveler</v>
      </c>
    </row>
    <row r="102" spans="1:14" ht="12.75" customHeight="1">
      <c r="A102" s="114"/>
      <c r="B102" s="66" t="s">
        <v>226</v>
      </c>
      <c r="C102" s="77" t="s">
        <v>139</v>
      </c>
      <c r="D102" s="63" t="str">
        <f>IF(C102="","",VLOOKUP(C102,tableaux!$D$5:E$66,2,FALSE))</f>
        <v>poirier</v>
      </c>
      <c r="E102" s="76"/>
      <c r="F102" s="49">
        <v>90</v>
      </c>
      <c r="G102" s="70">
        <v>1</v>
      </c>
      <c r="H102" s="50">
        <f>IF(B102="","",VLOOKUP(B102,tableaux!$A$4:$B$526,2,FALSE))</f>
        <v>20</v>
      </c>
      <c r="I102" s="183"/>
      <c r="J102" s="57" t="str">
        <f t="shared" si="16"/>
        <v>dispo</v>
      </c>
      <c r="K102" s="52"/>
      <c r="L102" s="59" t="str">
        <f t="shared" si="17"/>
        <v/>
      </c>
      <c r="M102" s="82" t="str">
        <f t="shared" si="18"/>
        <v/>
      </c>
      <c r="N102" s="60" t="str">
        <f t="shared" si="15"/>
        <v/>
      </c>
    </row>
    <row r="103" spans="1:14" ht="12.75" customHeight="1">
      <c r="A103" s="113">
        <v>42552</v>
      </c>
      <c r="B103" s="66" t="s">
        <v>191</v>
      </c>
      <c r="C103" s="47" t="s">
        <v>47</v>
      </c>
      <c r="D103" s="63" t="str">
        <f>IF(C103="","",VLOOKUP(C103,tableaux!$D$5:E$66,2,FALSE))</f>
        <v>chêne</v>
      </c>
      <c r="E103" s="76" t="s">
        <v>393</v>
      </c>
      <c r="F103" s="49">
        <v>91</v>
      </c>
      <c r="G103" s="70"/>
      <c r="H103" s="50">
        <v>20</v>
      </c>
      <c r="I103" s="183"/>
      <c r="J103" s="57" t="str">
        <f t="shared" si="16"/>
        <v/>
      </c>
      <c r="K103" s="52" t="s">
        <v>363</v>
      </c>
      <c r="L103" s="59" t="str">
        <f t="shared" si="17"/>
        <v/>
      </c>
      <c r="M103" s="82">
        <f t="shared" si="18"/>
        <v>20</v>
      </c>
      <c r="N103" s="60" t="str">
        <f t="shared" si="15"/>
        <v>à renouveler</v>
      </c>
    </row>
    <row r="104" spans="1:14" ht="12.75" customHeight="1">
      <c r="A104" s="113"/>
      <c r="B104" s="44" t="s">
        <v>82</v>
      </c>
      <c r="C104" s="47" t="s">
        <v>47</v>
      </c>
      <c r="D104" s="63" t="str">
        <f>IF(C104="","",VLOOKUP(C104,tableaux!$D$5:E$66,2,FALSE))</f>
        <v>chêne</v>
      </c>
      <c r="E104" s="76" t="s">
        <v>248</v>
      </c>
      <c r="F104" s="49">
        <v>92</v>
      </c>
      <c r="G104" s="70"/>
      <c r="H104" s="50">
        <f>IF(B104="","",VLOOKUP(B104,tableaux!$A$4:$B$526,2,FALSE))</f>
        <v>40</v>
      </c>
      <c r="I104" s="183">
        <v>42522</v>
      </c>
      <c r="J104" s="57" t="str">
        <f t="shared" si="16"/>
        <v/>
      </c>
      <c r="K104" s="52" t="s">
        <v>231</v>
      </c>
      <c r="L104" s="59">
        <f>IF(AND(G104="",K104="gie"),H104/1.5,"")</f>
        <v>26.666666666666668</v>
      </c>
      <c r="M104" s="82" t="str">
        <f t="shared" si="18"/>
        <v/>
      </c>
      <c r="N104" s="60" t="str">
        <f t="shared" si="15"/>
        <v>à renouveler</v>
      </c>
    </row>
    <row r="105" spans="1:14" ht="12.75" customHeight="1">
      <c r="A105" s="113"/>
      <c r="B105" s="201" t="s">
        <v>34</v>
      </c>
      <c r="C105" s="47" t="s">
        <v>159</v>
      </c>
      <c r="D105" s="63" t="str">
        <f>IF(C105="","",VLOOKUP(C105,tableaux!$D$5:E$66,2,FALSE))</f>
        <v>sterculier fétide</v>
      </c>
      <c r="E105" s="76"/>
      <c r="F105" s="49">
        <v>93</v>
      </c>
      <c r="G105" s="70">
        <v>1</v>
      </c>
      <c r="H105" s="50">
        <f>IF(B105="","",VLOOKUP(B105,tableaux!$A$4:$B$526,2,FALSE))</f>
        <v>40</v>
      </c>
      <c r="I105" s="183"/>
      <c r="J105" s="57" t="str">
        <f t="shared" si="16"/>
        <v>dispo</v>
      </c>
      <c r="K105" s="52"/>
      <c r="L105" s="59" t="str">
        <f t="shared" si="17"/>
        <v/>
      </c>
      <c r="M105" s="82" t="str">
        <f t="shared" si="18"/>
        <v/>
      </c>
      <c r="N105" s="60" t="str">
        <f t="shared" si="15"/>
        <v/>
      </c>
    </row>
    <row r="106" spans="1:14" ht="12.75" customHeight="1">
      <c r="A106" s="113"/>
      <c r="B106" s="66" t="s">
        <v>120</v>
      </c>
      <c r="C106" s="47" t="s">
        <v>124</v>
      </c>
      <c r="D106" s="63" t="str">
        <f>IF(C106="","",VLOOKUP(C106,tableaux!$D$5:E$66,2,FALSE))</f>
        <v>orme</v>
      </c>
      <c r="E106" s="76" t="s">
        <v>292</v>
      </c>
      <c r="F106" s="49">
        <v>94</v>
      </c>
      <c r="G106" s="70">
        <v>1</v>
      </c>
      <c r="H106" s="50">
        <f>IF(B106="","",VLOOKUP(B106,tableaux!$A$4:$B$526,2,FALSE))</f>
        <v>15</v>
      </c>
      <c r="I106" s="183"/>
      <c r="J106" s="57" t="str">
        <f t="shared" si="16"/>
        <v/>
      </c>
      <c r="K106" s="52" t="s">
        <v>231</v>
      </c>
      <c r="L106" s="59" t="str">
        <f t="shared" si="17"/>
        <v/>
      </c>
      <c r="M106" s="82" t="str">
        <f t="shared" si="18"/>
        <v/>
      </c>
      <c r="N106" s="60" t="str">
        <f t="shared" si="15"/>
        <v/>
      </c>
    </row>
    <row r="107" spans="1:14" ht="12.75" customHeight="1">
      <c r="A107" s="113"/>
      <c r="B107" s="66" t="s">
        <v>13</v>
      </c>
      <c r="C107" s="77" t="s">
        <v>109</v>
      </c>
      <c r="D107" s="63" t="str">
        <f>IF(C107="","",VLOOKUP(C107,tableaux!$D$5:E$66,2,FALSE))</f>
        <v>merisier</v>
      </c>
      <c r="E107" s="76" t="s">
        <v>293</v>
      </c>
      <c r="F107" s="49">
        <v>95</v>
      </c>
      <c r="G107" s="70">
        <v>1</v>
      </c>
      <c r="H107" s="50">
        <f>IF(B107="","",VLOOKUP(B107,tableaux!$A$4:$B$526,2,FALSE))</f>
        <v>5</v>
      </c>
      <c r="I107" s="183"/>
      <c r="J107" s="57" t="str">
        <f t="shared" si="16"/>
        <v/>
      </c>
      <c r="K107" s="52" t="s">
        <v>231</v>
      </c>
      <c r="L107" s="59" t="str">
        <f t="shared" si="17"/>
        <v/>
      </c>
      <c r="M107" s="82" t="str">
        <f t="shared" si="18"/>
        <v/>
      </c>
      <c r="N107" s="60" t="str">
        <f t="shared" si="15"/>
        <v/>
      </c>
    </row>
    <row r="108" spans="1:14" ht="12.75" customHeight="1">
      <c r="A108" s="113"/>
      <c r="B108" s="66" t="s">
        <v>132</v>
      </c>
      <c r="C108" s="77" t="s">
        <v>118</v>
      </c>
      <c r="D108" s="63" t="str">
        <f>IF(C108="","",VLOOKUP(C108,tableaux!$D$5:E$66,2,FALSE))</f>
        <v>noyer</v>
      </c>
      <c r="E108" s="76" t="s">
        <v>284</v>
      </c>
      <c r="F108" s="49">
        <v>96</v>
      </c>
      <c r="G108" s="70">
        <v>1</v>
      </c>
      <c r="H108" s="50">
        <f>IF(B108="","",VLOOKUP(B108,tableaux!$A$4:$B$526,2,FALSE))</f>
        <v>30</v>
      </c>
      <c r="I108" s="183"/>
      <c r="J108" s="57" t="str">
        <f t="shared" si="16"/>
        <v>dispo</v>
      </c>
      <c r="K108" s="58"/>
      <c r="L108" s="59" t="str">
        <f t="shared" si="17"/>
        <v/>
      </c>
      <c r="M108" s="82" t="str">
        <f t="shared" si="18"/>
        <v/>
      </c>
      <c r="N108" s="60" t="str">
        <f t="shared" ref="N108:N133" si="19">IF(AND(B108&lt;&gt;"",G108=""),"à renouveler","")</f>
        <v/>
      </c>
    </row>
    <row r="109" spans="1:14" ht="12.75" customHeight="1">
      <c r="A109" s="113"/>
      <c r="B109" s="66" t="s">
        <v>200</v>
      </c>
      <c r="C109" s="78" t="s">
        <v>118</v>
      </c>
      <c r="D109" s="63" t="str">
        <f>IF(C109="","",VLOOKUP(C109,tableaux!$D$5:E$66,2,FALSE))</f>
        <v>noyer</v>
      </c>
      <c r="E109" s="76" t="s">
        <v>271</v>
      </c>
      <c r="F109" s="49">
        <v>97</v>
      </c>
      <c r="G109" s="70"/>
      <c r="H109" s="50">
        <f>IF(B109="","",VLOOKUP(B109,tableaux!$A$4:$B$526,2,FALSE))</f>
        <v>15</v>
      </c>
      <c r="I109" s="183">
        <v>41974</v>
      </c>
      <c r="J109" s="57" t="str">
        <f t="shared" si="16"/>
        <v/>
      </c>
      <c r="K109" s="52" t="s">
        <v>231</v>
      </c>
      <c r="L109" s="59">
        <f t="shared" si="17"/>
        <v>10.344827586206897</v>
      </c>
      <c r="M109" s="82" t="str">
        <f t="shared" si="18"/>
        <v/>
      </c>
      <c r="N109" s="60" t="str">
        <f t="shared" si="19"/>
        <v>à renouveler</v>
      </c>
    </row>
    <row r="110" spans="1:14" ht="12.75" customHeight="1">
      <c r="A110" s="113"/>
      <c r="B110" s="66" t="s">
        <v>90</v>
      </c>
      <c r="C110" s="47" t="s">
        <v>44</v>
      </c>
      <c r="D110" s="63" t="str">
        <f>IF(C110="","",VLOOKUP(C110,tableaux!$D$5:E$66,2,FALSE))</f>
        <v xml:space="preserve">chataignIer </v>
      </c>
      <c r="E110" s="76" t="s">
        <v>294</v>
      </c>
      <c r="F110" s="49">
        <v>98</v>
      </c>
      <c r="G110" s="70">
        <v>1</v>
      </c>
      <c r="H110" s="50">
        <f>IF(B110="","",VLOOKUP(B110,tableaux!$A$4:$B$526,2,FALSE))</f>
        <v>20</v>
      </c>
      <c r="I110" s="183"/>
      <c r="J110" s="57" t="str">
        <f t="shared" si="16"/>
        <v/>
      </c>
      <c r="K110" s="52" t="s">
        <v>231</v>
      </c>
      <c r="L110" s="59" t="str">
        <f t="shared" si="17"/>
        <v/>
      </c>
      <c r="M110" s="82" t="str">
        <f t="shared" si="18"/>
        <v/>
      </c>
      <c r="N110" s="60" t="str">
        <f t="shared" si="19"/>
        <v/>
      </c>
    </row>
    <row r="111" spans="1:14" ht="12.75" customHeight="1">
      <c r="A111" s="113"/>
      <c r="B111" s="66" t="s">
        <v>90</v>
      </c>
      <c r="C111" s="47" t="s">
        <v>139</v>
      </c>
      <c r="D111" s="63" t="str">
        <f>IF(C111="","",VLOOKUP(C111,tableaux!$D$5:E$66,2,FALSE))</f>
        <v>poirier</v>
      </c>
      <c r="E111" s="76" t="s">
        <v>294</v>
      </c>
      <c r="F111" s="49">
        <v>99</v>
      </c>
      <c r="G111" s="70">
        <v>1</v>
      </c>
      <c r="H111" s="50">
        <f>IF(B111="","",VLOOKUP(B111,tableaux!$A$4:$B$526,2,FALSE))</f>
        <v>20</v>
      </c>
      <c r="I111" s="183"/>
      <c r="J111" s="57" t="str">
        <f t="shared" si="16"/>
        <v/>
      </c>
      <c r="K111" s="52" t="s">
        <v>231</v>
      </c>
      <c r="L111" s="59" t="str">
        <f t="shared" si="17"/>
        <v/>
      </c>
      <c r="M111" s="82" t="str">
        <f t="shared" si="18"/>
        <v/>
      </c>
      <c r="N111" s="60" t="str">
        <f t="shared" si="19"/>
        <v/>
      </c>
    </row>
    <row r="112" spans="1:14" ht="12.75" customHeight="1">
      <c r="A112" s="114"/>
      <c r="B112" s="44" t="s">
        <v>111</v>
      </c>
      <c r="C112" s="83" t="s">
        <v>32</v>
      </c>
      <c r="D112" s="63" t="str">
        <f>IF(C112="","",VLOOKUP(C112,tableaux!$D$5:E$66,2,FALSE))</f>
        <v>buis</v>
      </c>
      <c r="E112" s="76" t="s">
        <v>295</v>
      </c>
      <c r="F112" s="49">
        <v>100</v>
      </c>
      <c r="G112" s="70"/>
      <c r="H112" s="50">
        <f>IF(B112="","",VLOOKUP(B112,tableaux!$A$4:$B$526,2,FALSE))</f>
        <v>20</v>
      </c>
      <c r="I112" s="183">
        <v>41944</v>
      </c>
      <c r="J112" s="57" t="str">
        <f t="shared" si="16"/>
        <v/>
      </c>
      <c r="K112" s="52" t="s">
        <v>323</v>
      </c>
      <c r="L112" s="59" t="str">
        <f t="shared" si="17"/>
        <v/>
      </c>
      <c r="M112" s="82">
        <f t="shared" si="18"/>
        <v>20</v>
      </c>
      <c r="N112" s="60" t="str">
        <f t="shared" si="19"/>
        <v>à renouveler</v>
      </c>
    </row>
    <row r="113" spans="1:14" ht="12.75" customHeight="1">
      <c r="A113" s="114"/>
      <c r="B113" s="44" t="s">
        <v>52</v>
      </c>
      <c r="C113" s="83" t="s">
        <v>32</v>
      </c>
      <c r="D113" s="63" t="str">
        <f>IF(C113="","",VLOOKUP(C113,tableaux!$D$5:E$66,2,FALSE))</f>
        <v>buis</v>
      </c>
      <c r="E113" s="76" t="s">
        <v>291</v>
      </c>
      <c r="F113" s="49">
        <v>101</v>
      </c>
      <c r="G113" s="70">
        <v>1</v>
      </c>
      <c r="H113" s="50">
        <f>IF(B113="","",VLOOKUP(B113,tableaux!$A$4:$B$526,2,FALSE))</f>
        <v>20</v>
      </c>
      <c r="I113" s="183"/>
      <c r="J113" s="57" t="str">
        <f t="shared" ref="J113:J129" si="20">IF(AND(K113="",H113&lt;&gt;"",G113&lt;&gt;""),"dispo","")</f>
        <v>dispo</v>
      </c>
      <c r="K113" s="58"/>
      <c r="L113" s="59" t="str">
        <f t="shared" ref="L113:L129" si="21">IF(AND(G113="",K113="gie"),H113/$L$11,"")</f>
        <v/>
      </c>
      <c r="M113" s="82" t="str">
        <f t="shared" ref="M113:M129" si="22">IF(AND(G113="",K113&lt;&gt;"gie"),H113,"")</f>
        <v/>
      </c>
      <c r="N113" s="60" t="str">
        <f t="shared" si="19"/>
        <v/>
      </c>
    </row>
    <row r="114" spans="1:14" ht="12.75" customHeight="1">
      <c r="A114" s="113"/>
      <c r="B114" s="44" t="s">
        <v>108</v>
      </c>
      <c r="C114" s="83" t="s">
        <v>32</v>
      </c>
      <c r="D114" s="63" t="str">
        <f>IF(C114="","",VLOOKUP(C114,tableaux!$D$5:E$66,2,FALSE))</f>
        <v>buis</v>
      </c>
      <c r="E114" s="76" t="s">
        <v>295</v>
      </c>
      <c r="F114" s="49">
        <v>102</v>
      </c>
      <c r="G114" s="70"/>
      <c r="H114" s="50">
        <f>IF(B114="","",VLOOKUP(B114,tableaux!$A$4:$B$526,2,FALSE))</f>
        <v>10</v>
      </c>
      <c r="I114" s="183">
        <v>42092</v>
      </c>
      <c r="J114" s="57" t="str">
        <f t="shared" si="20"/>
        <v/>
      </c>
      <c r="K114" s="52"/>
      <c r="L114" s="59" t="str">
        <f t="shared" si="21"/>
        <v/>
      </c>
      <c r="M114" s="82">
        <f t="shared" si="22"/>
        <v>10</v>
      </c>
      <c r="N114" s="60" t="str">
        <f t="shared" si="19"/>
        <v>à renouveler</v>
      </c>
    </row>
    <row r="115" spans="1:14" ht="12.75" customHeight="1">
      <c r="A115" s="113"/>
      <c r="B115" s="66" t="s">
        <v>31</v>
      </c>
      <c r="C115" s="83" t="s">
        <v>32</v>
      </c>
      <c r="D115" s="63" t="str">
        <f>IF(C115="","",VLOOKUP(C115,tableaux!$D$5:E$66,2,FALSE))</f>
        <v>buis</v>
      </c>
      <c r="E115" s="76" t="s">
        <v>296</v>
      </c>
      <c r="F115" s="49">
        <v>103</v>
      </c>
      <c r="G115" s="70">
        <v>1</v>
      </c>
      <c r="H115" s="50">
        <f>IF(B115="","",VLOOKUP(B115,tableaux!$A$4:$B$526,2,FALSE))</f>
        <v>45</v>
      </c>
      <c r="I115" s="183"/>
      <c r="J115" s="57" t="str">
        <f t="shared" si="20"/>
        <v>dispo</v>
      </c>
      <c r="K115" s="52"/>
      <c r="L115" s="59" t="str">
        <f t="shared" si="21"/>
        <v/>
      </c>
      <c r="M115" s="82" t="str">
        <f t="shared" si="22"/>
        <v/>
      </c>
      <c r="N115" s="60" t="str">
        <f t="shared" si="19"/>
        <v/>
      </c>
    </row>
    <row r="116" spans="1:14" ht="12.75" customHeight="1">
      <c r="A116" s="113">
        <v>41977</v>
      </c>
      <c r="B116" s="66" t="s">
        <v>200</v>
      </c>
      <c r="C116" s="77" t="s">
        <v>86</v>
      </c>
      <c r="D116" s="63" t="str">
        <f>IF(C116="","",VLOOKUP(C116,tableaux!$D$5:E$66,2,FALSE))</f>
        <v>houx</v>
      </c>
      <c r="E116" s="76" t="s">
        <v>279</v>
      </c>
      <c r="F116" s="49">
        <v>104</v>
      </c>
      <c r="G116" s="70"/>
      <c r="H116" s="50">
        <f>IF(B116="","",VLOOKUP(B116,tableaux!$A$4:$B$526,2,FALSE))</f>
        <v>15</v>
      </c>
      <c r="I116" s="183">
        <v>42199</v>
      </c>
      <c r="J116" s="57" t="str">
        <f t="shared" si="20"/>
        <v/>
      </c>
      <c r="K116" s="52" t="s">
        <v>249</v>
      </c>
      <c r="L116" s="59" t="str">
        <f t="shared" si="21"/>
        <v/>
      </c>
      <c r="M116" s="82">
        <f t="shared" si="22"/>
        <v>15</v>
      </c>
      <c r="N116" s="60" t="str">
        <f t="shared" si="19"/>
        <v>à renouveler</v>
      </c>
    </row>
    <row r="117" spans="1:14" ht="12.75" customHeight="1">
      <c r="A117" s="113"/>
      <c r="B117" s="66" t="s">
        <v>52</v>
      </c>
      <c r="C117" s="47" t="s">
        <v>38</v>
      </c>
      <c r="D117" s="63" t="str">
        <f>IF(C117="","",VLOOKUP(C117,tableaux!$D$5:E$66,2,FALSE))</f>
        <v>cèdre</v>
      </c>
      <c r="E117" s="76"/>
      <c r="F117" s="49">
        <v>105</v>
      </c>
      <c r="G117" s="70">
        <v>1</v>
      </c>
      <c r="H117" s="50">
        <f>IF(B117="","",VLOOKUP(B117,tableaux!$A$4:$B$526,2,FALSE))</f>
        <v>20</v>
      </c>
      <c r="I117" s="183"/>
      <c r="J117" s="57" t="str">
        <f t="shared" si="20"/>
        <v>dispo</v>
      </c>
      <c r="K117" s="52"/>
      <c r="L117" s="59" t="str">
        <f t="shared" si="21"/>
        <v/>
      </c>
      <c r="M117" s="122" t="str">
        <f t="shared" si="22"/>
        <v/>
      </c>
      <c r="N117" s="60" t="str">
        <f t="shared" si="19"/>
        <v/>
      </c>
    </row>
    <row r="118" spans="1:14" ht="12.75" customHeight="1">
      <c r="A118" s="114"/>
      <c r="B118" s="44" t="s">
        <v>204</v>
      </c>
      <c r="C118" s="47" t="s">
        <v>141</v>
      </c>
      <c r="D118" s="63" t="str">
        <f>IF(C118="","",VLOOKUP(C118,tableaux!$D$5:E$66,2,FALSE))</f>
        <v>pommier</v>
      </c>
      <c r="E118" s="76"/>
      <c r="F118" s="49">
        <v>106</v>
      </c>
      <c r="G118" s="70">
        <v>1</v>
      </c>
      <c r="H118" s="50">
        <f>IF(B118="","",VLOOKUP(B118,tableaux!$A$4:$B$526,2,FALSE))</f>
        <v>15</v>
      </c>
      <c r="I118" s="183"/>
      <c r="J118" s="57" t="str">
        <f t="shared" si="20"/>
        <v>dispo</v>
      </c>
      <c r="K118" s="52"/>
      <c r="L118" s="59" t="str">
        <f t="shared" si="21"/>
        <v/>
      </c>
      <c r="M118" s="122" t="str">
        <f t="shared" si="22"/>
        <v/>
      </c>
      <c r="N118" s="60" t="str">
        <f t="shared" si="19"/>
        <v/>
      </c>
    </row>
    <row r="119" spans="1:14" ht="12.75" customHeight="1">
      <c r="A119" s="113"/>
      <c r="B119" s="44" t="s">
        <v>219</v>
      </c>
      <c r="C119" s="47" t="s">
        <v>32</v>
      </c>
      <c r="D119" s="63" t="str">
        <f>IF(C119="","",VLOOKUP(C119,tableaux!$D$5:E$66,2,FALSE))</f>
        <v>buis</v>
      </c>
      <c r="E119" s="76" t="s">
        <v>297</v>
      </c>
      <c r="F119" s="49">
        <v>107</v>
      </c>
      <c r="G119" s="70">
        <v>1</v>
      </c>
      <c r="H119" s="50">
        <f>IF(B119="","",VLOOKUP(B119,tableaux!$A$4:$B$526,2,FALSE))</f>
        <v>30</v>
      </c>
      <c r="I119" s="183"/>
      <c r="J119" s="57" t="str">
        <f t="shared" si="20"/>
        <v>dispo</v>
      </c>
      <c r="K119" s="52"/>
      <c r="L119" s="59" t="str">
        <f t="shared" si="21"/>
        <v/>
      </c>
      <c r="M119" s="122" t="str">
        <f t="shared" si="22"/>
        <v/>
      </c>
      <c r="N119" s="60" t="str">
        <f t="shared" si="19"/>
        <v/>
      </c>
    </row>
    <row r="120" spans="1:14" ht="12.75" customHeight="1">
      <c r="A120" s="113"/>
      <c r="B120" s="44" t="s">
        <v>219</v>
      </c>
      <c r="C120" s="47" t="s">
        <v>47</v>
      </c>
      <c r="D120" s="63" t="str">
        <f>IF(C120="","",VLOOKUP(C120,tableaux!$D$5:E$66,2,FALSE))</f>
        <v>chêne</v>
      </c>
      <c r="E120" s="76" t="s">
        <v>297</v>
      </c>
      <c r="F120" s="49">
        <v>108</v>
      </c>
      <c r="G120" s="70"/>
      <c r="H120" s="50">
        <f>IF(B120="","",VLOOKUP(B120,tableaux!$A$4:$B$526,2,FALSE))</f>
        <v>30</v>
      </c>
      <c r="I120" s="183">
        <v>41944</v>
      </c>
      <c r="J120" s="57" t="str">
        <f t="shared" si="20"/>
        <v/>
      </c>
      <c r="K120" s="52" t="s">
        <v>323</v>
      </c>
      <c r="L120" s="59" t="str">
        <f t="shared" si="21"/>
        <v/>
      </c>
      <c r="M120" s="122">
        <f t="shared" si="22"/>
        <v>30</v>
      </c>
      <c r="N120" s="60" t="str">
        <f t="shared" si="19"/>
        <v>à renouveler</v>
      </c>
    </row>
    <row r="121" spans="1:14" ht="12.75" customHeight="1">
      <c r="A121" s="113"/>
      <c r="B121" s="44" t="s">
        <v>220</v>
      </c>
      <c r="C121" s="47" t="s">
        <v>115</v>
      </c>
      <c r="D121" s="63" t="str">
        <f>IF(C121="","",VLOOKUP(C121,tableaux!$D$5:E$66,2,FALSE))</f>
        <v>murier</v>
      </c>
      <c r="E121" s="76" t="s">
        <v>250</v>
      </c>
      <c r="F121" s="49">
        <v>109</v>
      </c>
      <c r="G121" s="70">
        <v>1</v>
      </c>
      <c r="H121" s="50">
        <f>IF(B121="","",VLOOKUP(B121,tableaux!$A$4:$B$526,2,FALSE))</f>
        <v>30</v>
      </c>
      <c r="I121" s="183"/>
      <c r="J121" s="57" t="str">
        <f t="shared" si="20"/>
        <v>dispo</v>
      </c>
      <c r="K121" s="52"/>
      <c r="L121" s="59" t="str">
        <f t="shared" si="21"/>
        <v/>
      </c>
      <c r="M121" s="123" t="str">
        <f t="shared" si="22"/>
        <v/>
      </c>
      <c r="N121" s="60" t="str">
        <f t="shared" si="19"/>
        <v/>
      </c>
    </row>
    <row r="122" spans="1:14" ht="12.75" customHeight="1">
      <c r="A122" s="114">
        <v>42411</v>
      </c>
      <c r="B122" s="66" t="s">
        <v>219</v>
      </c>
      <c r="C122" s="47" t="s">
        <v>32</v>
      </c>
      <c r="D122" s="63" t="str">
        <f>IF(C122="","",VLOOKUP(C122,tableaux!$D$5:E$66,2,FALSE))</f>
        <v>buis</v>
      </c>
      <c r="E122" s="76" t="s">
        <v>297</v>
      </c>
      <c r="F122" s="49">
        <v>110</v>
      </c>
      <c r="G122" s="70">
        <v>1</v>
      </c>
      <c r="H122" s="50">
        <f>IF(B122="","",VLOOKUP(B122,tableaux!$A$4:$B$526,2,FALSE))</f>
        <v>30</v>
      </c>
      <c r="I122" s="183"/>
      <c r="J122" s="57" t="str">
        <f t="shared" si="20"/>
        <v>dispo</v>
      </c>
      <c r="K122" s="58"/>
      <c r="L122" s="59" t="str">
        <f t="shared" si="21"/>
        <v/>
      </c>
      <c r="M122" s="122" t="str">
        <f t="shared" si="22"/>
        <v/>
      </c>
      <c r="N122" s="60" t="str">
        <f t="shared" si="19"/>
        <v/>
      </c>
    </row>
    <row r="123" spans="1:14" ht="12.75" customHeight="1">
      <c r="A123" s="113"/>
      <c r="B123" s="66" t="s">
        <v>217</v>
      </c>
      <c r="C123" s="47" t="s">
        <v>23</v>
      </c>
      <c r="D123" s="63" t="str">
        <f>IF(C123="","",VLOOKUP(C123,tableaux!$D$5:E$66,2,FALSE))</f>
        <v>bois exotique</v>
      </c>
      <c r="E123" s="76" t="s">
        <v>298</v>
      </c>
      <c r="F123" s="49">
        <v>111</v>
      </c>
      <c r="G123" s="70">
        <v>1</v>
      </c>
      <c r="H123" s="50">
        <f>IF(B123="","",VLOOKUP(B123,tableaux!$A$4:$B$526,2,FALSE))</f>
        <v>30</v>
      </c>
      <c r="I123" s="183"/>
      <c r="J123" s="57" t="str">
        <f t="shared" si="20"/>
        <v>dispo</v>
      </c>
      <c r="K123" s="58"/>
      <c r="L123" s="59" t="str">
        <f t="shared" si="21"/>
        <v/>
      </c>
      <c r="M123" s="82" t="str">
        <f t="shared" si="22"/>
        <v/>
      </c>
      <c r="N123" s="60" t="str">
        <f t="shared" si="19"/>
        <v/>
      </c>
    </row>
    <row r="124" spans="1:14" ht="12.75" customHeight="1">
      <c r="A124" s="113">
        <v>42552</v>
      </c>
      <c r="B124" s="44" t="s">
        <v>217</v>
      </c>
      <c r="C124" s="47" t="s">
        <v>23</v>
      </c>
      <c r="D124" s="63" t="str">
        <f>IF(C124="","",VLOOKUP(C124,tableaux!$D$5:E$66,2,FALSE))</f>
        <v>bois exotique</v>
      </c>
      <c r="E124" s="76" t="s">
        <v>298</v>
      </c>
      <c r="F124" s="49">
        <v>112</v>
      </c>
      <c r="G124" s="70">
        <v>1</v>
      </c>
      <c r="H124" s="50">
        <f>IF(B124="","",VLOOKUP(B124,tableaux!$A$4:$B$526,2,FALSE))</f>
        <v>30</v>
      </c>
      <c r="I124" s="183"/>
      <c r="J124" s="57" t="str">
        <f t="shared" si="20"/>
        <v>dispo</v>
      </c>
      <c r="K124" s="58"/>
      <c r="L124" s="59" t="str">
        <f t="shared" si="21"/>
        <v/>
      </c>
      <c r="M124" s="82" t="str">
        <f t="shared" si="22"/>
        <v/>
      </c>
      <c r="N124" s="60" t="str">
        <f t="shared" si="19"/>
        <v/>
      </c>
    </row>
    <row r="125" spans="1:14" ht="12.75" customHeight="1">
      <c r="A125" s="115"/>
      <c r="B125" s="44" t="s">
        <v>220</v>
      </c>
      <c r="C125" s="47" t="s">
        <v>71</v>
      </c>
      <c r="D125" s="63" t="str">
        <f>IF(C125="","",VLOOKUP(C125,tableaux!$D$5:E$66,2,FALSE))</f>
        <v>frêne</v>
      </c>
      <c r="E125" s="76" t="s">
        <v>250</v>
      </c>
      <c r="F125" s="49">
        <v>113</v>
      </c>
      <c r="G125" s="70">
        <v>1</v>
      </c>
      <c r="H125" s="50">
        <f>IF(B125="","",VLOOKUP(B125,tableaux!$A$4:$B$526,2,FALSE))</f>
        <v>30</v>
      </c>
      <c r="I125" s="183"/>
      <c r="J125" s="57" t="str">
        <f t="shared" si="20"/>
        <v>dispo</v>
      </c>
      <c r="K125" s="58"/>
      <c r="L125" s="59" t="str">
        <f t="shared" si="21"/>
        <v/>
      </c>
      <c r="M125" s="82" t="str">
        <f t="shared" si="22"/>
        <v/>
      </c>
      <c r="N125" s="60" t="str">
        <f t="shared" si="19"/>
        <v/>
      </c>
    </row>
    <row r="126" spans="1:14" ht="12.75" customHeight="1">
      <c r="A126" s="114">
        <v>42411</v>
      </c>
      <c r="B126" s="44" t="s">
        <v>218</v>
      </c>
      <c r="C126" s="47" t="s">
        <v>32</v>
      </c>
      <c r="D126" s="63" t="str">
        <f>IF(C126="","",VLOOKUP(C126,tableaux!$D$5:E$66,2,FALSE))</f>
        <v>buis</v>
      </c>
      <c r="E126" s="76" t="s">
        <v>250</v>
      </c>
      <c r="F126" s="49">
        <v>114</v>
      </c>
      <c r="G126" s="70">
        <v>1</v>
      </c>
      <c r="H126" s="50">
        <f>IF(B126="","",VLOOKUP(B126,tableaux!$A$4:$B$526,2,FALSE))</f>
        <v>25</v>
      </c>
      <c r="I126" s="183"/>
      <c r="J126" s="57" t="str">
        <f t="shared" si="20"/>
        <v>dispo</v>
      </c>
      <c r="K126" s="58"/>
      <c r="L126" s="59" t="str">
        <f t="shared" si="21"/>
        <v/>
      </c>
      <c r="M126" s="82" t="str">
        <f t="shared" si="22"/>
        <v/>
      </c>
      <c r="N126" s="60" t="str">
        <f t="shared" si="19"/>
        <v/>
      </c>
    </row>
    <row r="127" spans="1:14" ht="12.75" customHeight="1">
      <c r="A127" s="113"/>
      <c r="B127" s="66" t="s">
        <v>164</v>
      </c>
      <c r="C127" s="47" t="s">
        <v>141</v>
      </c>
      <c r="D127" s="63" t="str">
        <f>IF(C127="","",VLOOKUP(C127,tableaux!$D$5:E$66,2,FALSE))</f>
        <v>pommier</v>
      </c>
      <c r="E127" s="76"/>
      <c r="F127" s="49">
        <v>115</v>
      </c>
      <c r="G127" s="70"/>
      <c r="H127" s="50">
        <f>IF(B127="","",VLOOKUP(B127,tableaux!$A$4:$B$526,2,FALSE))</f>
        <v>90</v>
      </c>
      <c r="I127" s="183">
        <v>42522</v>
      </c>
      <c r="J127" s="57" t="str">
        <f t="shared" si="20"/>
        <v/>
      </c>
      <c r="K127" s="58" t="s">
        <v>231</v>
      </c>
      <c r="L127" s="59">
        <f>IF(AND(G127="",K127="gie"),H127/1.5,"")</f>
        <v>60</v>
      </c>
      <c r="M127" s="82" t="str">
        <f t="shared" si="22"/>
        <v/>
      </c>
      <c r="N127" s="60" t="str">
        <f t="shared" si="19"/>
        <v>à renouveler</v>
      </c>
    </row>
    <row r="128" spans="1:14" ht="12.75" customHeight="1">
      <c r="A128" s="113"/>
      <c r="B128" s="66" t="s">
        <v>226</v>
      </c>
      <c r="C128" s="47" t="s">
        <v>174</v>
      </c>
      <c r="D128" s="63" t="str">
        <f>IF(C128="","",VLOOKUP(C128,tableaux!$D$5:E$66,2,FALSE))</f>
        <v>wacapou</v>
      </c>
      <c r="E128" s="76"/>
      <c r="F128" s="49">
        <v>116</v>
      </c>
      <c r="G128" s="70">
        <v>1</v>
      </c>
      <c r="H128" s="50">
        <f>IF(B128="","",VLOOKUP(B128,tableaux!$A$4:$B$526,2,FALSE))</f>
        <v>20</v>
      </c>
      <c r="I128" s="183"/>
      <c r="J128" s="57" t="str">
        <f t="shared" si="20"/>
        <v>dispo</v>
      </c>
      <c r="K128" s="58"/>
      <c r="L128" s="59" t="str">
        <f t="shared" si="21"/>
        <v/>
      </c>
      <c r="M128" s="82" t="str">
        <f t="shared" si="22"/>
        <v/>
      </c>
      <c r="N128" s="60" t="str">
        <f t="shared" si="19"/>
        <v/>
      </c>
    </row>
    <row r="129" spans="1:14" ht="12.75" customHeight="1">
      <c r="A129" s="113"/>
      <c r="B129" s="66" t="s">
        <v>135</v>
      </c>
      <c r="C129" s="78" t="s">
        <v>32</v>
      </c>
      <c r="D129" s="63" t="str">
        <f>IF(C129="","",VLOOKUP(C129,tableaux!$D$5:E$66,2,FALSE))</f>
        <v>buis</v>
      </c>
      <c r="E129" s="76"/>
      <c r="F129" s="49">
        <v>117</v>
      </c>
      <c r="G129" s="70">
        <v>1</v>
      </c>
      <c r="H129" s="50">
        <f>IF(B129="","",VLOOKUP(B129,tableaux!$A$4:$B$526,2,FALSE))</f>
        <v>15</v>
      </c>
      <c r="I129" s="183"/>
      <c r="J129" s="57" t="str">
        <f t="shared" si="20"/>
        <v/>
      </c>
      <c r="K129" s="58" t="s">
        <v>231</v>
      </c>
      <c r="L129" s="59" t="str">
        <f t="shared" si="21"/>
        <v/>
      </c>
      <c r="M129" s="82" t="str">
        <f t="shared" si="22"/>
        <v/>
      </c>
      <c r="N129" s="60" t="str">
        <f t="shared" si="19"/>
        <v/>
      </c>
    </row>
    <row r="130" spans="1:14" ht="12.75" customHeight="1">
      <c r="A130" s="113" t="s">
        <v>322</v>
      </c>
      <c r="B130" s="44" t="s">
        <v>46</v>
      </c>
      <c r="C130" s="47" t="s">
        <v>29</v>
      </c>
      <c r="D130" s="63" t="str">
        <f>IF(C130="","",VLOOKUP(C130,tableaux!$D$5:E$66,2,FALSE))</f>
        <v>budinga</v>
      </c>
      <c r="E130" s="76" t="s">
        <v>274</v>
      </c>
      <c r="F130" s="49">
        <v>118</v>
      </c>
      <c r="G130" s="70"/>
      <c r="H130" s="50">
        <f>IF(B130="","",VLOOKUP(B130,tableaux!$A$4:$B$526,2,FALSE))</f>
        <v>30</v>
      </c>
      <c r="I130" s="183">
        <v>42328</v>
      </c>
      <c r="J130" s="57" t="str">
        <f>IF(AND(M130="",H130&lt;&gt;"",G130&lt;&gt;""),"dispo","")</f>
        <v/>
      </c>
      <c r="K130" s="58" t="s">
        <v>262</v>
      </c>
      <c r="L130" s="59" t="str">
        <f>IF(AND(G130="",M130="gie"),H130/$L$11,"")</f>
        <v/>
      </c>
      <c r="M130" s="174" t="s">
        <v>256</v>
      </c>
      <c r="N130" s="60" t="str">
        <f t="shared" si="19"/>
        <v>à renouveler</v>
      </c>
    </row>
    <row r="131" spans="1:14" ht="12.75" customHeight="1">
      <c r="A131" s="113"/>
      <c r="B131" s="66" t="s">
        <v>37</v>
      </c>
      <c r="C131" s="47" t="s">
        <v>124</v>
      </c>
      <c r="D131" s="63" t="str">
        <f>IF(C131="","",VLOOKUP(C131,tableaux!$D$5:E$66,2,FALSE))</f>
        <v>orme</v>
      </c>
      <c r="E131" s="76" t="s">
        <v>247</v>
      </c>
      <c r="F131" s="49">
        <v>119</v>
      </c>
      <c r="G131" s="70">
        <v>1</v>
      </c>
      <c r="H131" s="50">
        <f>IF(B131="","",VLOOKUP(B131,tableaux!$A$4:$B$526,2,FALSE))</f>
        <v>30</v>
      </c>
      <c r="I131" s="183"/>
      <c r="J131" s="57" t="str">
        <f t="shared" ref="J131:J142" si="23">IF(AND(K131="",H131&lt;&gt;"",G131&lt;&gt;""),"dispo","")</f>
        <v>dispo</v>
      </c>
      <c r="K131" s="58"/>
      <c r="L131" s="59" t="str">
        <f t="shared" ref="L131:L142" si="24">IF(AND(G131="",K131="gie"),H131/$L$11,"")</f>
        <v/>
      </c>
      <c r="M131" s="82" t="str">
        <f t="shared" ref="M131:M142" si="25">IF(AND(G131="",K131&lt;&gt;"gie"),H131,"")</f>
        <v/>
      </c>
      <c r="N131" s="60" t="str">
        <f t="shared" si="19"/>
        <v/>
      </c>
    </row>
    <row r="132" spans="1:14" ht="12.75" customHeight="1">
      <c r="A132" s="113"/>
      <c r="B132" s="66" t="s">
        <v>52</v>
      </c>
      <c r="C132" s="47" t="s">
        <v>11</v>
      </c>
      <c r="D132" s="63" t="str">
        <f>IF(C132="","",VLOOKUP(C132,tableaux!$D$5:E$66,2,FALSE))</f>
        <v>aubépine</v>
      </c>
      <c r="E132" s="76"/>
      <c r="F132" s="49">
        <v>120</v>
      </c>
      <c r="G132" s="70">
        <v>1</v>
      </c>
      <c r="H132" s="50">
        <f>IF(B132="","",VLOOKUP(B132,tableaux!$A$4:$B$526,2,FALSE))</f>
        <v>20</v>
      </c>
      <c r="I132" s="183"/>
      <c r="J132" s="57" t="str">
        <f t="shared" si="23"/>
        <v>dispo</v>
      </c>
      <c r="K132" s="58"/>
      <c r="L132" s="59" t="str">
        <f t="shared" si="24"/>
        <v/>
      </c>
      <c r="M132" s="82" t="str">
        <f t="shared" si="25"/>
        <v/>
      </c>
      <c r="N132" s="60" t="str">
        <f t="shared" si="19"/>
        <v/>
      </c>
    </row>
    <row r="133" spans="1:14" ht="12.75" customHeight="1">
      <c r="A133" s="113"/>
      <c r="B133" s="44" t="s">
        <v>52</v>
      </c>
      <c r="C133" s="47" t="s">
        <v>103</v>
      </c>
      <c r="D133" s="63" t="e">
        <f>IF(C133="","",VLOOKUP(C133,tableaux!$D$5:E$66,2,FALSE))</f>
        <v>#N/A</v>
      </c>
      <c r="E133" s="76"/>
      <c r="F133" s="49">
        <v>121</v>
      </c>
      <c r="G133" s="70"/>
      <c r="H133" s="50">
        <f>IF(B133="","",VLOOKUP(B133,tableaux!$A$4:$B$526,2,FALSE))</f>
        <v>20</v>
      </c>
      <c r="I133" s="183">
        <v>41944</v>
      </c>
      <c r="J133" s="57" t="str">
        <f t="shared" si="23"/>
        <v/>
      </c>
      <c r="K133" s="58" t="s">
        <v>323</v>
      </c>
      <c r="L133" s="59" t="str">
        <f t="shared" si="24"/>
        <v/>
      </c>
      <c r="M133" s="82">
        <f t="shared" si="25"/>
        <v>20</v>
      </c>
      <c r="N133" s="60" t="str">
        <f t="shared" si="19"/>
        <v>à renouveler</v>
      </c>
    </row>
    <row r="134" spans="1:14" ht="12.75" customHeight="1">
      <c r="A134" s="113"/>
      <c r="B134" s="66" t="s">
        <v>55</v>
      </c>
      <c r="C134" s="64" t="s">
        <v>74</v>
      </c>
      <c r="D134" s="63" t="str">
        <f>IF(C134="","",VLOOKUP(C134,tableaux!$D$5:E$66,2,FALSE))</f>
        <v>fruitier sauvage</v>
      </c>
      <c r="E134" s="86"/>
      <c r="F134" s="49">
        <v>122</v>
      </c>
      <c r="G134" s="70">
        <v>1</v>
      </c>
      <c r="H134" s="50">
        <f>IF(B134="","",VLOOKUP(B134,tableaux!$A$4:$B$526,2,FALSE))</f>
        <v>15</v>
      </c>
      <c r="I134" s="183"/>
      <c r="J134" s="57" t="str">
        <f t="shared" si="23"/>
        <v>dispo</v>
      </c>
      <c r="K134" s="58"/>
      <c r="L134" s="59" t="str">
        <f t="shared" si="24"/>
        <v/>
      </c>
      <c r="M134" s="82" t="str">
        <f t="shared" si="25"/>
        <v/>
      </c>
      <c r="N134" s="60" t="str">
        <f t="shared" ref="N134:N165" si="26">IF(AND(B134&lt;&gt;"",G134=""),"à renouveler","")</f>
        <v/>
      </c>
    </row>
    <row r="135" spans="1:14" ht="12.75" customHeight="1">
      <c r="A135" s="113">
        <v>42013</v>
      </c>
      <c r="B135" s="44" t="s">
        <v>52</v>
      </c>
      <c r="C135" s="65" t="s">
        <v>103</v>
      </c>
      <c r="D135" s="63" t="e">
        <f>IF(C135="","",VLOOKUP(C135,tableaux!$D$5:E$66,2,FALSE))</f>
        <v>#N/A</v>
      </c>
      <c r="E135" s="86"/>
      <c r="F135" s="49">
        <v>123</v>
      </c>
      <c r="G135" s="70"/>
      <c r="H135" s="50">
        <f>IF(B135="","",VLOOKUP(B135,tableaux!$A$4:$B$526,2,FALSE))</f>
        <v>20</v>
      </c>
      <c r="I135" s="183">
        <v>42106</v>
      </c>
      <c r="J135" s="57" t="str">
        <f t="shared" si="23"/>
        <v/>
      </c>
      <c r="K135" s="58" t="s">
        <v>232</v>
      </c>
      <c r="L135" s="59" t="str">
        <f t="shared" si="24"/>
        <v/>
      </c>
      <c r="M135" s="82">
        <f t="shared" si="25"/>
        <v>20</v>
      </c>
      <c r="N135" s="60" t="str">
        <f t="shared" si="26"/>
        <v>à renouveler</v>
      </c>
    </row>
    <row r="136" spans="1:14" ht="12.75" customHeight="1">
      <c r="A136" s="113"/>
      <c r="B136" s="44" t="s">
        <v>46</v>
      </c>
      <c r="C136" s="65" t="s">
        <v>23</v>
      </c>
      <c r="D136" s="63" t="str">
        <f>IF(C136="","",VLOOKUP(C136,tableaux!$D$5:E$66,2,FALSE))</f>
        <v>bois exotique</v>
      </c>
      <c r="E136" s="86"/>
      <c r="F136" s="49">
        <v>124</v>
      </c>
      <c r="G136" s="70">
        <v>1</v>
      </c>
      <c r="H136" s="50">
        <f>IF(B136="","",VLOOKUP(B136,tableaux!$A$4:$B$526,2,FALSE))</f>
        <v>30</v>
      </c>
      <c r="I136" s="183"/>
      <c r="J136" s="57" t="str">
        <f t="shared" si="23"/>
        <v>dispo</v>
      </c>
      <c r="K136" s="58"/>
      <c r="L136" s="59" t="str">
        <f t="shared" si="24"/>
        <v/>
      </c>
      <c r="M136" s="82" t="str">
        <f t="shared" si="25"/>
        <v/>
      </c>
      <c r="N136" s="60" t="str">
        <f t="shared" si="26"/>
        <v/>
      </c>
    </row>
    <row r="137" spans="1:14" ht="12.75" customHeight="1">
      <c r="A137" s="113"/>
      <c r="B137" s="44" t="s">
        <v>55</v>
      </c>
      <c r="C137" s="180" t="s">
        <v>94</v>
      </c>
      <c r="D137" s="63" t="str">
        <f>IF(C137="","",VLOOKUP(C137,tableaux!$D$5:E$66,2,FALSE))</f>
        <v>laurier palme</v>
      </c>
      <c r="E137" s="86"/>
      <c r="F137" s="49">
        <v>125</v>
      </c>
      <c r="G137" s="70">
        <v>1</v>
      </c>
      <c r="H137" s="50">
        <f>IF(B137="","",VLOOKUP(B137,tableaux!$A$4:$B$526,2,FALSE))</f>
        <v>15</v>
      </c>
      <c r="I137" s="183"/>
      <c r="J137" s="57" t="str">
        <f t="shared" si="23"/>
        <v>dispo</v>
      </c>
      <c r="K137" s="58"/>
      <c r="L137" s="59" t="str">
        <f t="shared" si="24"/>
        <v/>
      </c>
      <c r="M137" s="82" t="str">
        <f t="shared" si="25"/>
        <v/>
      </c>
      <c r="N137" s="60" t="str">
        <f t="shared" si="26"/>
        <v/>
      </c>
    </row>
    <row r="138" spans="1:14" ht="12.75" customHeight="1">
      <c r="A138" s="113"/>
      <c r="B138" s="44" t="s">
        <v>55</v>
      </c>
      <c r="C138" s="65" t="s">
        <v>147</v>
      </c>
      <c r="D138" s="63" t="str">
        <f>IF(C138="","",VLOOKUP(C138,tableaux!$D$5:E$66,2,FALSE))</f>
        <v>prunier</v>
      </c>
      <c r="E138" s="86"/>
      <c r="F138" s="49">
        <v>126</v>
      </c>
      <c r="G138" s="70"/>
      <c r="H138" s="50">
        <f>IF(B138="","",VLOOKUP(B138,tableaux!$A$4:$B$526,2,FALSE))</f>
        <v>15</v>
      </c>
      <c r="I138" s="183">
        <v>41944</v>
      </c>
      <c r="J138" s="57" t="str">
        <f t="shared" si="23"/>
        <v/>
      </c>
      <c r="K138" s="58" t="s">
        <v>323</v>
      </c>
      <c r="L138" s="59" t="str">
        <f t="shared" si="24"/>
        <v/>
      </c>
      <c r="M138" s="82">
        <f t="shared" si="25"/>
        <v>15</v>
      </c>
      <c r="N138" s="60" t="str">
        <f t="shared" si="26"/>
        <v>à renouveler</v>
      </c>
    </row>
    <row r="139" spans="1:14" ht="12.75" customHeight="1">
      <c r="A139" s="113"/>
      <c r="B139" s="44" t="s">
        <v>182</v>
      </c>
      <c r="C139" s="65" t="s">
        <v>124</v>
      </c>
      <c r="D139" s="63" t="str">
        <f>IF(C139="","",VLOOKUP(C139,tableaux!$D$5:E$66,2,FALSE))</f>
        <v>orme</v>
      </c>
      <c r="E139" s="86" t="s">
        <v>252</v>
      </c>
      <c r="F139" s="49">
        <v>127</v>
      </c>
      <c r="G139" s="70">
        <v>1</v>
      </c>
      <c r="H139" s="50">
        <f>IF(B139="","",VLOOKUP(B139,tableaux!$A$4:$B$526,2,FALSE))</f>
        <v>200</v>
      </c>
      <c r="I139" s="183"/>
      <c r="J139" s="57" t="str">
        <f t="shared" si="23"/>
        <v>dispo</v>
      </c>
      <c r="K139" s="58"/>
      <c r="L139" s="59" t="str">
        <f t="shared" si="24"/>
        <v/>
      </c>
      <c r="M139" s="82" t="str">
        <f t="shared" si="25"/>
        <v/>
      </c>
      <c r="N139" s="60" t="str">
        <f t="shared" si="26"/>
        <v/>
      </c>
    </row>
    <row r="140" spans="1:14" ht="12.75" customHeight="1">
      <c r="A140" s="113"/>
      <c r="B140" s="66" t="s">
        <v>226</v>
      </c>
      <c r="C140" s="65" t="s">
        <v>89</v>
      </c>
      <c r="D140" s="63" t="str">
        <f>IF(C140="","",VLOOKUP(C140,tableaux!$D$5:E$66,2,FALSE))</f>
        <v>if</v>
      </c>
      <c r="E140" s="86" t="s">
        <v>253</v>
      </c>
      <c r="F140" s="49">
        <v>128</v>
      </c>
      <c r="G140" s="70"/>
      <c r="H140" s="50">
        <f>IF(B140="","",VLOOKUP(B140,tableaux!$A$4:$B$526,2,FALSE))</f>
        <v>20</v>
      </c>
      <c r="I140" s="183">
        <v>42156</v>
      </c>
      <c r="J140" s="57" t="str">
        <f t="shared" si="23"/>
        <v/>
      </c>
      <c r="K140" s="58" t="s">
        <v>231</v>
      </c>
      <c r="L140" s="59">
        <f t="shared" si="24"/>
        <v>13.793103448275863</v>
      </c>
      <c r="M140" s="82" t="str">
        <f t="shared" si="25"/>
        <v/>
      </c>
      <c r="N140" s="60" t="str">
        <f t="shared" si="26"/>
        <v>à renouveler</v>
      </c>
    </row>
    <row r="141" spans="1:14" ht="12.75" customHeight="1">
      <c r="A141" s="113"/>
      <c r="B141" s="66" t="s">
        <v>152</v>
      </c>
      <c r="C141" s="65" t="s">
        <v>56</v>
      </c>
      <c r="D141" s="63" t="str">
        <f>IF(C141="","",VLOOKUP(C141,tableaux!$D$5:E$66,2,FALSE))</f>
        <v>divers</v>
      </c>
      <c r="E141" s="86" t="s">
        <v>254</v>
      </c>
      <c r="F141" s="49">
        <v>129</v>
      </c>
      <c r="G141" s="70">
        <v>1</v>
      </c>
      <c r="H141" s="50">
        <f>IF(B141="","",VLOOKUP(B141,tableaux!$A$4:$B$526,2,FALSE))</f>
        <v>220</v>
      </c>
      <c r="I141" s="207"/>
      <c r="J141" s="57" t="str">
        <f t="shared" si="23"/>
        <v>dispo</v>
      </c>
      <c r="K141" s="58"/>
      <c r="L141" s="59" t="str">
        <f t="shared" si="24"/>
        <v/>
      </c>
      <c r="M141" s="82" t="str">
        <f t="shared" si="25"/>
        <v/>
      </c>
      <c r="N141" s="60" t="str">
        <f t="shared" si="26"/>
        <v/>
      </c>
    </row>
    <row r="142" spans="1:14" ht="12.75" customHeight="1">
      <c r="A142" s="113">
        <v>41977</v>
      </c>
      <c r="B142" s="66" t="s">
        <v>46</v>
      </c>
      <c r="C142" s="65" t="s">
        <v>32</v>
      </c>
      <c r="D142" s="63" t="str">
        <f>IF(C142="","",VLOOKUP(C142,tableaux!$D$5:E$66,2,FALSE))</f>
        <v>buis</v>
      </c>
      <c r="E142" s="86"/>
      <c r="F142" s="49">
        <v>130</v>
      </c>
      <c r="G142" s="70"/>
      <c r="H142" s="50">
        <f>IF(B142="","",VLOOKUP(B142,tableaux!$A$4:$B$526,2,FALSE))</f>
        <v>30</v>
      </c>
      <c r="I142" s="183">
        <v>42225</v>
      </c>
      <c r="J142" s="57" t="str">
        <f t="shared" si="23"/>
        <v/>
      </c>
      <c r="K142" s="58" t="s">
        <v>249</v>
      </c>
      <c r="L142" s="59" t="str">
        <f t="shared" si="24"/>
        <v/>
      </c>
      <c r="M142" s="82">
        <f t="shared" si="25"/>
        <v>30</v>
      </c>
      <c r="N142" s="60" t="str">
        <f t="shared" si="26"/>
        <v>à renouveler</v>
      </c>
    </row>
    <row r="143" spans="1:14" ht="12.75" customHeight="1">
      <c r="A143" s="113" t="s">
        <v>322</v>
      </c>
      <c r="B143" s="66" t="s">
        <v>43</v>
      </c>
      <c r="C143" s="65" t="s">
        <v>89</v>
      </c>
      <c r="D143" s="63" t="str">
        <f>IF(C143="","",VLOOKUP(C143,tableaux!$D$5:E$66,2,FALSE))</f>
        <v>if</v>
      </c>
      <c r="E143" s="86" t="s">
        <v>255</v>
      </c>
      <c r="F143" s="49">
        <v>131</v>
      </c>
      <c r="G143" s="70"/>
      <c r="H143" s="50">
        <f>IF(B143="","",VLOOKUP(B143,tableaux!$A$4:$B$526,2,FALSE))</f>
        <v>40</v>
      </c>
      <c r="I143" s="183">
        <v>42328</v>
      </c>
      <c r="J143" s="57" t="str">
        <f>IF(AND(M143="",H143&lt;&gt;"",G143&lt;&gt;""),"dispo","")</f>
        <v/>
      </c>
      <c r="K143" s="58" t="s">
        <v>262</v>
      </c>
      <c r="L143" s="59" t="str">
        <f>IF(AND(G143="",M143="gie"),H143/$L$11,"")</f>
        <v/>
      </c>
      <c r="M143" s="52" t="s">
        <v>256</v>
      </c>
      <c r="N143" s="60" t="str">
        <f t="shared" si="26"/>
        <v>à renouveler</v>
      </c>
    </row>
    <row r="144" spans="1:14" ht="12.75" customHeight="1">
      <c r="A144" s="113">
        <v>41977</v>
      </c>
      <c r="B144" s="66" t="s">
        <v>76</v>
      </c>
      <c r="C144" s="65" t="s">
        <v>32</v>
      </c>
      <c r="D144" s="63" t="str">
        <f>IF(C144="","",VLOOKUP(C144,tableaux!$D$5:E$66,2,FALSE))</f>
        <v>buis</v>
      </c>
      <c r="E144" s="86"/>
      <c r="F144" s="49">
        <v>132</v>
      </c>
      <c r="G144" s="70"/>
      <c r="H144" s="50">
        <f>IF(B144="","",VLOOKUP(B144,tableaux!$A$4:$B$526,2,FALSE))</f>
        <v>25</v>
      </c>
      <c r="I144" s="183">
        <v>42225</v>
      </c>
      <c r="J144" s="57" t="str">
        <f t="shared" ref="J144:J171" si="27">IF(AND(K144="",H144&lt;&gt;"",G144&lt;&gt;""),"dispo","")</f>
        <v/>
      </c>
      <c r="K144" s="58" t="s">
        <v>249</v>
      </c>
      <c r="L144" s="59" t="str">
        <f>IF(AND(G144="",K144="gie"),H144/$L$11,"")</f>
        <v/>
      </c>
      <c r="M144" s="82">
        <f t="shared" ref="M144:M151" si="28">IF(AND(G144="",K144&lt;&gt;"gie"),H144,"")</f>
        <v>25</v>
      </c>
      <c r="N144" s="60" t="str">
        <f t="shared" si="26"/>
        <v>à renouveler</v>
      </c>
    </row>
    <row r="145" spans="1:14" ht="12.75" customHeight="1">
      <c r="A145" s="113">
        <v>42354</v>
      </c>
      <c r="B145" s="67" t="s">
        <v>140</v>
      </c>
      <c r="C145" s="68" t="s">
        <v>124</v>
      </c>
      <c r="D145" s="63" t="str">
        <f>IF(C145="","",VLOOKUP(C145,tableaux!$D$5:E$66,2,FALSE))</f>
        <v>orme</v>
      </c>
      <c r="E145" s="87"/>
      <c r="F145" s="49">
        <v>133</v>
      </c>
      <c r="G145" s="70">
        <v>1</v>
      </c>
      <c r="H145" s="50">
        <f>IF(B145="","",VLOOKUP(B145,tableaux!$A$4:$B$526,2,FALSE))</f>
        <v>8</v>
      </c>
      <c r="I145" s="187"/>
      <c r="J145" s="57" t="str">
        <f t="shared" si="27"/>
        <v/>
      </c>
      <c r="K145" s="58" t="s">
        <v>231</v>
      </c>
      <c r="L145" s="59" t="str">
        <f>IF(AND(G145="",K145="gie"),H145/1.5,"")</f>
        <v/>
      </c>
      <c r="M145" s="82" t="str">
        <f t="shared" si="28"/>
        <v/>
      </c>
      <c r="N145" s="60" t="str">
        <f t="shared" si="26"/>
        <v/>
      </c>
    </row>
    <row r="146" spans="1:14" ht="12.75" customHeight="1">
      <c r="A146" s="113"/>
      <c r="B146" s="66" t="s">
        <v>52</v>
      </c>
      <c r="C146" s="65" t="s">
        <v>124</v>
      </c>
      <c r="D146" s="63" t="str">
        <f>IF(C146="","",VLOOKUP(C146,tableaux!$D$5:E$66,2,FALSE))</f>
        <v>orme</v>
      </c>
      <c r="E146" s="86" t="s">
        <v>257</v>
      </c>
      <c r="F146" s="49">
        <v>134</v>
      </c>
      <c r="G146" s="70">
        <v>1</v>
      </c>
      <c r="H146" s="50">
        <f>IF(B146="","",VLOOKUP(B146,tableaux!$A$4:$B$526,2,FALSE))</f>
        <v>20</v>
      </c>
      <c r="I146" s="183"/>
      <c r="J146" s="57" t="str">
        <f t="shared" si="27"/>
        <v>dispo</v>
      </c>
      <c r="K146" s="58"/>
      <c r="L146" s="59" t="str">
        <f>IF(AND(G146="",K146="gie"),H146/$L$11,"")</f>
        <v/>
      </c>
      <c r="M146" s="82" t="str">
        <f t="shared" si="28"/>
        <v/>
      </c>
      <c r="N146" s="60" t="str">
        <f t="shared" si="26"/>
        <v/>
      </c>
    </row>
    <row r="147" spans="1:14" ht="12.75" customHeight="1">
      <c r="A147" s="113">
        <v>42354</v>
      </c>
      <c r="B147" s="67" t="s">
        <v>140</v>
      </c>
      <c r="C147" s="68" t="s">
        <v>71</v>
      </c>
      <c r="D147" s="63" t="str">
        <f>IF(C147="","",VLOOKUP(C147,tableaux!$D$5:E$66,2,FALSE))</f>
        <v>frêne</v>
      </c>
      <c r="E147" s="87"/>
      <c r="F147" s="49">
        <v>135</v>
      </c>
      <c r="G147" s="70"/>
      <c r="H147" s="50">
        <f>IF(B147="","",VLOOKUP(B147,tableaux!$A$4:$B$526,2,FALSE))</f>
        <v>8</v>
      </c>
      <c r="I147" s="184">
        <v>42491</v>
      </c>
      <c r="J147" s="57" t="str">
        <f t="shared" si="27"/>
        <v/>
      </c>
      <c r="K147" s="58" t="s">
        <v>231</v>
      </c>
      <c r="L147" s="59">
        <f>IF(AND(G147="",K147="gie"),H147/1.5,"")</f>
        <v>5.333333333333333</v>
      </c>
      <c r="M147" s="82" t="str">
        <f t="shared" si="28"/>
        <v/>
      </c>
      <c r="N147" s="60" t="str">
        <f t="shared" si="26"/>
        <v>à renouveler</v>
      </c>
    </row>
    <row r="148" spans="1:14" ht="12.75" customHeight="1">
      <c r="A148" s="113"/>
      <c r="B148" s="66" t="s">
        <v>138</v>
      </c>
      <c r="C148" s="65" t="s">
        <v>109</v>
      </c>
      <c r="D148" s="63" t="str">
        <f>IF(C148="","",VLOOKUP(C148,tableaux!$D$5:E$66,2,FALSE))</f>
        <v>merisier</v>
      </c>
      <c r="E148" s="86" t="s">
        <v>258</v>
      </c>
      <c r="F148" s="49">
        <v>136</v>
      </c>
      <c r="G148" s="70">
        <v>1</v>
      </c>
      <c r="H148" s="50">
        <f>IF(B148="","",VLOOKUP(B148,tableaux!$A$4:$B$526,2,FALSE))</f>
        <v>10</v>
      </c>
      <c r="I148" s="61"/>
      <c r="J148" s="57" t="str">
        <f t="shared" si="27"/>
        <v>dispo</v>
      </c>
      <c r="K148" s="58"/>
      <c r="L148" s="59" t="str">
        <f t="shared" ref="L148:L175" si="29">IF(AND(G148="",K148="gie"),H148/$L$11,"")</f>
        <v/>
      </c>
      <c r="M148" s="82" t="str">
        <f t="shared" si="28"/>
        <v/>
      </c>
      <c r="N148" s="60" t="str">
        <f t="shared" si="26"/>
        <v/>
      </c>
    </row>
    <row r="149" spans="1:14" ht="12.75" customHeight="1">
      <c r="A149" s="113">
        <v>42354</v>
      </c>
      <c r="B149" s="67" t="s">
        <v>138</v>
      </c>
      <c r="C149" s="68"/>
      <c r="D149" s="63" t="str">
        <f>IF(C149="","",VLOOKUP(C149,tableaux!$D$5:E$66,2,FALSE))</f>
        <v/>
      </c>
      <c r="E149" s="87"/>
      <c r="F149" s="49">
        <v>137</v>
      </c>
      <c r="G149" s="70"/>
      <c r="H149" s="50">
        <f>IF(B149="","",VLOOKUP(B149,tableaux!$A$4:$B$526,2,FALSE))</f>
        <v>10</v>
      </c>
      <c r="I149" s="184">
        <v>42522</v>
      </c>
      <c r="J149" s="57" t="str">
        <f t="shared" si="27"/>
        <v/>
      </c>
      <c r="K149" s="58" t="s">
        <v>231</v>
      </c>
      <c r="L149" s="59">
        <f>IF(AND(G149="",K149="gie"),H149/1.5,"")</f>
        <v>6.666666666666667</v>
      </c>
      <c r="M149" s="82" t="str">
        <f t="shared" si="28"/>
        <v/>
      </c>
      <c r="N149" s="60" t="str">
        <f t="shared" si="26"/>
        <v>à renouveler</v>
      </c>
    </row>
    <row r="150" spans="1:14" ht="12.75" customHeight="1">
      <c r="A150" s="114" t="s">
        <v>422</v>
      </c>
      <c r="B150" s="66" t="s">
        <v>192</v>
      </c>
      <c r="C150" s="65" t="s">
        <v>124</v>
      </c>
      <c r="D150" s="63" t="str">
        <f>IF(C150="","",VLOOKUP(C150,tableaux!$D$5:E$66,2,FALSE))</f>
        <v>orme</v>
      </c>
      <c r="E150" s="86"/>
      <c r="F150" s="49">
        <v>138</v>
      </c>
      <c r="G150" s="70">
        <v>1</v>
      </c>
      <c r="H150" s="50">
        <f>IF(B150="","",VLOOKUP(B150,tableaux!$A$4:$B$526,2,FALSE))</f>
        <v>30</v>
      </c>
      <c r="I150" s="61"/>
      <c r="J150" s="57" t="str">
        <f t="shared" si="27"/>
        <v>dispo</v>
      </c>
      <c r="K150" s="58"/>
      <c r="L150" s="59" t="str">
        <f t="shared" si="29"/>
        <v/>
      </c>
      <c r="M150" s="82" t="str">
        <f t="shared" si="28"/>
        <v/>
      </c>
      <c r="N150" s="60" t="str">
        <f t="shared" si="26"/>
        <v/>
      </c>
    </row>
    <row r="151" spans="1:14" ht="12.75" customHeight="1">
      <c r="A151" s="113"/>
      <c r="B151" s="66" t="s">
        <v>225</v>
      </c>
      <c r="C151" s="65" t="s">
        <v>115</v>
      </c>
      <c r="D151" s="63" t="str">
        <f>IF(C151="","",VLOOKUP(C151,tableaux!$D$5:E$66,2,FALSE))</f>
        <v>murier</v>
      </c>
      <c r="E151" s="86"/>
      <c r="F151" s="49">
        <v>139</v>
      </c>
      <c r="G151" s="70">
        <v>1</v>
      </c>
      <c r="H151" s="50">
        <f>IF(B151="","",VLOOKUP(B151,tableaux!$A$4:$B$526,2,FALSE))</f>
        <v>40</v>
      </c>
      <c r="I151" s="61"/>
      <c r="J151" s="57" t="str">
        <f t="shared" si="27"/>
        <v>dispo</v>
      </c>
      <c r="K151" s="58"/>
      <c r="L151" s="59" t="str">
        <f t="shared" si="29"/>
        <v/>
      </c>
      <c r="M151" s="82" t="str">
        <f t="shared" si="28"/>
        <v/>
      </c>
      <c r="N151" s="60" t="str">
        <f t="shared" si="26"/>
        <v/>
      </c>
    </row>
    <row r="152" spans="1:14" ht="12.75" customHeight="1">
      <c r="A152" s="113"/>
      <c r="B152" s="66" t="s">
        <v>191</v>
      </c>
      <c r="C152" s="65" t="s">
        <v>47</v>
      </c>
      <c r="D152" s="63" t="str">
        <f>IF(C152="","",VLOOKUP(C152,tableaux!$D$5:E$66,2,FALSE))</f>
        <v>chêne</v>
      </c>
      <c r="E152" s="86" t="s">
        <v>259</v>
      </c>
      <c r="F152" s="49">
        <v>140</v>
      </c>
      <c r="G152" s="70"/>
      <c r="H152" s="50">
        <f>IF(B152="","",VLOOKUP(B152,tableaux!$A$4:$B$526,2,FALSE))</f>
        <v>40</v>
      </c>
      <c r="I152" s="61">
        <v>42309</v>
      </c>
      <c r="J152" s="57" t="str">
        <f t="shared" si="27"/>
        <v/>
      </c>
      <c r="K152" s="58"/>
      <c r="L152" s="59" t="str">
        <f t="shared" si="29"/>
        <v/>
      </c>
      <c r="M152" s="52" t="s">
        <v>260</v>
      </c>
      <c r="N152" s="60" t="str">
        <f t="shared" si="26"/>
        <v>à renouveler</v>
      </c>
    </row>
    <row r="153" spans="1:14" ht="12.75" customHeight="1">
      <c r="A153" s="114"/>
      <c r="B153" s="66" t="s">
        <v>138</v>
      </c>
      <c r="C153" s="65" t="s">
        <v>156</v>
      </c>
      <c r="D153" s="63" t="str">
        <f>IF(C153="","",VLOOKUP(C153,tableaux!$D$5:E$66,2,FALSE))</f>
        <v>satiné rubané</v>
      </c>
      <c r="E153" s="86"/>
      <c r="F153" s="49">
        <v>141</v>
      </c>
      <c r="G153" s="70"/>
      <c r="H153" s="50">
        <f>IF(B153="","",VLOOKUP(B153,tableaux!$A$4:$B$526,2,FALSE))</f>
        <v>10</v>
      </c>
      <c r="I153" s="61">
        <v>42461</v>
      </c>
      <c r="J153" s="57" t="str">
        <f t="shared" si="27"/>
        <v/>
      </c>
      <c r="K153" s="58" t="s">
        <v>231</v>
      </c>
      <c r="L153" s="59">
        <f t="shared" si="29"/>
        <v>6.8965517241379315</v>
      </c>
      <c r="M153" s="82" t="str">
        <f t="shared" ref="M153:M192" si="30">IF(AND(G153="",K153&lt;&gt;"gie"),H153,"")</f>
        <v/>
      </c>
      <c r="N153" s="60" t="str">
        <f t="shared" si="26"/>
        <v>à renouveler</v>
      </c>
    </row>
    <row r="154" spans="1:14" ht="12.75" customHeight="1">
      <c r="A154" s="113">
        <v>41977</v>
      </c>
      <c r="B154" s="66" t="s">
        <v>226</v>
      </c>
      <c r="C154" s="65" t="s">
        <v>118</v>
      </c>
      <c r="D154" s="63" t="str">
        <f>IF(C154="","",VLOOKUP(C154,tableaux!$D$5:E$66,2,FALSE))</f>
        <v>noyer</v>
      </c>
      <c r="E154" s="86"/>
      <c r="F154" s="49">
        <v>142</v>
      </c>
      <c r="G154" s="70"/>
      <c r="H154" s="50">
        <f>IF(B154="","",VLOOKUP(B154,tableaux!$A$4:$B$526,2,FALSE))</f>
        <v>20</v>
      </c>
      <c r="I154" s="61">
        <v>42211</v>
      </c>
      <c r="J154" s="57" t="str">
        <f t="shared" si="27"/>
        <v/>
      </c>
      <c r="K154" s="58" t="s">
        <v>249</v>
      </c>
      <c r="L154" s="59" t="str">
        <f t="shared" si="29"/>
        <v/>
      </c>
      <c r="M154" s="82">
        <f t="shared" si="30"/>
        <v>20</v>
      </c>
      <c r="N154" s="60" t="str">
        <f t="shared" si="26"/>
        <v>à renouveler</v>
      </c>
    </row>
    <row r="155" spans="1:14" ht="12.75" customHeight="1">
      <c r="A155" s="114">
        <v>42354</v>
      </c>
      <c r="B155" s="66" t="s">
        <v>132</v>
      </c>
      <c r="C155" s="68" t="s">
        <v>74</v>
      </c>
      <c r="D155" s="63" t="str">
        <f>IF(C155="","",VLOOKUP(C155,tableaux!$D$5:E$66,2,FALSE))</f>
        <v>fruitier sauvage</v>
      </c>
      <c r="E155" s="87" t="s">
        <v>261</v>
      </c>
      <c r="F155" s="49">
        <v>143</v>
      </c>
      <c r="G155" s="70">
        <v>1</v>
      </c>
      <c r="H155" s="50">
        <f>IF(B155="","",VLOOKUP(B155,tableaux!$A$4:$B$526,2,FALSE))</f>
        <v>30</v>
      </c>
      <c r="I155" s="186"/>
      <c r="J155" s="57" t="str">
        <f t="shared" si="27"/>
        <v/>
      </c>
      <c r="K155" s="58" t="s">
        <v>231</v>
      </c>
      <c r="L155" s="59" t="str">
        <f t="shared" si="29"/>
        <v/>
      </c>
      <c r="M155" s="82" t="str">
        <f t="shared" si="30"/>
        <v/>
      </c>
      <c r="N155" s="60" t="str">
        <f t="shared" si="26"/>
        <v/>
      </c>
    </row>
    <row r="156" spans="1:14" ht="12.75" customHeight="1">
      <c r="A156" s="114"/>
      <c r="B156" s="88" t="s">
        <v>135</v>
      </c>
      <c r="C156" s="68" t="s">
        <v>124</v>
      </c>
      <c r="D156" s="63" t="str">
        <f>IF(C156="","",VLOOKUP(C156,tableaux!$D$5:E$66,2,FALSE))</f>
        <v>orme</v>
      </c>
      <c r="E156" s="87"/>
      <c r="F156" s="49">
        <v>144</v>
      </c>
      <c r="G156" s="70"/>
      <c r="H156" s="50">
        <f>IF(B156="","",VLOOKUP(B156,tableaux!$A$4:$B$526,2,FALSE))</f>
        <v>15</v>
      </c>
      <c r="I156" s="186">
        <v>42522</v>
      </c>
      <c r="J156" s="57" t="str">
        <f t="shared" si="27"/>
        <v/>
      </c>
      <c r="K156" s="58" t="s">
        <v>231</v>
      </c>
      <c r="L156" s="59">
        <f>IF(AND(G156="",K156="gie"),H156/1.5,"")</f>
        <v>10</v>
      </c>
      <c r="M156" s="82" t="str">
        <f t="shared" si="30"/>
        <v/>
      </c>
      <c r="N156" s="60" t="str">
        <f t="shared" si="26"/>
        <v>à renouveler</v>
      </c>
    </row>
    <row r="157" spans="1:14" ht="12.75" customHeight="1">
      <c r="A157" s="115"/>
      <c r="B157" s="88" t="s">
        <v>135</v>
      </c>
      <c r="C157" s="65" t="s">
        <v>38</v>
      </c>
      <c r="D157" s="63" t="str">
        <f>IF(C157="","",VLOOKUP(C157,tableaux!$D$5:E$66,2,FALSE))</f>
        <v>cèdre</v>
      </c>
      <c r="E157" s="86"/>
      <c r="F157" s="49">
        <v>145</v>
      </c>
      <c r="G157" s="70">
        <v>1</v>
      </c>
      <c r="H157" s="50">
        <f>IF(B157="","",VLOOKUP(B157,tableaux!$A$4:$B$526,2,FALSE))</f>
        <v>15</v>
      </c>
      <c r="I157" s="61"/>
      <c r="J157" s="57" t="str">
        <f t="shared" si="27"/>
        <v/>
      </c>
      <c r="K157" s="58" t="s">
        <v>231</v>
      </c>
      <c r="L157" s="59" t="str">
        <f t="shared" si="29"/>
        <v/>
      </c>
      <c r="M157" s="82" t="str">
        <f t="shared" si="30"/>
        <v/>
      </c>
      <c r="N157" s="60" t="str">
        <f t="shared" si="26"/>
        <v/>
      </c>
    </row>
    <row r="158" spans="1:14" ht="12.75" customHeight="1">
      <c r="A158" s="114"/>
      <c r="B158" s="88" t="s">
        <v>67</v>
      </c>
      <c r="C158" s="65" t="s">
        <v>89</v>
      </c>
      <c r="D158" s="63" t="str">
        <f>IF(C158="","",VLOOKUP(C158,tableaux!$D$5:E$66,2,FALSE))</f>
        <v>if</v>
      </c>
      <c r="E158" s="86"/>
      <c r="F158" s="49">
        <v>146</v>
      </c>
      <c r="G158" s="70">
        <v>1</v>
      </c>
      <c r="H158" s="50">
        <f>IF(B158="","",VLOOKUP(B158,tableaux!$A$4:$B$526,2,FALSE))</f>
        <v>25</v>
      </c>
      <c r="I158" s="61"/>
      <c r="J158" s="57" t="str">
        <f t="shared" si="27"/>
        <v/>
      </c>
      <c r="K158" s="58" t="s">
        <v>231</v>
      </c>
      <c r="L158" s="59" t="str">
        <f t="shared" si="29"/>
        <v/>
      </c>
      <c r="M158" s="82" t="str">
        <f t="shared" si="30"/>
        <v/>
      </c>
      <c r="N158" s="60" t="str">
        <f t="shared" si="26"/>
        <v/>
      </c>
    </row>
    <row r="159" spans="1:14" ht="12.75" customHeight="1">
      <c r="A159" s="113"/>
      <c r="B159" s="88" t="s">
        <v>25</v>
      </c>
      <c r="C159" s="65" t="s">
        <v>71</v>
      </c>
      <c r="D159" s="63" t="str">
        <f>IF(C159="","",VLOOKUP(C159,tableaux!$D$5:E$66,2,FALSE))</f>
        <v>frêne</v>
      </c>
      <c r="E159" s="86"/>
      <c r="F159" s="49">
        <v>147</v>
      </c>
      <c r="G159" s="70">
        <v>1</v>
      </c>
      <c r="H159" s="50">
        <f>IF(B159="","",VLOOKUP(B159,tableaux!$A$4:$B$526,2,FALSE))</f>
        <v>30</v>
      </c>
      <c r="I159" s="61"/>
      <c r="J159" s="57" t="str">
        <f t="shared" si="27"/>
        <v>dispo</v>
      </c>
      <c r="K159" s="58"/>
      <c r="L159" s="59" t="str">
        <f t="shared" si="29"/>
        <v/>
      </c>
      <c r="M159" s="82" t="str">
        <f t="shared" si="30"/>
        <v/>
      </c>
      <c r="N159" s="60" t="str">
        <f t="shared" si="26"/>
        <v/>
      </c>
    </row>
    <row r="160" spans="1:14" ht="12.75" customHeight="1">
      <c r="A160" s="113"/>
      <c r="B160" s="67" t="s">
        <v>49</v>
      </c>
      <c r="C160" s="68" t="s">
        <v>139</v>
      </c>
      <c r="D160" s="63" t="str">
        <f>IF(C160="","",VLOOKUP(C160,tableaux!$D$5:E$66,2,FALSE))</f>
        <v>poirier</v>
      </c>
      <c r="E160" s="87" t="s">
        <v>299</v>
      </c>
      <c r="F160" s="49">
        <v>148</v>
      </c>
      <c r="G160" s="70">
        <v>1</v>
      </c>
      <c r="H160" s="50">
        <f>IF(B160="","",VLOOKUP(B160,tableaux!$A$4:$B$526,2,FALSE))</f>
        <v>20</v>
      </c>
      <c r="I160" s="184"/>
      <c r="J160" s="57" t="str">
        <f t="shared" si="27"/>
        <v>dispo</v>
      </c>
      <c r="K160" s="58"/>
      <c r="L160" s="59" t="str">
        <f t="shared" si="29"/>
        <v/>
      </c>
      <c r="M160" s="82" t="str">
        <f t="shared" si="30"/>
        <v/>
      </c>
      <c r="N160" s="60" t="str">
        <f t="shared" si="26"/>
        <v/>
      </c>
    </row>
    <row r="161" spans="1:14" ht="12.75" customHeight="1">
      <c r="A161" s="113"/>
      <c r="B161" s="67" t="s">
        <v>161</v>
      </c>
      <c r="C161" s="68" t="s">
        <v>139</v>
      </c>
      <c r="D161" s="63" t="str">
        <f>IF(C161="","",VLOOKUP(C161,tableaux!$D$5:E$66,2,FALSE))</f>
        <v>poirier</v>
      </c>
      <c r="E161" s="87"/>
      <c r="F161" s="49">
        <v>149</v>
      </c>
      <c r="G161" s="70">
        <v>1</v>
      </c>
      <c r="H161" s="50">
        <f>IF(B161="","",VLOOKUP(B161,tableaux!$A$4:$B$526,2,FALSE))</f>
        <v>20</v>
      </c>
      <c r="I161" s="184"/>
      <c r="J161" s="57" t="str">
        <f t="shared" si="27"/>
        <v>dispo</v>
      </c>
      <c r="K161" s="58"/>
      <c r="L161" s="59" t="str">
        <f t="shared" si="29"/>
        <v/>
      </c>
      <c r="M161" s="82" t="str">
        <f t="shared" si="30"/>
        <v/>
      </c>
      <c r="N161" s="60" t="str">
        <f t="shared" si="26"/>
        <v/>
      </c>
    </row>
    <row r="162" spans="1:14" ht="12.75" customHeight="1">
      <c r="A162" s="113"/>
      <c r="B162" s="67" t="s">
        <v>161</v>
      </c>
      <c r="C162" s="68" t="s">
        <v>139</v>
      </c>
      <c r="D162" s="63" t="str">
        <f>IF(C162="","",VLOOKUP(C162,tableaux!$D$5:E$66,2,FALSE))</f>
        <v>poirier</v>
      </c>
      <c r="E162" s="87"/>
      <c r="F162" s="49">
        <v>150</v>
      </c>
      <c r="G162" s="70">
        <v>1</v>
      </c>
      <c r="H162" s="50">
        <f>IF(B162="","",VLOOKUP(B162,tableaux!$A$4:$B$526,2,FALSE))</f>
        <v>20</v>
      </c>
      <c r="I162" s="184"/>
      <c r="J162" s="57" t="str">
        <f t="shared" si="27"/>
        <v>dispo</v>
      </c>
      <c r="K162" s="58"/>
      <c r="L162" s="59" t="str">
        <f t="shared" si="29"/>
        <v/>
      </c>
      <c r="M162" s="82" t="str">
        <f t="shared" si="30"/>
        <v/>
      </c>
      <c r="N162" s="60" t="str">
        <f t="shared" si="26"/>
        <v/>
      </c>
    </row>
    <row r="163" spans="1:14" ht="12.75" customHeight="1">
      <c r="A163" s="113">
        <v>42695</v>
      </c>
      <c r="B163" s="67" t="s">
        <v>149</v>
      </c>
      <c r="C163" s="68" t="s">
        <v>56</v>
      </c>
      <c r="D163" s="63" t="str">
        <f>IF(C163="","",VLOOKUP(C163,tableaux!$D$5:E$66,2,FALSE))</f>
        <v>divers</v>
      </c>
      <c r="E163" s="87"/>
      <c r="F163" s="49">
        <v>151</v>
      </c>
      <c r="G163" s="70">
        <v>1</v>
      </c>
      <c r="H163" s="50">
        <f>IF(B163="","",VLOOKUP(B163,tableaux!$A$4:$B$526,2,FALSE))</f>
        <v>8</v>
      </c>
      <c r="I163" s="184"/>
      <c r="J163" s="57" t="str">
        <f t="shared" si="27"/>
        <v/>
      </c>
      <c r="K163" s="58" t="s">
        <v>233</v>
      </c>
      <c r="L163" s="59" t="str">
        <f t="shared" si="29"/>
        <v/>
      </c>
      <c r="M163" s="82" t="str">
        <f t="shared" si="30"/>
        <v/>
      </c>
      <c r="N163" s="60" t="str">
        <f t="shared" si="26"/>
        <v/>
      </c>
    </row>
    <row r="164" spans="1:14" ht="12.75" customHeight="1">
      <c r="A164" s="113">
        <v>42695</v>
      </c>
      <c r="B164" s="67" t="s">
        <v>149</v>
      </c>
      <c r="C164" s="68" t="s">
        <v>56</v>
      </c>
      <c r="D164" s="63" t="str">
        <f>IF(C164="","",VLOOKUP(C164,tableaux!$D$5:E$66,2,FALSE))</f>
        <v>divers</v>
      </c>
      <c r="E164" s="87"/>
      <c r="F164" s="49">
        <v>152</v>
      </c>
      <c r="G164" s="70">
        <v>1</v>
      </c>
      <c r="H164" s="50">
        <f>IF(B164="","",VLOOKUP(B164,tableaux!$A$4:$B$526,2,FALSE))</f>
        <v>8</v>
      </c>
      <c r="I164" s="184"/>
      <c r="J164" s="57" t="str">
        <f t="shared" si="27"/>
        <v/>
      </c>
      <c r="K164" s="58" t="s">
        <v>233</v>
      </c>
      <c r="L164" s="59" t="str">
        <f t="shared" si="29"/>
        <v/>
      </c>
      <c r="M164" s="82" t="str">
        <f t="shared" si="30"/>
        <v/>
      </c>
      <c r="N164" s="60" t="str">
        <f t="shared" si="26"/>
        <v/>
      </c>
    </row>
    <row r="165" spans="1:14" ht="12.75" customHeight="1">
      <c r="A165" s="113">
        <v>42695</v>
      </c>
      <c r="B165" s="67" t="s">
        <v>149</v>
      </c>
      <c r="C165" s="68" t="s">
        <v>56</v>
      </c>
      <c r="D165" s="63" t="str">
        <f>IF(C165="","",VLOOKUP(C165,tableaux!$D$5:E$66,2,FALSE))</f>
        <v>divers</v>
      </c>
      <c r="E165" s="87"/>
      <c r="F165" s="49">
        <v>153</v>
      </c>
      <c r="G165" s="70">
        <v>1</v>
      </c>
      <c r="H165" s="50">
        <f>IF(B165="","",VLOOKUP(B165,tableaux!$A$4:$B$526,2,FALSE))</f>
        <v>8</v>
      </c>
      <c r="I165" s="184"/>
      <c r="J165" s="57" t="str">
        <f t="shared" si="27"/>
        <v/>
      </c>
      <c r="K165" s="58" t="s">
        <v>233</v>
      </c>
      <c r="L165" s="59" t="str">
        <f t="shared" si="29"/>
        <v/>
      </c>
      <c r="M165" s="82" t="str">
        <f t="shared" si="30"/>
        <v/>
      </c>
      <c r="N165" s="60" t="str">
        <f t="shared" si="26"/>
        <v/>
      </c>
    </row>
    <row r="166" spans="1:14" ht="12.75" customHeight="1">
      <c r="A166" s="113"/>
      <c r="B166" s="66" t="s">
        <v>55</v>
      </c>
      <c r="C166" s="68" t="s">
        <v>74</v>
      </c>
      <c r="D166" s="63" t="str">
        <f>IF(C166="","",VLOOKUP(C166,tableaux!$D$5:E$66,2,FALSE))</f>
        <v>fruitier sauvage</v>
      </c>
      <c r="E166" s="74"/>
      <c r="F166" s="49">
        <v>154</v>
      </c>
      <c r="G166" s="157">
        <v>1</v>
      </c>
      <c r="H166" s="50">
        <f>IF(B166="","",VLOOKUP(B166,tableaux!$A$4:$B$526,2,FALSE))</f>
        <v>15</v>
      </c>
      <c r="I166" s="51"/>
      <c r="J166" s="57" t="str">
        <f t="shared" si="27"/>
        <v>dispo</v>
      </c>
      <c r="K166" s="58"/>
      <c r="L166" s="59" t="str">
        <f t="shared" si="29"/>
        <v/>
      </c>
      <c r="M166" s="124" t="str">
        <f t="shared" si="30"/>
        <v/>
      </c>
      <c r="N166" s="54" t="str">
        <f>IF(G166="",F166,"")</f>
        <v/>
      </c>
    </row>
    <row r="167" spans="1:14" ht="12.75" customHeight="1">
      <c r="A167" s="113"/>
      <c r="B167" s="88" t="s">
        <v>52</v>
      </c>
      <c r="C167" s="65" t="s">
        <v>139</v>
      </c>
      <c r="D167" s="63" t="str">
        <f>IF(C167="","",VLOOKUP(C167,tableaux!$D$5:E$66,2,FALSE))</f>
        <v>poirier</v>
      </c>
      <c r="E167" s="86"/>
      <c r="F167" s="49">
        <v>155</v>
      </c>
      <c r="G167" s="70"/>
      <c r="H167" s="50">
        <f>IF(B167="","",VLOOKUP(B167,tableaux!$A$4:$B$526,2,FALSE))</f>
        <v>20</v>
      </c>
      <c r="I167" s="61">
        <v>42461</v>
      </c>
      <c r="J167" s="57" t="str">
        <f t="shared" si="27"/>
        <v/>
      </c>
      <c r="K167" s="58" t="s">
        <v>231</v>
      </c>
      <c r="L167" s="59">
        <f t="shared" si="29"/>
        <v>13.793103448275863</v>
      </c>
      <c r="M167" s="82" t="str">
        <f t="shared" si="30"/>
        <v/>
      </c>
      <c r="N167" s="60" t="str">
        <f t="shared" ref="N167:N198" si="31">IF(AND(B167&lt;&gt;"",G167=""),"à renouveler","")</f>
        <v>à renouveler</v>
      </c>
    </row>
    <row r="168" spans="1:14" ht="12.75" customHeight="1">
      <c r="A168" s="113">
        <v>41977</v>
      </c>
      <c r="B168" s="88" t="s">
        <v>196</v>
      </c>
      <c r="C168" s="68" t="s">
        <v>89</v>
      </c>
      <c r="D168" s="63" t="str">
        <f>IF(C168="","",VLOOKUP(C168,tableaux!$D$5:E$66,2,FALSE))</f>
        <v>if</v>
      </c>
      <c r="E168" s="87" t="s">
        <v>288</v>
      </c>
      <c r="F168" s="49">
        <v>156</v>
      </c>
      <c r="G168" s="70"/>
      <c r="H168" s="50">
        <f>IF(B168="","",VLOOKUP(B168,tableaux!$A$4:$B$526,2,FALSE))</f>
        <v>40</v>
      </c>
      <c r="I168" s="184">
        <v>42209</v>
      </c>
      <c r="J168" s="57" t="str">
        <f t="shared" si="27"/>
        <v/>
      </c>
      <c r="K168" s="58" t="s">
        <v>249</v>
      </c>
      <c r="L168" s="59" t="str">
        <f t="shared" si="29"/>
        <v/>
      </c>
      <c r="M168" s="82">
        <f t="shared" si="30"/>
        <v>40</v>
      </c>
      <c r="N168" s="60" t="str">
        <f t="shared" si="31"/>
        <v>à renouveler</v>
      </c>
    </row>
    <row r="169" spans="1:14" ht="12.75" customHeight="1">
      <c r="A169" s="113">
        <v>42642</v>
      </c>
      <c r="B169" s="88" t="s">
        <v>73</v>
      </c>
      <c r="C169" s="68" t="s">
        <v>139</v>
      </c>
      <c r="D169" s="63" t="str">
        <f>IF(C169="","",VLOOKUP(C169,tableaux!$D$5:E$66,2,FALSE))</f>
        <v>poirier</v>
      </c>
      <c r="E169" s="87"/>
      <c r="F169" s="49">
        <v>157</v>
      </c>
      <c r="G169" s="70">
        <v>1</v>
      </c>
      <c r="H169" s="50">
        <f>IF(B169="","",VLOOKUP(B169,tableaux!$A$4:$B$526,2,FALSE))</f>
        <v>30</v>
      </c>
      <c r="I169" s="186"/>
      <c r="J169" s="57" t="str">
        <f t="shared" si="27"/>
        <v/>
      </c>
      <c r="K169" s="58" t="s">
        <v>231</v>
      </c>
      <c r="L169" s="59" t="str">
        <f t="shared" si="29"/>
        <v/>
      </c>
      <c r="M169" s="82" t="str">
        <f t="shared" si="30"/>
        <v/>
      </c>
      <c r="N169" s="60" t="str">
        <f t="shared" si="31"/>
        <v/>
      </c>
    </row>
    <row r="170" spans="1:14" ht="12.75" customHeight="1">
      <c r="A170" s="113"/>
      <c r="B170" s="88" t="s">
        <v>222</v>
      </c>
      <c r="C170" s="68" t="s">
        <v>109</v>
      </c>
      <c r="D170" s="63" t="str">
        <f>IF(C170="","",VLOOKUP(C170,tableaux!$D$5:E$66,2,FALSE))</f>
        <v>merisier</v>
      </c>
      <c r="E170" s="87" t="s">
        <v>272</v>
      </c>
      <c r="F170" s="49">
        <v>158</v>
      </c>
      <c r="G170" s="70"/>
      <c r="H170" s="50">
        <f>IF(B170="","",VLOOKUP(B170,tableaux!$A$4:$B$526,2,FALSE))</f>
        <v>30</v>
      </c>
      <c r="I170" s="184">
        <v>42139</v>
      </c>
      <c r="J170" s="57" t="str">
        <f t="shared" si="27"/>
        <v/>
      </c>
      <c r="K170" s="58"/>
      <c r="L170" s="59" t="str">
        <f t="shared" si="29"/>
        <v/>
      </c>
      <c r="M170" s="82">
        <f t="shared" si="30"/>
        <v>30</v>
      </c>
      <c r="N170" s="60" t="str">
        <f t="shared" si="31"/>
        <v>à renouveler</v>
      </c>
    </row>
    <row r="171" spans="1:14" ht="12.75" customHeight="1">
      <c r="A171" s="113">
        <v>42695</v>
      </c>
      <c r="B171" s="66" t="s">
        <v>73</v>
      </c>
      <c r="C171" s="68" t="s">
        <v>109</v>
      </c>
      <c r="D171" s="63" t="str">
        <f>IF(C171="","",VLOOKUP(C171,tableaux!$D$5:E$66,2,FALSE))</f>
        <v>merisier</v>
      </c>
      <c r="E171" s="87"/>
      <c r="F171" s="49">
        <v>159</v>
      </c>
      <c r="G171" s="70">
        <v>1</v>
      </c>
      <c r="H171" s="50">
        <f>IF(B171="","",VLOOKUP(B171,tableaux!$A$4:$B$526,2,FALSE))</f>
        <v>30</v>
      </c>
      <c r="I171" s="186"/>
      <c r="J171" s="57" t="str">
        <f t="shared" si="27"/>
        <v/>
      </c>
      <c r="K171" s="58" t="s">
        <v>233</v>
      </c>
      <c r="L171" s="59" t="str">
        <f t="shared" si="29"/>
        <v/>
      </c>
      <c r="M171" s="82" t="str">
        <f t="shared" si="30"/>
        <v/>
      </c>
      <c r="N171" s="60" t="str">
        <f t="shared" si="31"/>
        <v/>
      </c>
    </row>
    <row r="172" spans="1:14" ht="12.75" customHeight="1">
      <c r="A172" s="113"/>
      <c r="B172" s="66" t="s">
        <v>179</v>
      </c>
      <c r="C172" s="68" t="s">
        <v>124</v>
      </c>
      <c r="D172" s="63" t="str">
        <f>IF(C172="","",VLOOKUP(C172,tableaux!$D$5:E$66,2,FALSE))</f>
        <v>orme</v>
      </c>
      <c r="E172" s="89"/>
      <c r="F172" s="49">
        <v>160</v>
      </c>
      <c r="G172" s="70"/>
      <c r="H172" s="50">
        <f>IF(B172="","",VLOOKUP(B172,tableaux!$A$4:$B$526,2,FALSE))</f>
        <v>110</v>
      </c>
      <c r="I172" s="186"/>
      <c r="J172" s="57" t="str">
        <f t="shared" ref="J172:J195" si="32">IF(AND(K172="",H172&lt;&gt;"",G172&lt;&gt;""),"dispo","")</f>
        <v/>
      </c>
      <c r="K172" s="58" t="s">
        <v>251</v>
      </c>
      <c r="L172" s="59" t="str">
        <f t="shared" si="29"/>
        <v/>
      </c>
      <c r="M172" s="82">
        <f t="shared" si="30"/>
        <v>110</v>
      </c>
      <c r="N172" s="60" t="str">
        <f t="shared" si="31"/>
        <v>à renouveler</v>
      </c>
    </row>
    <row r="173" spans="1:14" ht="12.75" customHeight="1">
      <c r="A173" s="113"/>
      <c r="B173" s="66" t="s">
        <v>49</v>
      </c>
      <c r="C173" s="68" t="s">
        <v>86</v>
      </c>
      <c r="D173" s="63" t="str">
        <f>IF(C173="","",VLOOKUP(C173,tableaux!$D$5:E$66,2,FALSE))</f>
        <v>houx</v>
      </c>
      <c r="E173" s="89"/>
      <c r="F173" s="49">
        <v>161</v>
      </c>
      <c r="G173" s="70">
        <v>1</v>
      </c>
      <c r="H173" s="50">
        <f>IF(B173="","",VLOOKUP(B173,tableaux!$A$4:$B$526,2,FALSE))</f>
        <v>20</v>
      </c>
      <c r="I173" s="186"/>
      <c r="J173" s="57" t="str">
        <f t="shared" si="32"/>
        <v>dispo</v>
      </c>
      <c r="K173" s="58"/>
      <c r="L173" s="59" t="str">
        <f t="shared" si="29"/>
        <v/>
      </c>
      <c r="M173" s="82" t="str">
        <f t="shared" si="30"/>
        <v/>
      </c>
      <c r="N173" s="60" t="str">
        <f t="shared" si="31"/>
        <v/>
      </c>
    </row>
    <row r="174" spans="1:14" ht="12.75" customHeight="1">
      <c r="A174" s="113">
        <v>42695</v>
      </c>
      <c r="B174" s="66" t="s">
        <v>199</v>
      </c>
      <c r="C174" s="68" t="s">
        <v>83</v>
      </c>
      <c r="D174" s="63" t="str">
        <f>IF(C174="","",VLOOKUP(C174,tableaux!$D$5:E$66,2,FALSE))</f>
        <v>hêtre</v>
      </c>
      <c r="E174" s="87" t="s">
        <v>300</v>
      </c>
      <c r="F174" s="49">
        <v>162</v>
      </c>
      <c r="G174" s="70">
        <v>1</v>
      </c>
      <c r="H174" s="50">
        <f>IF(B174="","",VLOOKUP(B174,tableaux!$A$4:$B$526,2,FALSE))</f>
        <v>20</v>
      </c>
      <c r="I174" s="186"/>
      <c r="J174" s="57" t="str">
        <f t="shared" si="32"/>
        <v/>
      </c>
      <c r="K174" s="58" t="s">
        <v>233</v>
      </c>
      <c r="L174" s="59" t="str">
        <f t="shared" si="29"/>
        <v/>
      </c>
      <c r="M174" s="82" t="str">
        <f t="shared" si="30"/>
        <v/>
      </c>
      <c r="N174" s="60" t="str">
        <f t="shared" si="31"/>
        <v/>
      </c>
    </row>
    <row r="175" spans="1:14" ht="12.75" customHeight="1">
      <c r="A175" s="113">
        <v>42642</v>
      </c>
      <c r="B175" s="66" t="s">
        <v>198</v>
      </c>
      <c r="C175" s="68" t="s">
        <v>301</v>
      </c>
      <c r="D175" s="63" t="str">
        <f>IF(C175="","",VLOOKUP(C175,tableaux!$D$5:E$66,2,FALSE))</f>
        <v>sterculier fétide</v>
      </c>
      <c r="E175" s="89"/>
      <c r="F175" s="49">
        <v>163</v>
      </c>
      <c r="G175" s="70">
        <v>1</v>
      </c>
      <c r="H175" s="50">
        <f>IF(B175="","",VLOOKUP(B175,tableaux!$A$4:$B$526,2,FALSE))</f>
        <v>25</v>
      </c>
      <c r="I175" s="186"/>
      <c r="J175" s="57" t="str">
        <f t="shared" si="32"/>
        <v/>
      </c>
      <c r="K175" s="58" t="s">
        <v>233</v>
      </c>
      <c r="L175" s="59" t="str">
        <f t="shared" si="29"/>
        <v/>
      </c>
      <c r="M175" s="82" t="str">
        <f t="shared" si="30"/>
        <v/>
      </c>
      <c r="N175" s="60" t="str">
        <f t="shared" si="31"/>
        <v/>
      </c>
    </row>
    <row r="176" spans="1:14" ht="12.75" customHeight="1">
      <c r="A176" s="113"/>
      <c r="B176" s="66" t="s">
        <v>46</v>
      </c>
      <c r="C176" s="68" t="s">
        <v>23</v>
      </c>
      <c r="D176" s="63" t="str">
        <f>IF(C176="","",VLOOKUP(C176,tableaux!$D$5:E$66,2,FALSE))</f>
        <v>bois exotique</v>
      </c>
      <c r="E176" s="87" t="s">
        <v>397</v>
      </c>
      <c r="F176" s="49">
        <v>164</v>
      </c>
      <c r="G176" s="70">
        <v>1</v>
      </c>
      <c r="H176" s="50">
        <f>IF(B176="","",VLOOKUP(B176,tableaux!$A$4:$B$526,2,FALSE))</f>
        <v>30</v>
      </c>
      <c r="I176" s="186"/>
      <c r="J176" s="57" t="str">
        <f t="shared" si="32"/>
        <v/>
      </c>
      <c r="K176" s="58" t="s">
        <v>233</v>
      </c>
      <c r="L176" s="59" t="str">
        <f t="shared" ref="L176:L195" si="33">IF(AND(G176="",K176="gie"),H176/$L$11,"")</f>
        <v/>
      </c>
      <c r="M176" s="82" t="str">
        <f t="shared" si="30"/>
        <v/>
      </c>
      <c r="N176" s="60" t="str">
        <f t="shared" si="31"/>
        <v/>
      </c>
    </row>
    <row r="177" spans="1:14" ht="12.75" customHeight="1">
      <c r="A177" s="113" t="s">
        <v>322</v>
      </c>
      <c r="B177" s="210" t="s">
        <v>164</v>
      </c>
      <c r="C177" s="68" t="s">
        <v>89</v>
      </c>
      <c r="D177" s="63" t="str">
        <f>IF(C177="","",VLOOKUP(C177,tableaux!$D$5:E$66,2,FALSE))</f>
        <v>if</v>
      </c>
      <c r="E177" s="87" t="s">
        <v>252</v>
      </c>
      <c r="F177" s="49">
        <v>165</v>
      </c>
      <c r="G177" s="70"/>
      <c r="H177" s="50">
        <f>IF(B177="","",VLOOKUP(B177,tableaux!$A$4:$B$526,2,FALSE))</f>
        <v>90</v>
      </c>
      <c r="I177" s="184"/>
      <c r="J177" s="57" t="str">
        <f t="shared" si="32"/>
        <v/>
      </c>
      <c r="K177" s="58" t="s">
        <v>233</v>
      </c>
      <c r="L177" s="59" t="str">
        <f t="shared" si="33"/>
        <v/>
      </c>
      <c r="M177" s="82">
        <f t="shared" si="30"/>
        <v>90</v>
      </c>
      <c r="N177" s="60" t="str">
        <f t="shared" si="31"/>
        <v>à renouveler</v>
      </c>
    </row>
    <row r="178" spans="1:14" ht="12.75" customHeight="1">
      <c r="A178" s="113">
        <v>42695</v>
      </c>
      <c r="B178" s="66" t="s">
        <v>223</v>
      </c>
      <c r="C178" s="68" t="s">
        <v>86</v>
      </c>
      <c r="D178" s="63" t="str">
        <f>IF(C178="","",VLOOKUP(C178,tableaux!$D$5:E$66,2,FALSE))</f>
        <v>houx</v>
      </c>
      <c r="E178" s="87" t="s">
        <v>365</v>
      </c>
      <c r="F178" s="49">
        <v>166</v>
      </c>
      <c r="G178" s="70">
        <v>1</v>
      </c>
      <c r="H178" s="50">
        <f>IF(B178="","",VLOOKUP(B178,tableaux!$A$4:$B$526,2,FALSE))</f>
        <v>60</v>
      </c>
      <c r="I178" s="184"/>
      <c r="J178" s="57" t="str">
        <f t="shared" si="32"/>
        <v/>
      </c>
      <c r="K178" s="58" t="s">
        <v>233</v>
      </c>
      <c r="L178" s="59" t="str">
        <f t="shared" si="33"/>
        <v/>
      </c>
      <c r="M178" s="82" t="str">
        <f t="shared" si="30"/>
        <v/>
      </c>
      <c r="N178" s="60" t="str">
        <f t="shared" si="31"/>
        <v/>
      </c>
    </row>
    <row r="179" spans="1:14" ht="12.75" customHeight="1">
      <c r="A179" s="114"/>
      <c r="B179" s="66" t="s">
        <v>126</v>
      </c>
      <c r="C179" s="68" t="s">
        <v>156</v>
      </c>
      <c r="D179" s="63" t="s">
        <v>30</v>
      </c>
      <c r="E179" s="87" t="s">
        <v>408</v>
      </c>
      <c r="F179" s="49">
        <v>167</v>
      </c>
      <c r="G179" s="70">
        <v>1</v>
      </c>
      <c r="H179" s="50">
        <f>IF(B179="","",VLOOKUP(B179,tableaux!$A$4:$B$526,2,FALSE))</f>
        <v>200</v>
      </c>
      <c r="I179" s="184"/>
      <c r="J179" s="57" t="str">
        <f t="shared" si="32"/>
        <v/>
      </c>
      <c r="K179" s="58" t="s">
        <v>233</v>
      </c>
      <c r="L179" s="59" t="str">
        <f t="shared" si="33"/>
        <v/>
      </c>
      <c r="M179" s="82" t="str">
        <f t="shared" si="30"/>
        <v/>
      </c>
      <c r="N179" s="60" t="str">
        <f t="shared" si="31"/>
        <v/>
      </c>
    </row>
    <row r="180" spans="1:14" ht="12.75" customHeight="1">
      <c r="A180" s="113">
        <v>42695</v>
      </c>
      <c r="B180" s="66" t="s">
        <v>132</v>
      </c>
      <c r="C180" s="68" t="s">
        <v>29</v>
      </c>
      <c r="D180" s="63" t="str">
        <f>IF(C180="","",VLOOKUP(C180,tableaux!$D$5:E$66,2,FALSE))</f>
        <v>budinga</v>
      </c>
      <c r="E180" s="87" t="s">
        <v>409</v>
      </c>
      <c r="F180" s="49">
        <v>168</v>
      </c>
      <c r="G180" s="70">
        <v>1</v>
      </c>
      <c r="H180" s="50">
        <f>IF(B180="","",VLOOKUP(B180,tableaux!$A$4:$B$526,2,FALSE))</f>
        <v>30</v>
      </c>
      <c r="I180" s="184"/>
      <c r="J180" s="57" t="str">
        <f t="shared" si="32"/>
        <v/>
      </c>
      <c r="K180" s="58" t="s">
        <v>233</v>
      </c>
      <c r="L180" s="59" t="str">
        <f t="shared" si="33"/>
        <v/>
      </c>
      <c r="M180" s="82" t="str">
        <f t="shared" si="30"/>
        <v/>
      </c>
      <c r="N180" s="60" t="str">
        <f t="shared" si="31"/>
        <v/>
      </c>
    </row>
    <row r="181" spans="1:14" ht="12.75" customHeight="1">
      <c r="A181" s="113"/>
      <c r="B181" s="67" t="s">
        <v>129</v>
      </c>
      <c r="C181" s="68" t="s">
        <v>44</v>
      </c>
      <c r="D181" s="63" t="str">
        <f>IF(C181="","",VLOOKUP(C181,tableaux!$D$5:E$66,2,FALSE))</f>
        <v xml:space="preserve">chataignIer </v>
      </c>
      <c r="E181" s="87"/>
      <c r="F181" s="49">
        <v>169</v>
      </c>
      <c r="G181" s="70">
        <v>1</v>
      </c>
      <c r="H181" s="50">
        <f>IF(B181="","",VLOOKUP(B181,tableaux!$A$4:$B$526,2,FALSE))</f>
        <v>40</v>
      </c>
      <c r="I181" s="184"/>
      <c r="J181" s="57" t="str">
        <f t="shared" si="32"/>
        <v/>
      </c>
      <c r="K181" s="58" t="s">
        <v>233</v>
      </c>
      <c r="L181" s="59" t="str">
        <f t="shared" si="33"/>
        <v/>
      </c>
      <c r="M181" s="82" t="str">
        <f t="shared" si="30"/>
        <v/>
      </c>
      <c r="N181" s="60" t="str">
        <f t="shared" si="31"/>
        <v/>
      </c>
    </row>
    <row r="182" spans="1:14" ht="12.75" customHeight="1">
      <c r="A182" s="115">
        <v>42411</v>
      </c>
      <c r="B182" s="15" t="s">
        <v>219</v>
      </c>
      <c r="C182" s="68" t="s">
        <v>32</v>
      </c>
      <c r="D182" s="63" t="str">
        <f>IF(C182="","",VLOOKUP(C182,tableaux!$D$5:E$66,2,FALSE))</f>
        <v>buis</v>
      </c>
      <c r="E182" s="87"/>
      <c r="F182" s="49">
        <v>170</v>
      </c>
      <c r="G182" s="70">
        <v>1</v>
      </c>
      <c r="H182" s="50">
        <f>IF(B182="","",VLOOKUP(B182,tableaux!$A$4:$B$526,2,FALSE))</f>
        <v>30</v>
      </c>
      <c r="I182" s="184"/>
      <c r="J182" s="57" t="str">
        <f t="shared" si="32"/>
        <v/>
      </c>
      <c r="K182" s="58" t="s">
        <v>233</v>
      </c>
      <c r="L182" s="59" t="str">
        <f t="shared" si="33"/>
        <v/>
      </c>
      <c r="M182" s="82" t="str">
        <f t="shared" si="30"/>
        <v/>
      </c>
      <c r="N182" s="60" t="str">
        <f t="shared" si="31"/>
        <v/>
      </c>
    </row>
    <row r="183" spans="1:14" ht="12.75" customHeight="1">
      <c r="A183" s="113"/>
      <c r="B183" s="67" t="s">
        <v>217</v>
      </c>
      <c r="C183" s="68" t="s">
        <v>124</v>
      </c>
      <c r="D183" s="63" t="str">
        <f>IF(C183="","",VLOOKUP(C183,tableaux!$D$5:E$66,2,FALSE))</f>
        <v>orme</v>
      </c>
      <c r="E183" s="87" t="s">
        <v>302</v>
      </c>
      <c r="F183" s="49">
        <v>171</v>
      </c>
      <c r="G183" s="70">
        <v>1</v>
      </c>
      <c r="H183" s="50">
        <f>IF(B183="","",VLOOKUP(B183,tableaux!$A$4:$B$526,2,FALSE))</f>
        <v>30</v>
      </c>
      <c r="I183" s="184"/>
      <c r="J183" s="57" t="str">
        <f t="shared" si="32"/>
        <v/>
      </c>
      <c r="K183" s="58" t="s">
        <v>233</v>
      </c>
      <c r="L183" s="59" t="str">
        <f t="shared" si="33"/>
        <v/>
      </c>
      <c r="M183" s="82" t="str">
        <f t="shared" si="30"/>
        <v/>
      </c>
      <c r="N183" s="60" t="str">
        <f t="shared" si="31"/>
        <v/>
      </c>
    </row>
    <row r="184" spans="1:14" ht="12.75" customHeight="1">
      <c r="A184" s="113"/>
      <c r="B184" s="67" t="s">
        <v>221</v>
      </c>
      <c r="C184" s="68" t="s">
        <v>32</v>
      </c>
      <c r="D184" s="63" t="str">
        <f>IF(C184="","",VLOOKUP(C184,tableaux!$D$5:E$66,2,FALSE))</f>
        <v>buis</v>
      </c>
      <c r="E184" s="87" t="s">
        <v>303</v>
      </c>
      <c r="F184" s="49">
        <v>172</v>
      </c>
      <c r="G184" s="70">
        <v>1</v>
      </c>
      <c r="H184" s="50">
        <f>IF(B184="","",VLOOKUP(B184,tableaux!$A$4:$B$526,2,FALSE))</f>
        <v>30</v>
      </c>
      <c r="I184" s="184"/>
      <c r="J184" s="57" t="str">
        <f t="shared" si="32"/>
        <v/>
      </c>
      <c r="K184" s="58" t="s">
        <v>233</v>
      </c>
      <c r="L184" s="59" t="str">
        <f t="shared" si="33"/>
        <v/>
      </c>
      <c r="M184" s="82" t="str">
        <f t="shared" si="30"/>
        <v/>
      </c>
      <c r="N184" s="60" t="str">
        <f t="shared" si="31"/>
        <v/>
      </c>
    </row>
    <row r="185" spans="1:14" ht="12.75" customHeight="1">
      <c r="A185" s="113">
        <v>42695</v>
      </c>
      <c r="B185" s="66" t="s">
        <v>198</v>
      </c>
      <c r="C185" s="68" t="s">
        <v>89</v>
      </c>
      <c r="D185" s="63" t="str">
        <f>IF(C185="","",VLOOKUP(C185,tableaux!$D$5:E$66,2,FALSE))</f>
        <v>if</v>
      </c>
      <c r="E185" s="87" t="s">
        <v>424</v>
      </c>
      <c r="F185" s="49">
        <v>173</v>
      </c>
      <c r="G185" s="70">
        <v>1</v>
      </c>
      <c r="H185" s="50">
        <f>IF(B185="","",VLOOKUP(B185,tableaux!$A$4:$B$526,2,FALSE))</f>
        <v>25</v>
      </c>
      <c r="I185" s="184"/>
      <c r="J185" s="57" t="str">
        <f t="shared" si="32"/>
        <v/>
      </c>
      <c r="K185" s="58" t="s">
        <v>233</v>
      </c>
      <c r="L185" s="59" t="str">
        <f t="shared" si="33"/>
        <v/>
      </c>
      <c r="M185" s="82" t="str">
        <f t="shared" si="30"/>
        <v/>
      </c>
      <c r="N185" s="60" t="str">
        <f t="shared" si="31"/>
        <v/>
      </c>
    </row>
    <row r="186" spans="1:14" ht="12.75" customHeight="1">
      <c r="A186" s="113">
        <v>42695</v>
      </c>
      <c r="B186" s="66" t="s">
        <v>205</v>
      </c>
      <c r="C186" s="68" t="s">
        <v>32</v>
      </c>
      <c r="D186" s="63" t="str">
        <f>IF(C186="","",VLOOKUP(C186,tableaux!$D$5:E$66,2,FALSE))</f>
        <v>buis</v>
      </c>
      <c r="E186" s="87"/>
      <c r="F186" s="49">
        <v>174</v>
      </c>
      <c r="G186" s="70">
        <v>1</v>
      </c>
      <c r="H186" s="50">
        <f>IF(B186="","",VLOOKUP(B186,tableaux!$A$4:$B$526,2,FALSE))</f>
        <v>25</v>
      </c>
      <c r="I186" s="184"/>
      <c r="J186" s="57" t="str">
        <f t="shared" si="32"/>
        <v/>
      </c>
      <c r="K186" s="58" t="s">
        <v>233</v>
      </c>
      <c r="L186" s="59" t="str">
        <f t="shared" si="33"/>
        <v/>
      </c>
      <c r="M186" s="82" t="str">
        <f t="shared" si="30"/>
        <v/>
      </c>
      <c r="N186" s="60" t="str">
        <f t="shared" si="31"/>
        <v/>
      </c>
    </row>
    <row r="187" spans="1:14" ht="12.75" customHeight="1">
      <c r="A187" s="113">
        <v>42695</v>
      </c>
      <c r="B187" s="66" t="s">
        <v>205</v>
      </c>
      <c r="C187" s="68" t="s">
        <v>32</v>
      </c>
      <c r="D187" s="63" t="str">
        <f>IF(C187="","",VLOOKUP(C187,tableaux!$D$5:E$66,2,FALSE))</f>
        <v>buis</v>
      </c>
      <c r="E187" s="87"/>
      <c r="F187" s="49">
        <v>175</v>
      </c>
      <c r="G187" s="70">
        <v>1</v>
      </c>
      <c r="H187" s="50">
        <f>IF(B187="","",VLOOKUP(B187,tableaux!$A$4:$B$526,2,FALSE))</f>
        <v>25</v>
      </c>
      <c r="I187" s="184"/>
      <c r="J187" s="57" t="str">
        <f t="shared" si="32"/>
        <v/>
      </c>
      <c r="K187" s="58" t="s">
        <v>233</v>
      </c>
      <c r="L187" s="59" t="str">
        <f t="shared" si="33"/>
        <v/>
      </c>
      <c r="M187" s="82" t="str">
        <f t="shared" si="30"/>
        <v/>
      </c>
      <c r="N187" s="60" t="str">
        <f t="shared" si="31"/>
        <v/>
      </c>
    </row>
    <row r="188" spans="1:14" ht="12.75" customHeight="1">
      <c r="A188" s="113">
        <v>41977</v>
      </c>
      <c r="B188" s="67" t="s">
        <v>184</v>
      </c>
      <c r="C188" s="68" t="s">
        <v>139</v>
      </c>
      <c r="D188" s="63" t="str">
        <f>IF(C188="","",VLOOKUP(C188,tableaux!$D$5:E$66,2,FALSE))</f>
        <v>poirier</v>
      </c>
      <c r="E188" s="87" t="s">
        <v>304</v>
      </c>
      <c r="F188" s="49">
        <v>176</v>
      </c>
      <c r="G188" s="70"/>
      <c r="H188" s="50">
        <f>IF(B188="","",VLOOKUP(B188,tableaux!$A$4:$B$526,2,FALSE))</f>
        <v>25</v>
      </c>
      <c r="I188" s="184">
        <v>42211</v>
      </c>
      <c r="J188" s="57" t="str">
        <f t="shared" si="32"/>
        <v/>
      </c>
      <c r="K188" s="58" t="s">
        <v>233</v>
      </c>
      <c r="L188" s="59" t="str">
        <f t="shared" si="33"/>
        <v/>
      </c>
      <c r="M188" s="82">
        <f t="shared" si="30"/>
        <v>25</v>
      </c>
      <c r="N188" s="60" t="str">
        <f t="shared" si="31"/>
        <v>à renouveler</v>
      </c>
    </row>
    <row r="189" spans="1:14" ht="12.75" customHeight="1">
      <c r="A189" s="113">
        <v>41977</v>
      </c>
      <c r="B189" s="67" t="s">
        <v>52</v>
      </c>
      <c r="C189" s="68" t="s">
        <v>38</v>
      </c>
      <c r="D189" s="63" t="str">
        <f>IF(C189="","",VLOOKUP(C189,tableaux!$D$5:E$66,2,FALSE))</f>
        <v>cèdre</v>
      </c>
      <c r="E189" s="87"/>
      <c r="F189" s="49">
        <v>177</v>
      </c>
      <c r="G189" s="70"/>
      <c r="H189" s="50">
        <f>IF(B189="","",VLOOKUP(B189,tableaux!$A$4:$B$526,2,FALSE))</f>
        <v>20</v>
      </c>
      <c r="I189" s="184">
        <v>42225</v>
      </c>
      <c r="J189" s="57" t="str">
        <f t="shared" si="32"/>
        <v/>
      </c>
      <c r="K189" s="58" t="s">
        <v>233</v>
      </c>
      <c r="L189" s="59" t="str">
        <f t="shared" si="33"/>
        <v/>
      </c>
      <c r="M189" s="82">
        <f t="shared" si="30"/>
        <v>20</v>
      </c>
      <c r="N189" s="60" t="str">
        <f t="shared" si="31"/>
        <v>à renouveler</v>
      </c>
    </row>
    <row r="190" spans="1:14" ht="12.75" customHeight="1">
      <c r="A190" s="113">
        <v>42695</v>
      </c>
      <c r="B190" s="67" t="s">
        <v>52</v>
      </c>
      <c r="C190" s="68" t="s">
        <v>77</v>
      </c>
      <c r="D190" s="63" t="str">
        <f>IF(C190="","",VLOOKUP(C190,tableaux!$D$5:E$66,2,FALSE))</f>
        <v>goncalo alves</v>
      </c>
      <c r="E190" s="87"/>
      <c r="F190" s="49">
        <v>178</v>
      </c>
      <c r="G190" s="70">
        <v>1</v>
      </c>
      <c r="H190" s="50">
        <f>IF(B190="","",VLOOKUP(B190,tableaux!$A$4:$B$526,2,FALSE))</f>
        <v>20</v>
      </c>
      <c r="I190" s="184"/>
      <c r="J190" s="57" t="str">
        <f t="shared" si="32"/>
        <v/>
      </c>
      <c r="K190" s="58" t="s">
        <v>233</v>
      </c>
      <c r="L190" s="59" t="str">
        <f t="shared" si="33"/>
        <v/>
      </c>
      <c r="M190" s="82" t="str">
        <f t="shared" si="30"/>
        <v/>
      </c>
      <c r="N190" s="60" t="str">
        <f t="shared" si="31"/>
        <v/>
      </c>
    </row>
    <row r="191" spans="1:14" ht="12.75" customHeight="1">
      <c r="A191" s="209"/>
      <c r="B191" s="66" t="s">
        <v>52</v>
      </c>
      <c r="C191" s="68" t="s">
        <v>177</v>
      </c>
      <c r="D191" s="63" t="str">
        <f>IF(C191="","",VLOOKUP(C191,tableaux!$D$5:E$66,2,FALSE))</f>
        <v>wengué</v>
      </c>
      <c r="E191" s="87"/>
      <c r="F191" s="49">
        <v>179</v>
      </c>
      <c r="G191" s="70">
        <v>1</v>
      </c>
      <c r="H191" s="50">
        <f>IF(B191="","",VLOOKUP(B191,tableaux!$A$4:$B$526,2,FALSE))</f>
        <v>20</v>
      </c>
      <c r="I191" s="184"/>
      <c r="J191" s="57" t="str">
        <f t="shared" si="32"/>
        <v/>
      </c>
      <c r="K191" s="58" t="s">
        <v>233</v>
      </c>
      <c r="L191" s="59" t="str">
        <f t="shared" si="33"/>
        <v/>
      </c>
      <c r="M191" s="82" t="str">
        <f t="shared" si="30"/>
        <v/>
      </c>
      <c r="N191" s="60" t="str">
        <f t="shared" si="31"/>
        <v/>
      </c>
    </row>
    <row r="192" spans="1:14" ht="12.75" customHeight="1">
      <c r="A192" s="113">
        <v>41977</v>
      </c>
      <c r="B192" s="67" t="s">
        <v>52</v>
      </c>
      <c r="C192" s="68" t="s">
        <v>103</v>
      </c>
      <c r="D192" s="63" t="e">
        <f>IF(C192="","",VLOOKUP(C192,tableaux!$D$5:E$66,2,FALSE))</f>
        <v>#N/A</v>
      </c>
      <c r="E192" s="87"/>
      <c r="F192" s="49">
        <v>180</v>
      </c>
      <c r="G192" s="70"/>
      <c r="H192" s="50">
        <f>IF(B192="","",VLOOKUP(B192,tableaux!$A$4:$B$526,2,FALSE))</f>
        <v>20</v>
      </c>
      <c r="I192" s="184">
        <v>42234</v>
      </c>
      <c r="J192" s="57" t="str">
        <f t="shared" si="32"/>
        <v/>
      </c>
      <c r="K192" s="58" t="s">
        <v>233</v>
      </c>
      <c r="L192" s="59" t="str">
        <f t="shared" si="33"/>
        <v/>
      </c>
      <c r="M192" s="82">
        <f t="shared" si="30"/>
        <v>20</v>
      </c>
      <c r="N192" s="60" t="str">
        <f t="shared" si="31"/>
        <v>à renouveler</v>
      </c>
    </row>
    <row r="193" spans="1:14" ht="12.75" customHeight="1">
      <c r="A193" s="116">
        <v>42365</v>
      </c>
      <c r="B193" s="67" t="s">
        <v>195</v>
      </c>
      <c r="C193" s="68" t="s">
        <v>124</v>
      </c>
      <c r="D193" s="63" t="str">
        <f>IF(C193="","",VLOOKUP(C193,tableaux!$D$5:E$66,2,FALSE))</f>
        <v>orme</v>
      </c>
      <c r="E193" s="87" t="s">
        <v>320</v>
      </c>
      <c r="F193" s="49">
        <v>181</v>
      </c>
      <c r="G193" s="157"/>
      <c r="H193" s="50">
        <f>IF(B193="","",VLOOKUP(B193,tableaux!$A$4:$B$526,2,FALSE))</f>
        <v>35</v>
      </c>
      <c r="I193" s="184" t="s">
        <v>322</v>
      </c>
      <c r="J193" s="57" t="str">
        <f t="shared" si="32"/>
        <v/>
      </c>
      <c r="K193" s="58" t="s">
        <v>233</v>
      </c>
      <c r="L193" s="59" t="str">
        <f t="shared" si="33"/>
        <v/>
      </c>
      <c r="M193" s="82" t="s">
        <v>321</v>
      </c>
      <c r="N193" s="60" t="str">
        <f t="shared" si="31"/>
        <v>à renouveler</v>
      </c>
    </row>
    <row r="194" spans="1:14" ht="12.75" customHeight="1">
      <c r="A194" s="114"/>
      <c r="B194" s="67" t="s">
        <v>43</v>
      </c>
      <c r="C194" s="68" t="s">
        <v>83</v>
      </c>
      <c r="D194" s="63" t="str">
        <f>IF(C194="","",VLOOKUP(C194,tableaux!$D$5:E$66,2,FALSE))</f>
        <v>hêtre</v>
      </c>
      <c r="E194" s="87" t="s">
        <v>305</v>
      </c>
      <c r="F194" s="49">
        <v>182</v>
      </c>
      <c r="G194" s="70">
        <v>1</v>
      </c>
      <c r="H194" s="50">
        <f>IF(B194="","",VLOOKUP(B194,tableaux!$A$4:$B$526,2,FALSE))</f>
        <v>40</v>
      </c>
      <c r="I194" s="184"/>
      <c r="J194" s="57" t="str">
        <f t="shared" si="32"/>
        <v/>
      </c>
      <c r="K194" s="58" t="s">
        <v>233</v>
      </c>
      <c r="L194" s="59" t="str">
        <f t="shared" si="33"/>
        <v/>
      </c>
      <c r="M194" s="82" t="str">
        <f t="shared" ref="M194:M195" si="34">IF(AND(G194="",K194&lt;&gt;"gie"),H194,"")</f>
        <v/>
      </c>
      <c r="N194" s="60" t="str">
        <f t="shared" si="31"/>
        <v/>
      </c>
    </row>
    <row r="195" spans="1:14" ht="12.75" customHeight="1">
      <c r="A195" s="114"/>
      <c r="B195" s="67" t="s">
        <v>190</v>
      </c>
      <c r="C195" s="68" t="s">
        <v>47</v>
      </c>
      <c r="D195" s="63" t="str">
        <f>IF(C195="","",VLOOKUP(C195,tableaux!$D$5:E$66,2,FALSE))</f>
        <v>chêne</v>
      </c>
      <c r="E195" s="87" t="s">
        <v>306</v>
      </c>
      <c r="F195" s="49">
        <v>183</v>
      </c>
      <c r="G195" s="70">
        <v>1</v>
      </c>
      <c r="H195" s="50">
        <f>IF(B195="","",VLOOKUP(B195,tableaux!$A$4:$B$526,2,FALSE))</f>
        <v>40</v>
      </c>
      <c r="I195" s="184"/>
      <c r="J195" s="57" t="str">
        <f t="shared" si="32"/>
        <v/>
      </c>
      <c r="K195" s="58" t="s">
        <v>233</v>
      </c>
      <c r="L195" s="59" t="str">
        <f t="shared" si="33"/>
        <v/>
      </c>
      <c r="M195" s="82" t="str">
        <f t="shared" si="34"/>
        <v/>
      </c>
      <c r="N195" s="60" t="str">
        <f t="shared" si="31"/>
        <v/>
      </c>
    </row>
    <row r="196" spans="1:14" ht="12.75" customHeight="1">
      <c r="A196" s="115"/>
      <c r="B196" s="67" t="s">
        <v>222</v>
      </c>
      <c r="C196" s="68" t="s">
        <v>89</v>
      </c>
      <c r="D196" s="63" t="str">
        <f>IF(C196="","",VLOOKUP(C196,tableaux!$D$5:E$66,2,FALSE))</f>
        <v>if</v>
      </c>
      <c r="E196" s="87" t="s">
        <v>307</v>
      </c>
      <c r="F196" s="49">
        <v>184</v>
      </c>
      <c r="G196" s="70">
        <v>1</v>
      </c>
      <c r="H196" s="50">
        <f>IF(B196="","",VLOOKUP(B196,tableaux!$A$4:$B$526,2,FALSE))</f>
        <v>30</v>
      </c>
      <c r="I196" s="184"/>
      <c r="J196" s="57" t="str">
        <f>IF(AND(K197="",H196&lt;&gt;"",G196&lt;&gt;""),"dispo","")</f>
        <v/>
      </c>
      <c r="K196" s="58" t="s">
        <v>233</v>
      </c>
      <c r="L196" s="59" t="str">
        <f>IF(AND(G196="",K197="gie"),H196/$L$11,"")</f>
        <v/>
      </c>
      <c r="M196" s="82" t="str">
        <f>IF(AND(G196="",K197&lt;&gt;"gie"),H196,"")</f>
        <v/>
      </c>
      <c r="N196" s="60" t="str">
        <f t="shared" si="31"/>
        <v/>
      </c>
    </row>
    <row r="197" spans="1:14" ht="12.75" customHeight="1">
      <c r="A197" s="115"/>
      <c r="B197" s="67" t="s">
        <v>222</v>
      </c>
      <c r="C197" s="68" t="s">
        <v>89</v>
      </c>
      <c r="D197" s="63" t="str">
        <f>IF(C197="","",VLOOKUP(C197,tableaux!$D$5:E$66,2,FALSE))</f>
        <v>if</v>
      </c>
      <c r="E197" s="87"/>
      <c r="F197" s="49">
        <v>185</v>
      </c>
      <c r="G197" s="70">
        <v>1</v>
      </c>
      <c r="H197" s="50">
        <f>IF(B197="","",VLOOKUP(B197,tableaux!$A$4:$B$526,2,FALSE))</f>
        <v>30</v>
      </c>
      <c r="I197" s="184"/>
      <c r="J197" s="57" t="str">
        <f>IF(AND(K198="",H197&lt;&gt;"",G197&lt;&gt;""),"dispo","")</f>
        <v/>
      </c>
      <c r="K197" s="58" t="s">
        <v>233</v>
      </c>
      <c r="L197" s="59" t="str">
        <f>IF(AND(G197="",K198="gie"),H197/$L$11,"")</f>
        <v/>
      </c>
      <c r="M197" s="82" t="str">
        <f>IF(AND(G197="",K198&lt;&gt;"gie"),H197,"")</f>
        <v/>
      </c>
      <c r="N197" s="60" t="str">
        <f t="shared" si="31"/>
        <v/>
      </c>
    </row>
    <row r="198" spans="1:14" ht="12.75" customHeight="1">
      <c r="A198" s="114"/>
      <c r="B198" s="66" t="s">
        <v>190</v>
      </c>
      <c r="C198" s="68" t="s">
        <v>124</v>
      </c>
      <c r="D198" s="63" t="str">
        <f>IF(C198="","",VLOOKUP(C198,tableaux!$D$5:E$66,2,FALSE))</f>
        <v>orme</v>
      </c>
      <c r="E198" s="87" t="s">
        <v>308</v>
      </c>
      <c r="F198" s="49">
        <v>186</v>
      </c>
      <c r="G198" s="70"/>
      <c r="H198" s="50">
        <f>IF(B198="","",VLOOKUP(B198,tableaux!$A$4:$B$526,2,FALSE))</f>
        <v>40</v>
      </c>
      <c r="I198" s="184"/>
      <c r="J198" s="57" t="str">
        <f>IF(AND(K199="",H198&lt;&gt;"",G198&lt;&gt;""),"dispo","")</f>
        <v/>
      </c>
      <c r="K198" s="58" t="s">
        <v>233</v>
      </c>
      <c r="L198" s="59" t="str">
        <f>IF(AND(G198="",K199="gie"),H198/$L$11,"")</f>
        <v/>
      </c>
      <c r="M198" s="82">
        <v>30</v>
      </c>
      <c r="N198" s="60" t="str">
        <f t="shared" si="31"/>
        <v>à renouveler</v>
      </c>
    </row>
    <row r="199" spans="1:14" ht="12.75" customHeight="1">
      <c r="A199" s="113"/>
      <c r="B199" s="67" t="s">
        <v>194</v>
      </c>
      <c r="C199" s="68" t="s">
        <v>124</v>
      </c>
      <c r="D199" s="63" t="str">
        <f>IF(C199="","",VLOOKUP(C199,tableaux!$D$5:E$66,2,FALSE))</f>
        <v>orme</v>
      </c>
      <c r="E199" s="87"/>
      <c r="F199" s="49">
        <v>187</v>
      </c>
      <c r="G199" s="70"/>
      <c r="H199" s="50">
        <f>IF(B199="","",VLOOKUP(B199,tableaux!$A$4:$B$526,2,FALSE))</f>
        <v>60</v>
      </c>
      <c r="I199" s="184"/>
      <c r="J199" s="57" t="str">
        <f>IF(AND(K200="",H199&lt;&gt;"",G199&lt;&gt;""),"dispo","")</f>
        <v/>
      </c>
      <c r="K199" s="58" t="s">
        <v>233</v>
      </c>
      <c r="L199" s="59" t="str">
        <f>IF(AND(G199="",K200="gie"),H199/$L$11,"")</f>
        <v/>
      </c>
      <c r="M199" s="82">
        <f>IF(AND(G199="",K200&lt;&gt;"gie"),H199,"")</f>
        <v>60</v>
      </c>
      <c r="N199" s="60" t="str">
        <f t="shared" ref="N199:N243" si="35">IF(AND(B199&lt;&gt;"",G199=""),"à renouveler","")</f>
        <v>à renouveler</v>
      </c>
    </row>
    <row r="200" spans="1:14" ht="12.75" customHeight="1">
      <c r="A200" s="114"/>
      <c r="B200" s="67" t="s">
        <v>226</v>
      </c>
      <c r="C200" s="68" t="s">
        <v>118</v>
      </c>
      <c r="D200" s="63" t="str">
        <f>IF(C200="","",VLOOKUP(C200,tableaux!$D$5:E$66,2,FALSE))</f>
        <v>noyer</v>
      </c>
      <c r="E200" s="87"/>
      <c r="F200" s="49">
        <v>188</v>
      </c>
      <c r="G200" s="70">
        <v>1</v>
      </c>
      <c r="H200" s="50">
        <f>IF(B200="","",VLOOKUP(B200,tableaux!$A$4:$B$526,2,FALSE))</f>
        <v>20</v>
      </c>
      <c r="I200" s="184"/>
      <c r="J200" s="57" t="str">
        <f>IF(AND(K201="",H200&lt;&gt;"",G200&lt;&gt;""),"dispo","")</f>
        <v/>
      </c>
      <c r="K200" s="58" t="s">
        <v>233</v>
      </c>
      <c r="L200" s="59" t="str">
        <f>IF(AND(G200="",K201="gie"),H200/$L$11,"")</f>
        <v/>
      </c>
      <c r="M200" s="82" t="str">
        <f>IF(AND(G200="",K201&lt;&gt;"gie"),H200,"")</f>
        <v/>
      </c>
      <c r="N200" s="60" t="str">
        <f t="shared" si="35"/>
        <v/>
      </c>
    </row>
    <row r="201" spans="1:14" ht="12.75" customHeight="1">
      <c r="A201" s="113" t="s">
        <v>322</v>
      </c>
      <c r="B201" s="67" t="s">
        <v>198</v>
      </c>
      <c r="C201" s="68" t="s">
        <v>32</v>
      </c>
      <c r="D201" s="63" t="str">
        <f>IF(C201="","",VLOOKUP(C201,tableaux!$D$5:E$66,2,FALSE))</f>
        <v>buis</v>
      </c>
      <c r="E201" s="87"/>
      <c r="F201" s="49">
        <v>189</v>
      </c>
      <c r="G201" s="70"/>
      <c r="H201" s="50">
        <f>IF(B201="","",VLOOKUP(B201,tableaux!$A$4:$B$526,2,FALSE))</f>
        <v>25</v>
      </c>
      <c r="I201" s="61">
        <v>42328</v>
      </c>
      <c r="J201" s="57" t="str">
        <f>IF(AND(M201="",H201&lt;&gt;"",G201&lt;&gt;""),"dispo","")</f>
        <v/>
      </c>
      <c r="K201" s="58" t="s">
        <v>233</v>
      </c>
      <c r="L201" s="59" t="str">
        <f>IF(AND(G201="",M201="gie"),H201/$L$11,"")</f>
        <v/>
      </c>
      <c r="M201" s="91" t="s">
        <v>256</v>
      </c>
      <c r="N201" s="60" t="str">
        <f t="shared" si="35"/>
        <v>à renouveler</v>
      </c>
    </row>
    <row r="202" spans="1:14" ht="12.75" customHeight="1">
      <c r="A202" s="114"/>
      <c r="B202" s="67" t="s">
        <v>126</v>
      </c>
      <c r="C202" s="68" t="s">
        <v>68</v>
      </c>
      <c r="D202" s="63" t="str">
        <f>IF(C202="","",VLOOKUP(C202,tableaux!$D$5:E$66,2,FALSE))</f>
        <v>erable</v>
      </c>
      <c r="E202" s="87" t="s">
        <v>309</v>
      </c>
      <c r="F202" s="49">
        <v>190</v>
      </c>
      <c r="G202" s="70">
        <v>1</v>
      </c>
      <c r="H202" s="50">
        <f>IF(B202="","",VLOOKUP(B202,tableaux!$A$4:$B$526,2,FALSE))</f>
        <v>200</v>
      </c>
      <c r="I202" s="184"/>
      <c r="J202" s="57" t="str">
        <f t="shared" ref="J202:J211" si="36">IF(AND(K203="",H202&lt;&gt;"",G202&lt;&gt;""),"dispo","")</f>
        <v/>
      </c>
      <c r="K202" s="58" t="s">
        <v>233</v>
      </c>
      <c r="L202" s="59" t="str">
        <f t="shared" ref="L202:L211" si="37">IF(AND(G202="",K203="gie"),H202/$L$11,"")</f>
        <v/>
      </c>
      <c r="M202" s="82" t="str">
        <f t="shared" ref="M202:M207" si="38">IF(AND(G202="",K203&lt;&gt;"gie"),H202,"")</f>
        <v/>
      </c>
      <c r="N202" s="60" t="str">
        <f t="shared" si="35"/>
        <v/>
      </c>
    </row>
    <row r="203" spans="1:14" ht="12.75" customHeight="1">
      <c r="A203" s="113"/>
      <c r="B203" s="67" t="s">
        <v>192</v>
      </c>
      <c r="C203" s="68" t="s">
        <v>124</v>
      </c>
      <c r="D203" s="63" t="str">
        <f>IF(C203="","",VLOOKUP(C203,tableaux!$D$5:E$66,2,FALSE))</f>
        <v>orme</v>
      </c>
      <c r="E203" s="87"/>
      <c r="F203" s="49">
        <v>191</v>
      </c>
      <c r="G203" s="70"/>
      <c r="H203" s="50">
        <f>IF(B203="","",VLOOKUP(B203,tableaux!$A$4:$B$526,2,FALSE))</f>
        <v>30</v>
      </c>
      <c r="I203" s="184"/>
      <c r="J203" s="57" t="str">
        <f t="shared" si="36"/>
        <v/>
      </c>
      <c r="K203" s="58" t="s">
        <v>233</v>
      </c>
      <c r="L203" s="59" t="str">
        <f t="shared" si="37"/>
        <v/>
      </c>
      <c r="M203" s="82">
        <f t="shared" si="38"/>
        <v>30</v>
      </c>
      <c r="N203" s="60" t="str">
        <f t="shared" si="35"/>
        <v>à renouveler</v>
      </c>
    </row>
    <row r="204" spans="1:14" ht="12.75" customHeight="1">
      <c r="A204" s="113">
        <v>42695</v>
      </c>
      <c r="B204" s="66" t="s">
        <v>191</v>
      </c>
      <c r="C204" s="68" t="s">
        <v>124</v>
      </c>
      <c r="D204" s="63" t="str">
        <f>IF(C204="","",VLOOKUP(C204,tableaux!$D$5:E$66,2,FALSE))</f>
        <v>orme</v>
      </c>
      <c r="E204" s="87" t="s">
        <v>425</v>
      </c>
      <c r="F204" s="49">
        <v>192</v>
      </c>
      <c r="G204" s="70">
        <v>1</v>
      </c>
      <c r="H204" s="50">
        <f>IF(B204="","",VLOOKUP(B204,tableaux!$A$4:$B$526,2,FALSE))</f>
        <v>40</v>
      </c>
      <c r="I204" s="184"/>
      <c r="J204" s="57" t="str">
        <f t="shared" si="36"/>
        <v/>
      </c>
      <c r="K204" s="58" t="s">
        <v>233</v>
      </c>
      <c r="L204" s="59" t="str">
        <f t="shared" si="37"/>
        <v/>
      </c>
      <c r="M204" s="82" t="str">
        <f t="shared" si="38"/>
        <v/>
      </c>
      <c r="N204" s="60" t="str">
        <f t="shared" si="35"/>
        <v/>
      </c>
    </row>
    <row r="205" spans="1:14" ht="12.75" customHeight="1">
      <c r="A205" s="113"/>
      <c r="B205" s="66" t="s">
        <v>135</v>
      </c>
      <c r="C205" s="68" t="s">
        <v>124</v>
      </c>
      <c r="D205" s="63" t="str">
        <f>IF(C205="","",VLOOKUP(C205,tableaux!$D$5:E$66,2,FALSE))</f>
        <v>orme</v>
      </c>
      <c r="E205" s="87"/>
      <c r="F205" s="49">
        <v>193</v>
      </c>
      <c r="G205" s="70">
        <v>1</v>
      </c>
      <c r="H205" s="50">
        <f>IF(B205="","",VLOOKUP(B205,tableaux!$A$4:$B$526,2,FALSE))</f>
        <v>15</v>
      </c>
      <c r="I205" s="184"/>
      <c r="J205" s="57" t="str">
        <f t="shared" si="36"/>
        <v/>
      </c>
      <c r="K205" s="58" t="s">
        <v>233</v>
      </c>
      <c r="L205" s="59" t="str">
        <f t="shared" si="37"/>
        <v/>
      </c>
      <c r="M205" s="82" t="str">
        <f t="shared" si="38"/>
        <v/>
      </c>
      <c r="N205" s="60" t="str">
        <f t="shared" si="35"/>
        <v/>
      </c>
    </row>
    <row r="206" spans="1:14" ht="12.75" customHeight="1">
      <c r="A206" s="113"/>
      <c r="B206" s="200" t="s">
        <v>135</v>
      </c>
      <c r="C206" s="68" t="s">
        <v>124</v>
      </c>
      <c r="D206" s="63" t="str">
        <f>IF(C206="","",VLOOKUP(C206,tableaux!$D$5:E$66,2,FALSE))</f>
        <v>orme</v>
      </c>
      <c r="E206" s="87"/>
      <c r="F206" s="49">
        <v>194</v>
      </c>
      <c r="G206" s="70">
        <v>1</v>
      </c>
      <c r="H206" s="50">
        <f>IF(B206="","",VLOOKUP(B206,tableaux!$A$4:$B$526,2,FALSE))</f>
        <v>15</v>
      </c>
      <c r="I206" s="184"/>
      <c r="J206" s="57" t="str">
        <f t="shared" si="36"/>
        <v/>
      </c>
      <c r="K206" s="58" t="s">
        <v>233</v>
      </c>
      <c r="L206" s="59" t="str">
        <f t="shared" si="37"/>
        <v/>
      </c>
      <c r="M206" s="82" t="str">
        <f t="shared" si="38"/>
        <v/>
      </c>
      <c r="N206" s="60" t="str">
        <f t="shared" si="35"/>
        <v/>
      </c>
    </row>
    <row r="207" spans="1:14" ht="12.75" customHeight="1">
      <c r="A207" s="113"/>
      <c r="B207" s="200" t="s">
        <v>123</v>
      </c>
      <c r="C207" s="68" t="s">
        <v>2</v>
      </c>
      <c r="D207" s="63" t="str">
        <f>IF(C207="","",VLOOKUP(C207,tableaux!$D$5:E$66,2,FALSE))</f>
        <v>acacia afr</v>
      </c>
      <c r="E207" s="87"/>
      <c r="F207" s="49">
        <v>195</v>
      </c>
      <c r="G207" s="70">
        <v>1</v>
      </c>
      <c r="H207" s="50">
        <f>IF(B207="","",VLOOKUP(B207,tableaux!$A$4:$B$526,2,FALSE))</f>
        <v>50</v>
      </c>
      <c r="I207" s="184"/>
      <c r="J207" s="57" t="str">
        <f t="shared" si="36"/>
        <v/>
      </c>
      <c r="K207" s="58" t="s">
        <v>233</v>
      </c>
      <c r="L207" s="59" t="str">
        <f t="shared" si="37"/>
        <v/>
      </c>
      <c r="M207" s="82" t="str">
        <f t="shared" si="38"/>
        <v/>
      </c>
      <c r="N207" s="60" t="str">
        <f t="shared" si="35"/>
        <v/>
      </c>
    </row>
    <row r="208" spans="1:14" ht="12.75" customHeight="1">
      <c r="A208" s="114"/>
      <c r="B208" s="66" t="s">
        <v>43</v>
      </c>
      <c r="C208" s="68" t="s">
        <v>26</v>
      </c>
      <c r="D208" s="63" t="str">
        <f>IF(C208="","",VLOOKUP(C208,tableaux!$D$5:E$66,2,FALSE))</f>
        <v>bois serpent</v>
      </c>
      <c r="E208" s="87"/>
      <c r="F208" s="49">
        <v>196</v>
      </c>
      <c r="G208" s="70"/>
      <c r="H208" s="50">
        <f>IF(B208="","",VLOOKUP(B208,tableaux!$A$4:$B$526,2,FALSE))</f>
        <v>40</v>
      </c>
      <c r="I208" s="184">
        <v>42254</v>
      </c>
      <c r="J208" s="57" t="str">
        <f t="shared" si="36"/>
        <v/>
      </c>
      <c r="K208" s="58" t="s">
        <v>233</v>
      </c>
      <c r="L208" s="59" t="str">
        <f t="shared" si="37"/>
        <v/>
      </c>
      <c r="M208" s="82" t="s">
        <v>310</v>
      </c>
      <c r="N208" s="60" t="str">
        <f t="shared" si="35"/>
        <v>à renouveler</v>
      </c>
    </row>
    <row r="209" spans="1:14" ht="12.75" customHeight="1">
      <c r="A209" s="115"/>
      <c r="B209" s="66" t="s">
        <v>34</v>
      </c>
      <c r="C209" s="68" t="s">
        <v>26</v>
      </c>
      <c r="D209" s="63" t="str">
        <f>IF(C209="","",VLOOKUP(C209,tableaux!$D$5:E$66,2,FALSE))</f>
        <v>bois serpent</v>
      </c>
      <c r="E209" s="87" t="s">
        <v>311</v>
      </c>
      <c r="F209" s="49">
        <v>197</v>
      </c>
      <c r="G209" s="70"/>
      <c r="H209" s="50">
        <f>IF(B209="","",VLOOKUP(B209,tableaux!$A$4:$B$526,2,FALSE))</f>
        <v>40</v>
      </c>
      <c r="I209" s="184">
        <v>42267</v>
      </c>
      <c r="J209" s="57" t="str">
        <f t="shared" si="36"/>
        <v/>
      </c>
      <c r="K209" s="58" t="s">
        <v>233</v>
      </c>
      <c r="L209" s="59" t="str">
        <f t="shared" si="37"/>
        <v/>
      </c>
      <c r="M209" s="82">
        <f>IF(AND(G209="",K210&lt;&gt;"gie"),H209,"")</f>
        <v>40</v>
      </c>
      <c r="N209" s="60" t="str">
        <f t="shared" si="35"/>
        <v>à renouveler</v>
      </c>
    </row>
    <row r="210" spans="1:14" ht="12.75" customHeight="1">
      <c r="A210" s="113">
        <v>42695</v>
      </c>
      <c r="B210" s="66" t="s">
        <v>46</v>
      </c>
      <c r="C210" s="68" t="s">
        <v>174</v>
      </c>
      <c r="D210" s="63" t="str">
        <f>IF(C210="","",VLOOKUP(C210,tableaux!$D$5:E$66,2,FALSE))</f>
        <v>wacapou</v>
      </c>
      <c r="E210" s="87"/>
      <c r="F210" s="49">
        <v>198</v>
      </c>
      <c r="G210" s="70">
        <v>1</v>
      </c>
      <c r="H210" s="50">
        <f>IF(B210="","",VLOOKUP(B210,tableaux!$A$4:$B$526,2,FALSE))</f>
        <v>30</v>
      </c>
      <c r="I210" s="184"/>
      <c r="J210" s="57" t="str">
        <f t="shared" si="36"/>
        <v/>
      </c>
      <c r="K210" s="58" t="s">
        <v>233</v>
      </c>
      <c r="L210" s="59" t="str">
        <f t="shared" si="37"/>
        <v/>
      </c>
      <c r="M210" s="82" t="str">
        <f>IF(AND(G210="",K211&lt;&gt;"gie"),H210,"")</f>
        <v/>
      </c>
      <c r="N210" s="60" t="str">
        <f t="shared" si="35"/>
        <v/>
      </c>
    </row>
    <row r="211" spans="1:14" ht="12.75" customHeight="1">
      <c r="A211" s="113">
        <v>42695</v>
      </c>
      <c r="B211" s="201" t="s">
        <v>34</v>
      </c>
      <c r="C211" s="68" t="s">
        <v>26</v>
      </c>
      <c r="D211" s="63" t="str">
        <f>IF(C211="","",VLOOKUP(C211,tableaux!$D$5:E$66,2,FALSE))</f>
        <v>bois serpent</v>
      </c>
      <c r="E211" s="87"/>
      <c r="F211" s="49">
        <v>199</v>
      </c>
      <c r="G211" s="70">
        <v>1</v>
      </c>
      <c r="H211" s="50">
        <f>IF(B211="","",VLOOKUP(B211,tableaux!$A$4:$B$526,2,FALSE))</f>
        <v>40</v>
      </c>
      <c r="I211" s="184"/>
      <c r="J211" s="57" t="str">
        <f t="shared" si="36"/>
        <v/>
      </c>
      <c r="K211" s="58" t="s">
        <v>233</v>
      </c>
      <c r="L211" s="59" t="str">
        <f t="shared" si="37"/>
        <v/>
      </c>
      <c r="M211" s="82" t="str">
        <f>IF(AND(G211="",K212&lt;&gt;"gie"),H211,"")</f>
        <v/>
      </c>
      <c r="N211" s="60" t="str">
        <f t="shared" si="35"/>
        <v/>
      </c>
    </row>
    <row r="212" spans="1:14" ht="12.75" customHeight="1">
      <c r="A212" s="113">
        <v>42695</v>
      </c>
      <c r="B212" s="201" t="s">
        <v>34</v>
      </c>
      <c r="C212" s="68" t="s">
        <v>26</v>
      </c>
      <c r="D212" s="63" t="str">
        <f>IF(C212="","",VLOOKUP(C212,tableaux!$D$5:E$66,2,FALSE))</f>
        <v>bois serpent</v>
      </c>
      <c r="E212" s="87"/>
      <c r="F212" s="49">
        <v>200</v>
      </c>
      <c r="G212" s="70">
        <v>1</v>
      </c>
      <c r="H212" s="50">
        <f>IF(B212="","",VLOOKUP(B212,tableaux!$A$4:$B$526,2,FALSE))</f>
        <v>40</v>
      </c>
      <c r="I212" s="184"/>
      <c r="J212" s="57" t="e">
        <f>IF(AND(#REF!="",H212&lt;&gt;"",G212&lt;&gt;""),"dispo","")</f>
        <v>#REF!</v>
      </c>
      <c r="K212" s="58" t="s">
        <v>233</v>
      </c>
      <c r="L212" s="59" t="e">
        <f>IF(AND(G212="",#REF!="gie"),H212/$L$11,"")</f>
        <v>#REF!</v>
      </c>
      <c r="M212" s="82" t="e">
        <f>IF(AND(G212="",#REF!&lt;&gt;"gie"),H212,"")</f>
        <v>#REF!</v>
      </c>
      <c r="N212" s="60" t="str">
        <f t="shared" si="35"/>
        <v/>
      </c>
    </row>
    <row r="213" spans="1:14" ht="12.75" customHeight="1">
      <c r="A213" s="113"/>
      <c r="B213" s="67" t="s">
        <v>215</v>
      </c>
      <c r="C213" s="68" t="s">
        <v>32</v>
      </c>
      <c r="D213" s="63" t="str">
        <f>IF(C213="","",VLOOKUP(C213,tableaux!$D$5:E$66,2,FALSE))</f>
        <v>buis</v>
      </c>
      <c r="E213" s="87" t="s">
        <v>313</v>
      </c>
      <c r="F213" s="49">
        <v>201</v>
      </c>
      <c r="G213" s="70"/>
      <c r="H213" s="50">
        <f>IF(B213="","",VLOOKUP(B213,tableaux!$A$4:$B$526,2,FALSE))</f>
        <v>8</v>
      </c>
      <c r="I213" s="184">
        <v>42522</v>
      </c>
      <c r="J213" s="57" t="str">
        <f t="shared" ref="J213:J224" si="39">IF(AND(K213="",H213&lt;&gt;"",G213&lt;&gt;""),"dispo","")</f>
        <v/>
      </c>
      <c r="K213" s="58" t="s">
        <v>233</v>
      </c>
      <c r="L213" s="59" t="str">
        <f>IF(AND(G213="",K213="gie"),H213/1.5,"")</f>
        <v/>
      </c>
      <c r="M213" s="82">
        <f t="shared" ref="M213:M224" si="40">IF(AND(G213="",K213&lt;&gt;"gie"),H213,"")</f>
        <v>8</v>
      </c>
      <c r="N213" s="60" t="str">
        <f t="shared" si="35"/>
        <v>à renouveler</v>
      </c>
    </row>
    <row r="214" spans="1:14" ht="12.75" customHeight="1">
      <c r="A214" s="113"/>
      <c r="B214" s="67" t="s">
        <v>215</v>
      </c>
      <c r="C214" s="68" t="s">
        <v>32</v>
      </c>
      <c r="D214" s="63" t="str">
        <f>IF(C214="","",VLOOKUP(C214,tableaux!$D$5:E$66,2,FALSE))</f>
        <v>buis</v>
      </c>
      <c r="E214" s="87" t="s">
        <v>313</v>
      </c>
      <c r="F214" s="49">
        <v>202</v>
      </c>
      <c r="G214" s="70">
        <v>1</v>
      </c>
      <c r="H214" s="50">
        <f>IF(B214="","",VLOOKUP(B214,tableaux!$A$4:$B$526,2,FALSE))</f>
        <v>8</v>
      </c>
      <c r="I214" s="184"/>
      <c r="J214" s="57" t="str">
        <f t="shared" si="39"/>
        <v/>
      </c>
      <c r="K214" s="58" t="s">
        <v>233</v>
      </c>
      <c r="L214" s="59" t="str">
        <f t="shared" ref="L214:L224" si="41">IF(AND(G214="",K214="gie"),H214/$L$11,"")</f>
        <v/>
      </c>
      <c r="M214" s="82" t="str">
        <f t="shared" si="40"/>
        <v/>
      </c>
      <c r="N214" s="60" t="str">
        <f t="shared" si="35"/>
        <v/>
      </c>
    </row>
    <row r="215" spans="1:14" ht="12.75" customHeight="1">
      <c r="A215" s="113"/>
      <c r="B215" s="67" t="s">
        <v>215</v>
      </c>
      <c r="C215" s="68" t="s">
        <v>32</v>
      </c>
      <c r="D215" s="63" t="str">
        <f>IF(C215="","",VLOOKUP(C215,tableaux!$D$5:E$66,2,FALSE))</f>
        <v>buis</v>
      </c>
      <c r="E215" s="87" t="s">
        <v>313</v>
      </c>
      <c r="F215" s="49">
        <v>203</v>
      </c>
      <c r="G215" s="70">
        <v>1</v>
      </c>
      <c r="H215" s="50">
        <f>IF(B215="","",VLOOKUP(B215,tableaux!$A$4:$B$526,2,FALSE))</f>
        <v>8</v>
      </c>
      <c r="I215" s="184"/>
      <c r="J215" s="57" t="str">
        <f t="shared" si="39"/>
        <v/>
      </c>
      <c r="K215" s="58" t="s">
        <v>233</v>
      </c>
      <c r="L215" s="59" t="str">
        <f t="shared" si="41"/>
        <v/>
      </c>
      <c r="M215" s="82" t="str">
        <f t="shared" si="40"/>
        <v/>
      </c>
      <c r="N215" s="60" t="str">
        <f t="shared" si="35"/>
        <v/>
      </c>
    </row>
    <row r="216" spans="1:14" ht="12.75" customHeight="1">
      <c r="A216" s="113"/>
      <c r="B216" s="67" t="s">
        <v>215</v>
      </c>
      <c r="C216" s="68" t="s">
        <v>32</v>
      </c>
      <c r="D216" s="63" t="str">
        <f>IF(C216="","",VLOOKUP(C216,tableaux!$D$5:E$66,2,FALSE))</f>
        <v>buis</v>
      </c>
      <c r="E216" s="87" t="s">
        <v>313</v>
      </c>
      <c r="F216" s="49">
        <v>204</v>
      </c>
      <c r="G216" s="70">
        <v>1</v>
      </c>
      <c r="H216" s="50">
        <f>IF(B216="","",VLOOKUP(B216,tableaux!$A$4:$B$526,2,FALSE))</f>
        <v>8</v>
      </c>
      <c r="I216" s="184"/>
      <c r="J216" s="57" t="str">
        <f t="shared" si="39"/>
        <v/>
      </c>
      <c r="K216" s="58" t="s">
        <v>233</v>
      </c>
      <c r="L216" s="59" t="str">
        <f t="shared" si="41"/>
        <v/>
      </c>
      <c r="M216" s="82" t="str">
        <f t="shared" si="40"/>
        <v/>
      </c>
      <c r="N216" s="60" t="str">
        <f t="shared" si="35"/>
        <v/>
      </c>
    </row>
    <row r="217" spans="1:14" ht="12.75" customHeight="1">
      <c r="A217" s="113"/>
      <c r="B217" s="67" t="s">
        <v>215</v>
      </c>
      <c r="C217" s="68" t="s">
        <v>32</v>
      </c>
      <c r="D217" s="63" t="str">
        <f>IF(C217="","",VLOOKUP(C217,tableaux!$D$5:E$66,2,FALSE))</f>
        <v>buis</v>
      </c>
      <c r="E217" s="87" t="s">
        <v>313</v>
      </c>
      <c r="F217" s="49">
        <v>205</v>
      </c>
      <c r="G217" s="70">
        <v>1</v>
      </c>
      <c r="H217" s="50">
        <f>IF(B217="","",VLOOKUP(B217,tableaux!$A$4:$B$526,2,FALSE))</f>
        <v>8</v>
      </c>
      <c r="I217" s="184"/>
      <c r="J217" s="57" t="str">
        <f t="shared" si="39"/>
        <v/>
      </c>
      <c r="K217" s="58" t="s">
        <v>233</v>
      </c>
      <c r="L217" s="59" t="str">
        <f t="shared" si="41"/>
        <v/>
      </c>
      <c r="M217" s="82" t="str">
        <f t="shared" si="40"/>
        <v/>
      </c>
      <c r="N217" s="60" t="str">
        <f t="shared" si="35"/>
        <v/>
      </c>
    </row>
    <row r="218" spans="1:14" ht="12.75" customHeight="1">
      <c r="A218" s="113"/>
      <c r="B218" s="202" t="s">
        <v>215</v>
      </c>
      <c r="C218" s="68" t="s">
        <v>32</v>
      </c>
      <c r="D218" s="63" t="str">
        <f>IF(C218="","",VLOOKUP(C218,tableaux!$D$5:E$66,2,FALSE))</f>
        <v>buis</v>
      </c>
      <c r="E218" s="87" t="s">
        <v>313</v>
      </c>
      <c r="F218" s="49">
        <v>206</v>
      </c>
      <c r="G218" s="70">
        <v>1</v>
      </c>
      <c r="H218" s="50">
        <f>IF(B218="","",VLOOKUP(B218,tableaux!$A$4:$B$526,2,FALSE))</f>
        <v>8</v>
      </c>
      <c r="I218" s="184"/>
      <c r="J218" s="57" t="str">
        <f t="shared" si="39"/>
        <v/>
      </c>
      <c r="K218" s="58" t="s">
        <v>233</v>
      </c>
      <c r="L218" s="59" t="str">
        <f t="shared" si="41"/>
        <v/>
      </c>
      <c r="M218" s="82" t="str">
        <f t="shared" si="40"/>
        <v/>
      </c>
      <c r="N218" s="60" t="str">
        <f t="shared" si="35"/>
        <v/>
      </c>
    </row>
    <row r="219" spans="1:14" ht="12.75" customHeight="1">
      <c r="A219" s="113"/>
      <c r="B219" s="202" t="s">
        <v>215</v>
      </c>
      <c r="C219" s="68" t="s">
        <v>32</v>
      </c>
      <c r="D219" s="63" t="str">
        <f>IF(C219="","",VLOOKUP(C219,tableaux!$D$5:E$66,2,FALSE))</f>
        <v>buis</v>
      </c>
      <c r="E219" s="87" t="s">
        <v>313</v>
      </c>
      <c r="F219" s="49">
        <v>207</v>
      </c>
      <c r="G219" s="70">
        <v>1</v>
      </c>
      <c r="H219" s="50">
        <f>IF(B219="","",VLOOKUP(B219,tableaux!$A$4:$B$526,2,FALSE))</f>
        <v>8</v>
      </c>
      <c r="I219" s="184"/>
      <c r="J219" s="57" t="str">
        <f t="shared" si="39"/>
        <v/>
      </c>
      <c r="K219" s="58" t="s">
        <v>233</v>
      </c>
      <c r="L219" s="59" t="str">
        <f t="shared" si="41"/>
        <v/>
      </c>
      <c r="M219" s="82" t="str">
        <f t="shared" si="40"/>
        <v/>
      </c>
      <c r="N219" s="60" t="str">
        <f t="shared" si="35"/>
        <v/>
      </c>
    </row>
    <row r="220" spans="1:14" ht="12.75" customHeight="1">
      <c r="A220" s="113" t="s">
        <v>322</v>
      </c>
      <c r="B220" s="67" t="s">
        <v>129</v>
      </c>
      <c r="C220" s="68" t="s">
        <v>124</v>
      </c>
      <c r="D220" s="63" t="str">
        <f>IF(C220="","",VLOOKUP(C220,tableaux!$D$5:E$66,2,FALSE))</f>
        <v>orme</v>
      </c>
      <c r="E220" s="87"/>
      <c r="F220" s="49">
        <v>208</v>
      </c>
      <c r="G220" s="70"/>
      <c r="H220" s="50">
        <f>IF(B220="","",VLOOKUP(B220,tableaux!$A$4:$B$526,2,FALSE))</f>
        <v>40</v>
      </c>
      <c r="I220" s="184"/>
      <c r="J220" s="57" t="str">
        <f t="shared" si="39"/>
        <v/>
      </c>
      <c r="K220" s="58" t="s">
        <v>233</v>
      </c>
      <c r="L220" s="59" t="str">
        <f t="shared" si="41"/>
        <v/>
      </c>
      <c r="M220" s="82">
        <f t="shared" si="40"/>
        <v>40</v>
      </c>
      <c r="N220" s="60" t="str">
        <f t="shared" si="35"/>
        <v>à renouveler</v>
      </c>
    </row>
    <row r="221" spans="1:14" ht="15.75">
      <c r="A221" s="113" t="s">
        <v>322</v>
      </c>
      <c r="B221" s="67" t="s">
        <v>184</v>
      </c>
      <c r="C221" s="68" t="s">
        <v>44</v>
      </c>
      <c r="D221" s="63" t="str">
        <f>IF(C221="","",VLOOKUP(C221,tableaux!$D$5:E$66,2,FALSE))</f>
        <v xml:space="preserve">chataignIer </v>
      </c>
      <c r="E221" s="87"/>
      <c r="F221" s="49">
        <v>209</v>
      </c>
      <c r="G221" s="70"/>
      <c r="H221" s="50">
        <f>IF(B221="","",VLOOKUP(B221,tableaux!$A$4:$B$526,2,FALSE))</f>
        <v>25</v>
      </c>
      <c r="I221" s="184"/>
      <c r="J221" s="57" t="str">
        <f t="shared" si="39"/>
        <v/>
      </c>
      <c r="K221" s="58" t="s">
        <v>233</v>
      </c>
      <c r="L221" s="59" t="str">
        <f t="shared" si="41"/>
        <v/>
      </c>
      <c r="M221" s="82">
        <f t="shared" si="40"/>
        <v>25</v>
      </c>
      <c r="N221" s="60" t="str">
        <f t="shared" si="35"/>
        <v>à renouveler</v>
      </c>
    </row>
    <row r="222" spans="1:14" ht="15.75">
      <c r="A222" s="113"/>
      <c r="B222" s="66" t="s">
        <v>46</v>
      </c>
      <c r="C222" s="68" t="s">
        <v>32</v>
      </c>
      <c r="D222" s="63" t="str">
        <f>IF(C222="","",VLOOKUP(C222,tableaux!$D$5:E$66,2,FALSE))</f>
        <v>buis</v>
      </c>
      <c r="E222" s="87"/>
      <c r="F222" s="49">
        <v>210</v>
      </c>
      <c r="G222" s="70"/>
      <c r="H222" s="50">
        <f>IF(B222="","",VLOOKUP(B222,tableaux!$A$4:$B$526,2,FALSE))</f>
        <v>30</v>
      </c>
      <c r="I222" s="184">
        <v>42581</v>
      </c>
      <c r="J222" s="57" t="str">
        <f t="shared" si="39"/>
        <v/>
      </c>
      <c r="K222" s="58" t="s">
        <v>233</v>
      </c>
      <c r="L222" s="59" t="str">
        <f t="shared" si="41"/>
        <v/>
      </c>
      <c r="M222" s="82">
        <f t="shared" si="40"/>
        <v>30</v>
      </c>
      <c r="N222" s="60" t="str">
        <f t="shared" si="35"/>
        <v>à renouveler</v>
      </c>
    </row>
    <row r="223" spans="1:14" ht="15.75">
      <c r="A223" s="113">
        <v>42552</v>
      </c>
      <c r="B223" s="201" t="s">
        <v>46</v>
      </c>
      <c r="C223" s="68" t="s">
        <v>32</v>
      </c>
      <c r="D223" s="63" t="str">
        <f>IF(C223="","",VLOOKUP(C223,tableaux!$D$5:E$66,2,FALSE))</f>
        <v>buis</v>
      </c>
      <c r="E223" s="87"/>
      <c r="F223" s="49">
        <v>211</v>
      </c>
      <c r="G223" s="70"/>
      <c r="H223" s="50">
        <f>IF(B223="","",VLOOKUP(B223,tableaux!$A$4:$B$526,2,FALSE))</f>
        <v>30</v>
      </c>
      <c r="I223" s="184"/>
      <c r="J223" s="57" t="str">
        <f t="shared" si="39"/>
        <v/>
      </c>
      <c r="K223" s="58" t="s">
        <v>233</v>
      </c>
      <c r="L223" s="59" t="str">
        <f t="shared" si="41"/>
        <v/>
      </c>
      <c r="M223" s="82">
        <f t="shared" si="40"/>
        <v>30</v>
      </c>
      <c r="N223" s="60" t="str">
        <f t="shared" si="35"/>
        <v>à renouveler</v>
      </c>
    </row>
    <row r="224" spans="1:14" ht="15.75">
      <c r="A224" s="113"/>
      <c r="B224" s="201" t="s">
        <v>197</v>
      </c>
      <c r="C224" s="68" t="s">
        <v>32</v>
      </c>
      <c r="D224" s="63" t="str">
        <f>IF(C224="","",VLOOKUP(C224,tableaux!$D$5:E$66,2,FALSE))</f>
        <v>buis</v>
      </c>
      <c r="E224" s="87"/>
      <c r="F224" s="49">
        <v>212</v>
      </c>
      <c r="G224" s="70">
        <v>1</v>
      </c>
      <c r="H224" s="50">
        <f>IF(B224="","",VLOOKUP(B224,tableaux!$A$4:$B$526,2,FALSE))</f>
        <v>30</v>
      </c>
      <c r="I224" s="184"/>
      <c r="J224" s="57" t="str">
        <f t="shared" si="39"/>
        <v/>
      </c>
      <c r="K224" s="58" t="s">
        <v>233</v>
      </c>
      <c r="L224" s="59" t="str">
        <f t="shared" si="41"/>
        <v/>
      </c>
      <c r="M224" s="82" t="str">
        <f t="shared" si="40"/>
        <v/>
      </c>
      <c r="N224" s="60" t="str">
        <f t="shared" si="35"/>
        <v/>
      </c>
    </row>
    <row r="225" spans="1:14" ht="15.75">
      <c r="A225" s="113" t="s">
        <v>322</v>
      </c>
      <c r="B225" s="66" t="s">
        <v>129</v>
      </c>
      <c r="C225" s="68" t="s">
        <v>118</v>
      </c>
      <c r="D225" s="63" t="str">
        <f>IF(C225="","",VLOOKUP(C225,tableaux!$D$5:E$66,2,FALSE))</f>
        <v>noyer</v>
      </c>
      <c r="E225" s="87" t="s">
        <v>333</v>
      </c>
      <c r="F225" s="49">
        <v>213</v>
      </c>
      <c r="G225" s="70"/>
      <c r="H225" s="50">
        <f>IF(B225="","",VLOOKUP(B225,tableaux!$A$4:$B$526,2,FALSE))</f>
        <v>40</v>
      </c>
      <c r="I225" s="61">
        <v>42328</v>
      </c>
      <c r="J225" s="57" t="str">
        <f>IF(AND(M225="",H225&lt;&gt;"",G225&lt;&gt;""),"dispo","")</f>
        <v/>
      </c>
      <c r="K225" s="58" t="s">
        <v>233</v>
      </c>
      <c r="L225" s="59" t="str">
        <f>IF(AND(G225="",M225="gie"),H225/$L$11,"")</f>
        <v/>
      </c>
      <c r="M225" s="91" t="s">
        <v>256</v>
      </c>
      <c r="N225" s="60" t="str">
        <f t="shared" si="35"/>
        <v>à renouveler</v>
      </c>
    </row>
    <row r="226" spans="1:14" ht="12.75" customHeight="1">
      <c r="A226" s="113"/>
      <c r="B226" s="66" t="s">
        <v>90</v>
      </c>
      <c r="C226" s="68" t="s">
        <v>38</v>
      </c>
      <c r="D226" s="63" t="str">
        <f>IF(C226="","",VLOOKUP(C226,tableaux!$D$5:E$66,2,FALSE))</f>
        <v>cèdre</v>
      </c>
      <c r="E226" s="87"/>
      <c r="F226" s="49">
        <v>214</v>
      </c>
      <c r="G226" s="70">
        <v>1</v>
      </c>
      <c r="H226" s="50">
        <f>IF(B226="","",VLOOKUP(B226,tableaux!$A$4:$B$526,2,FALSE))</f>
        <v>20</v>
      </c>
      <c r="I226" s="184"/>
      <c r="J226" s="57" t="str">
        <f t="shared" ref="J226:J271" si="42">IF(AND(K226="",H226&lt;&gt;"",G226&lt;&gt;""),"dispo","")</f>
        <v/>
      </c>
      <c r="K226" s="58" t="s">
        <v>233</v>
      </c>
      <c r="L226" s="59" t="str">
        <f t="shared" ref="L226:L271" si="43">IF(AND(G226="",K226="gie"),H226/$L$11,"")</f>
        <v/>
      </c>
      <c r="M226" s="82" t="str">
        <f t="shared" ref="M226:M235" si="44">IF(AND(G226="",K226&lt;&gt;"gie"),H226,"")</f>
        <v/>
      </c>
      <c r="N226" s="60" t="str">
        <f t="shared" si="35"/>
        <v/>
      </c>
    </row>
    <row r="227" spans="1:14" ht="12.75" customHeight="1">
      <c r="A227" s="113">
        <v>42571</v>
      </c>
      <c r="B227" s="66" t="s">
        <v>198</v>
      </c>
      <c r="C227" s="68" t="s">
        <v>165</v>
      </c>
      <c r="D227" s="63" t="str">
        <f>IF(C227="","",VLOOKUP(C227,tableaux!$D$5:E$66,2,FALSE))</f>
        <v>tamaris</v>
      </c>
      <c r="E227" s="87"/>
      <c r="F227" s="49">
        <v>215</v>
      </c>
      <c r="G227" s="70">
        <v>1</v>
      </c>
      <c r="H227" s="50">
        <f>IF(B227="","",VLOOKUP(B227,tableaux!$A$4:$B$526,2,FALSE))</f>
        <v>25</v>
      </c>
      <c r="I227" s="184"/>
      <c r="J227" s="57" t="str">
        <f t="shared" si="42"/>
        <v/>
      </c>
      <c r="K227" s="58" t="s">
        <v>233</v>
      </c>
      <c r="L227" s="59" t="str">
        <f t="shared" si="43"/>
        <v/>
      </c>
      <c r="M227" s="82" t="str">
        <f t="shared" si="44"/>
        <v/>
      </c>
      <c r="N227" s="60" t="str">
        <f t="shared" si="35"/>
        <v/>
      </c>
    </row>
    <row r="228" spans="1:14" ht="12.75" customHeight="1">
      <c r="A228" s="113"/>
      <c r="B228" s="66" t="s">
        <v>197</v>
      </c>
      <c r="C228" s="68" t="s">
        <v>89</v>
      </c>
      <c r="D228" s="63" t="str">
        <f>IF(C228="","",VLOOKUP(C228,tableaux!$D$5:E$66,2,FALSE))</f>
        <v>if</v>
      </c>
      <c r="E228" s="87"/>
      <c r="F228" s="49">
        <v>216</v>
      </c>
      <c r="G228" s="70"/>
      <c r="H228" s="50">
        <f>IF(B228="","",VLOOKUP(B228,tableaux!$A$4:$B$526,2,FALSE))</f>
        <v>30</v>
      </c>
      <c r="I228" s="184"/>
      <c r="J228" s="57" t="str">
        <f t="shared" si="42"/>
        <v/>
      </c>
      <c r="K228" s="58" t="s">
        <v>233</v>
      </c>
      <c r="L228" s="59" t="str">
        <f t="shared" si="43"/>
        <v/>
      </c>
      <c r="M228" s="82">
        <f t="shared" si="44"/>
        <v>30</v>
      </c>
      <c r="N228" s="60" t="str">
        <f t="shared" si="35"/>
        <v>à renouveler</v>
      </c>
    </row>
    <row r="229" spans="1:14" ht="12.75" customHeight="1">
      <c r="A229" s="113" t="s">
        <v>422</v>
      </c>
      <c r="B229" s="66" t="s">
        <v>217</v>
      </c>
      <c r="C229" s="68" t="s">
        <v>32</v>
      </c>
      <c r="D229" s="63" t="str">
        <f>IF(C229="","",VLOOKUP(C229,tableaux!$D$5:E$66,2,FALSE))</f>
        <v>buis</v>
      </c>
      <c r="E229" s="87" t="s">
        <v>314</v>
      </c>
      <c r="F229" s="49">
        <v>217</v>
      </c>
      <c r="G229" s="70">
        <v>1</v>
      </c>
      <c r="H229" s="50">
        <f>IF(B229="","",VLOOKUP(B229,tableaux!$A$4:$B$526,2,FALSE))</f>
        <v>30</v>
      </c>
      <c r="I229" s="184"/>
      <c r="J229" s="57" t="str">
        <f t="shared" si="42"/>
        <v/>
      </c>
      <c r="K229" s="58" t="s">
        <v>233</v>
      </c>
      <c r="L229" s="59" t="str">
        <f t="shared" si="43"/>
        <v/>
      </c>
      <c r="M229" s="82" t="str">
        <f t="shared" si="44"/>
        <v/>
      </c>
      <c r="N229" s="60" t="str">
        <f t="shared" si="35"/>
        <v/>
      </c>
    </row>
    <row r="230" spans="1:14" ht="12.75" customHeight="1">
      <c r="A230" s="113"/>
      <c r="B230" s="66" t="s">
        <v>197</v>
      </c>
      <c r="C230" s="205" t="s">
        <v>89</v>
      </c>
      <c r="D230" s="63" t="str">
        <f>IF(C230="","",VLOOKUP(C230,tableaux!$D$5:E$66,2,FALSE))</f>
        <v>if</v>
      </c>
      <c r="E230" s="206"/>
      <c r="F230" s="49">
        <v>218</v>
      </c>
      <c r="G230" s="70">
        <v>1</v>
      </c>
      <c r="H230" s="50">
        <f>IF(B230="","",VLOOKUP(B230,tableaux!$A$4:$B$526,2,FALSE))</f>
        <v>30</v>
      </c>
      <c r="I230" s="184"/>
      <c r="J230" s="57" t="str">
        <f t="shared" si="42"/>
        <v/>
      </c>
      <c r="K230" s="58" t="s">
        <v>233</v>
      </c>
      <c r="L230" s="59" t="str">
        <f t="shared" si="43"/>
        <v/>
      </c>
      <c r="M230" s="82" t="str">
        <f t="shared" si="44"/>
        <v/>
      </c>
      <c r="N230" s="60" t="str">
        <f t="shared" si="35"/>
        <v/>
      </c>
    </row>
    <row r="231" spans="1:14" ht="12.75" customHeight="1">
      <c r="A231" s="114"/>
      <c r="B231" s="66" t="s">
        <v>129</v>
      </c>
      <c r="C231" s="68" t="s">
        <v>118</v>
      </c>
      <c r="D231" s="63" t="str">
        <f>IF(C231="","",VLOOKUP(C231,tableaux!$D$5:E$66,2,FALSE))</f>
        <v>noyer</v>
      </c>
      <c r="E231" s="87"/>
      <c r="F231" s="49">
        <v>219</v>
      </c>
      <c r="G231" s="70">
        <v>1</v>
      </c>
      <c r="H231" s="50">
        <f>IF(B231="","",VLOOKUP(B231,tableaux!$A$4:$B$526,2,FALSE))</f>
        <v>40</v>
      </c>
      <c r="I231" s="184"/>
      <c r="J231" s="57" t="str">
        <f t="shared" si="42"/>
        <v/>
      </c>
      <c r="K231" s="58" t="s">
        <v>233</v>
      </c>
      <c r="L231" s="59" t="str">
        <f t="shared" si="43"/>
        <v/>
      </c>
      <c r="M231" s="82" t="str">
        <f t="shared" si="44"/>
        <v/>
      </c>
      <c r="N231" s="60" t="str">
        <f t="shared" si="35"/>
        <v/>
      </c>
    </row>
    <row r="232" spans="1:14" ht="12.75" customHeight="1">
      <c r="A232" s="113">
        <v>42354</v>
      </c>
      <c r="B232" s="66" t="s">
        <v>7</v>
      </c>
      <c r="C232" s="68" t="s">
        <v>47</v>
      </c>
      <c r="D232" s="63" t="str">
        <f>IF(C232="","",VLOOKUP(C232,tableaux!$D$5:E$66,2,FALSE))</f>
        <v>chêne</v>
      </c>
      <c r="E232" s="87" t="s">
        <v>315</v>
      </c>
      <c r="F232" s="49">
        <v>220</v>
      </c>
      <c r="G232" s="70">
        <v>1</v>
      </c>
      <c r="H232" s="50">
        <f>IF(B232="","",VLOOKUP(B232,tableaux!$A$4:$B$526,2,FALSE))</f>
        <v>15</v>
      </c>
      <c r="I232" s="184"/>
      <c r="J232" s="57" t="str">
        <f t="shared" si="42"/>
        <v/>
      </c>
      <c r="K232" s="58" t="s">
        <v>233</v>
      </c>
      <c r="L232" s="59" t="str">
        <f t="shared" si="43"/>
        <v/>
      </c>
      <c r="M232" s="82" t="str">
        <f t="shared" si="44"/>
        <v/>
      </c>
      <c r="N232" s="60" t="str">
        <f t="shared" si="35"/>
        <v/>
      </c>
    </row>
    <row r="233" spans="1:14" ht="12.75" customHeight="1">
      <c r="A233" s="113">
        <v>42642</v>
      </c>
      <c r="B233" s="211" t="s">
        <v>4</v>
      </c>
      <c r="C233" s="93" t="s">
        <v>174</v>
      </c>
      <c r="D233" s="63" t="str">
        <f>IF(C233="","",VLOOKUP(C233,tableaux!$D$5:E$66,2,FALSE))</f>
        <v>wacapou</v>
      </c>
      <c r="E233" s="94" t="s">
        <v>315</v>
      </c>
      <c r="F233" s="49">
        <v>221</v>
      </c>
      <c r="G233" s="70">
        <v>1</v>
      </c>
      <c r="H233" s="50">
        <v>25</v>
      </c>
      <c r="I233" s="184"/>
      <c r="J233" s="57" t="str">
        <f t="shared" si="42"/>
        <v/>
      </c>
      <c r="K233" s="58" t="s">
        <v>233</v>
      </c>
      <c r="L233" s="59" t="str">
        <f t="shared" si="43"/>
        <v/>
      </c>
      <c r="M233" s="82" t="str">
        <f t="shared" si="44"/>
        <v/>
      </c>
      <c r="N233" s="60" t="str">
        <f t="shared" si="35"/>
        <v/>
      </c>
    </row>
    <row r="234" spans="1:14" ht="12.75" customHeight="1">
      <c r="A234" s="113">
        <v>42354</v>
      </c>
      <c r="B234" s="92" t="s">
        <v>4</v>
      </c>
      <c r="C234" s="93" t="s">
        <v>174</v>
      </c>
      <c r="D234" s="63" t="str">
        <f>IF(C234="","",VLOOKUP(C234,tableaux!$D$5:E$66,2,FALSE))</f>
        <v>wacapou</v>
      </c>
      <c r="E234" s="94" t="s">
        <v>316</v>
      </c>
      <c r="F234" s="49">
        <v>222</v>
      </c>
      <c r="G234" s="70">
        <v>1</v>
      </c>
      <c r="H234" s="50">
        <f>IF(B234="","",VLOOKUP(B234,tableaux!$A$4:$B$526,2,FALSE))</f>
        <v>20</v>
      </c>
      <c r="I234" s="184"/>
      <c r="J234" s="57" t="str">
        <f t="shared" si="42"/>
        <v/>
      </c>
      <c r="K234" s="58" t="s">
        <v>233</v>
      </c>
      <c r="L234" s="59" t="str">
        <f t="shared" si="43"/>
        <v/>
      </c>
      <c r="M234" s="82" t="str">
        <f t="shared" si="44"/>
        <v/>
      </c>
      <c r="N234" s="60" t="str">
        <f t="shared" si="35"/>
        <v/>
      </c>
    </row>
    <row r="235" spans="1:14" ht="12.75" customHeight="1">
      <c r="A235" s="114"/>
      <c r="B235" s="66" t="s">
        <v>132</v>
      </c>
      <c r="C235" s="68" t="s">
        <v>139</v>
      </c>
      <c r="D235" s="63" t="str">
        <f>IF(C235="","",VLOOKUP(C235,tableaux!$D$5:E$66,2,FALSE))</f>
        <v>poirier</v>
      </c>
      <c r="E235" s="87"/>
      <c r="F235" s="49">
        <v>223</v>
      </c>
      <c r="G235" s="70">
        <v>1</v>
      </c>
      <c r="H235" s="50">
        <f>IF(B235="","",VLOOKUP(B235,tableaux!$A$4:$B$526,2,FALSE))</f>
        <v>30</v>
      </c>
      <c r="I235" s="184"/>
      <c r="J235" s="57" t="str">
        <f t="shared" si="42"/>
        <v/>
      </c>
      <c r="K235" s="58" t="s">
        <v>233</v>
      </c>
      <c r="L235" s="59" t="str">
        <f t="shared" si="43"/>
        <v/>
      </c>
      <c r="M235" s="82" t="str">
        <f t="shared" si="44"/>
        <v/>
      </c>
      <c r="N235" s="60" t="str">
        <f t="shared" si="35"/>
        <v/>
      </c>
    </row>
    <row r="236" spans="1:14" ht="12.75" customHeight="1">
      <c r="A236" s="116">
        <v>42363</v>
      </c>
      <c r="B236" s="201" t="s">
        <v>43</v>
      </c>
      <c r="C236" s="68" t="s">
        <v>118</v>
      </c>
      <c r="D236" s="63" t="str">
        <f>IF(C236="","",VLOOKUP(C236,tableaux!$D$5:E$66,2,FALSE))</f>
        <v>noyer</v>
      </c>
      <c r="E236" s="96" t="s">
        <v>305</v>
      </c>
      <c r="F236" s="49">
        <v>224</v>
      </c>
      <c r="G236" s="70"/>
      <c r="H236" s="50">
        <f>IF(B236="","",VLOOKUP(B236,tableaux!$A$4:$B$526,2,FALSE))</f>
        <v>40</v>
      </c>
      <c r="I236" s="184" t="s">
        <v>322</v>
      </c>
      <c r="J236" s="57" t="str">
        <f t="shared" si="42"/>
        <v/>
      </c>
      <c r="K236" s="58" t="s">
        <v>233</v>
      </c>
      <c r="L236" s="59" t="str">
        <f t="shared" si="43"/>
        <v/>
      </c>
      <c r="M236" s="97" t="s">
        <v>317</v>
      </c>
      <c r="N236" s="60" t="str">
        <f t="shared" si="35"/>
        <v>à renouveler</v>
      </c>
    </row>
    <row r="237" spans="1:14" ht="12.75" customHeight="1">
      <c r="A237" s="116">
        <v>42364</v>
      </c>
      <c r="B237" s="66" t="s">
        <v>223</v>
      </c>
      <c r="C237" s="68" t="s">
        <v>89</v>
      </c>
      <c r="D237" s="63" t="str">
        <f>IF(C237="","",VLOOKUP(C237,tableaux!$D$5:E$66,2,FALSE))</f>
        <v>if</v>
      </c>
      <c r="E237" s="87" t="s">
        <v>318</v>
      </c>
      <c r="F237" s="49">
        <v>225</v>
      </c>
      <c r="G237" s="70"/>
      <c r="H237" s="50">
        <f>IF(B237="","",VLOOKUP(B237,tableaux!$A$4:$B$526,2,FALSE))</f>
        <v>60</v>
      </c>
      <c r="I237" s="184" t="s">
        <v>322</v>
      </c>
      <c r="J237" s="57" t="str">
        <f t="shared" si="42"/>
        <v/>
      </c>
      <c r="K237" s="58" t="s">
        <v>233</v>
      </c>
      <c r="L237" s="59" t="str">
        <f t="shared" si="43"/>
        <v/>
      </c>
      <c r="M237" s="82" t="s">
        <v>319</v>
      </c>
      <c r="N237" s="60" t="str">
        <f t="shared" si="35"/>
        <v>à renouveler</v>
      </c>
    </row>
    <row r="238" spans="1:14" ht="12.75" customHeight="1">
      <c r="A238" s="113"/>
      <c r="B238" s="66" t="s">
        <v>351</v>
      </c>
      <c r="C238" s="68" t="s">
        <v>47</v>
      </c>
      <c r="D238" s="63" t="str">
        <f>IF(C238="","",VLOOKUP(C238,tableaux!$D$5:E$66,2,FALSE))</f>
        <v>chêne</v>
      </c>
      <c r="E238" s="87"/>
      <c r="F238" s="49">
        <v>226</v>
      </c>
      <c r="G238" s="157">
        <v>1</v>
      </c>
      <c r="H238" s="50">
        <f>IF(B238="","",VLOOKUP(B238,tableaux!$A$4:$B$526,2,FALSE))</f>
        <v>20</v>
      </c>
      <c r="I238" s="184"/>
      <c r="J238" s="57" t="str">
        <f t="shared" si="42"/>
        <v/>
      </c>
      <c r="K238" s="58" t="s">
        <v>233</v>
      </c>
      <c r="L238" s="59" t="str">
        <f t="shared" si="43"/>
        <v/>
      </c>
      <c r="M238" s="82" t="str">
        <f t="shared" ref="M238:M248" si="45">IF(AND(G238="",K238&lt;&gt;"gie"),H238,"")</f>
        <v/>
      </c>
      <c r="N238" s="60" t="str">
        <f t="shared" si="35"/>
        <v/>
      </c>
    </row>
    <row r="239" spans="1:14" ht="12.75" customHeight="1">
      <c r="A239" s="113"/>
      <c r="B239" s="66" t="s">
        <v>225</v>
      </c>
      <c r="C239" s="68" t="s">
        <v>86</v>
      </c>
      <c r="D239" s="63" t="str">
        <f>IF(C239="","",VLOOKUP(C239,tableaux!$D$5:E$66,2,FALSE))</f>
        <v>houx</v>
      </c>
      <c r="E239" s="74" t="s">
        <v>366</v>
      </c>
      <c r="F239" s="49">
        <v>227</v>
      </c>
      <c r="G239" s="157">
        <v>1</v>
      </c>
      <c r="H239" s="50">
        <f>IF(B239="","",VLOOKUP(B239,tableaux!$A$4:$B$526,2,FALSE))</f>
        <v>40</v>
      </c>
      <c r="I239" s="51"/>
      <c r="J239" s="57" t="str">
        <f t="shared" si="42"/>
        <v/>
      </c>
      <c r="K239" s="58" t="s">
        <v>233</v>
      </c>
      <c r="L239" s="59" t="str">
        <f t="shared" si="43"/>
        <v/>
      </c>
      <c r="M239" s="124" t="str">
        <f t="shared" si="45"/>
        <v/>
      </c>
      <c r="N239" s="60" t="str">
        <f t="shared" si="35"/>
        <v/>
      </c>
    </row>
    <row r="240" spans="1:14" ht="12.75" customHeight="1">
      <c r="A240" s="113"/>
      <c r="B240" s="66" t="s">
        <v>46</v>
      </c>
      <c r="C240" s="68" t="s">
        <v>38</v>
      </c>
      <c r="D240" s="63" t="str">
        <f>IF(C240="","",VLOOKUP(C240,tableaux!$D$5:E$66,2,FALSE))</f>
        <v>cèdre</v>
      </c>
      <c r="E240" s="74"/>
      <c r="F240" s="49">
        <v>228</v>
      </c>
      <c r="G240" s="157"/>
      <c r="H240" s="50">
        <f>IF(B240="","",VLOOKUP(B240,tableaux!$A$4:$B$526,2,FALSE))</f>
        <v>30</v>
      </c>
      <c r="I240" s="51">
        <v>42590</v>
      </c>
      <c r="J240" s="57" t="str">
        <f t="shared" si="42"/>
        <v/>
      </c>
      <c r="K240" s="58" t="s">
        <v>233</v>
      </c>
      <c r="L240" s="59" t="str">
        <f t="shared" si="43"/>
        <v/>
      </c>
      <c r="M240" s="124">
        <v>20</v>
      </c>
      <c r="N240" s="60" t="str">
        <f t="shared" si="35"/>
        <v>à renouveler</v>
      </c>
    </row>
    <row r="241" spans="1:14" ht="12.75" customHeight="1">
      <c r="A241" s="113"/>
      <c r="B241" s="66" t="s">
        <v>152</v>
      </c>
      <c r="C241" s="68" t="s">
        <v>32</v>
      </c>
      <c r="D241" s="63" t="str">
        <f>IF(C241="","",VLOOKUP(C241,tableaux!$D$5:E$66,2,FALSE))</f>
        <v>buis</v>
      </c>
      <c r="E241" s="74" t="s">
        <v>338</v>
      </c>
      <c r="F241" s="49">
        <v>229</v>
      </c>
      <c r="G241" s="70">
        <v>1</v>
      </c>
      <c r="H241" s="50">
        <f>IF(B241="","",VLOOKUP(B241,tableaux!$A$4:$B$526,2,FALSE))</f>
        <v>220</v>
      </c>
      <c r="I241" s="51"/>
      <c r="J241" s="57" t="str">
        <f t="shared" si="42"/>
        <v/>
      </c>
      <c r="K241" s="58" t="s">
        <v>233</v>
      </c>
      <c r="L241" s="59" t="str">
        <f t="shared" si="43"/>
        <v/>
      </c>
      <c r="M241" s="124" t="str">
        <f t="shared" si="45"/>
        <v/>
      </c>
      <c r="N241" s="60" t="str">
        <f t="shared" si="35"/>
        <v/>
      </c>
    </row>
    <row r="242" spans="1:14" ht="12.75" customHeight="1">
      <c r="A242" s="113"/>
      <c r="B242" s="66" t="s">
        <v>73</v>
      </c>
      <c r="C242" s="68" t="s">
        <v>89</v>
      </c>
      <c r="D242" s="63" t="str">
        <f>IF(C242="","",VLOOKUP(C242,tableaux!$D$5:E$66,2,FALSE))</f>
        <v>if</v>
      </c>
      <c r="E242" s="74"/>
      <c r="F242" s="49">
        <v>230</v>
      </c>
      <c r="G242" s="157">
        <v>1</v>
      </c>
      <c r="H242" s="50">
        <f>IF(B242="","",VLOOKUP(B242,tableaux!$A$4:$B$526,2,FALSE))</f>
        <v>30</v>
      </c>
      <c r="I242" s="51"/>
      <c r="J242" s="57" t="str">
        <f t="shared" si="42"/>
        <v/>
      </c>
      <c r="K242" s="58" t="s">
        <v>233</v>
      </c>
      <c r="L242" s="59" t="str">
        <f t="shared" si="43"/>
        <v/>
      </c>
      <c r="M242" s="124" t="str">
        <f t="shared" si="45"/>
        <v/>
      </c>
      <c r="N242" s="60" t="str">
        <f t="shared" si="35"/>
        <v/>
      </c>
    </row>
    <row r="243" spans="1:14" ht="12.75" customHeight="1">
      <c r="A243" s="113">
        <v>42508</v>
      </c>
      <c r="B243" s="66" t="s">
        <v>31</v>
      </c>
      <c r="C243" s="68" t="s">
        <v>124</v>
      </c>
      <c r="D243" s="63" t="str">
        <f>IF(C243="","",VLOOKUP(C243,tableaux!$D$5:E$66,2,FALSE))</f>
        <v>orme</v>
      </c>
      <c r="E243" s="74" t="s">
        <v>355</v>
      </c>
      <c r="F243" s="49">
        <v>231</v>
      </c>
      <c r="G243" s="157">
        <v>1</v>
      </c>
      <c r="H243" s="50">
        <v>25</v>
      </c>
      <c r="I243" s="51"/>
      <c r="J243" s="57" t="str">
        <f t="shared" si="42"/>
        <v/>
      </c>
      <c r="K243" s="58" t="s">
        <v>233</v>
      </c>
      <c r="L243" s="59" t="str">
        <f t="shared" si="43"/>
        <v/>
      </c>
      <c r="M243" s="124" t="str">
        <f t="shared" si="45"/>
        <v/>
      </c>
      <c r="N243" s="60" t="str">
        <f t="shared" si="35"/>
        <v/>
      </c>
    </row>
    <row r="244" spans="1:14" ht="12.75" customHeight="1">
      <c r="A244" s="113"/>
      <c r="B244" s="66" t="s">
        <v>191</v>
      </c>
      <c r="C244" s="68" t="s">
        <v>124</v>
      </c>
      <c r="D244" s="63" t="str">
        <f>IF(C244="","",VLOOKUP(C244,tableaux!$D$5:E$66,2,FALSE))</f>
        <v>orme</v>
      </c>
      <c r="E244" s="74" t="s">
        <v>367</v>
      </c>
      <c r="F244" s="49">
        <v>232</v>
      </c>
      <c r="G244" s="157">
        <v>1</v>
      </c>
      <c r="H244" s="50">
        <f>IF(B244="","",VLOOKUP(B244,tableaux!$A$4:$B$526,2,FALSE))</f>
        <v>40</v>
      </c>
      <c r="I244" s="51"/>
      <c r="J244" s="57" t="str">
        <f t="shared" si="42"/>
        <v/>
      </c>
      <c r="K244" s="58" t="s">
        <v>233</v>
      </c>
      <c r="L244" s="59" t="str">
        <f t="shared" si="43"/>
        <v/>
      </c>
      <c r="M244" s="124" t="str">
        <f t="shared" si="45"/>
        <v/>
      </c>
      <c r="N244" s="60" t="str">
        <f t="shared" ref="N244:N248" si="46">IF(AND(B244&lt;&gt;"",G244=""),"à renouveler","")</f>
        <v/>
      </c>
    </row>
    <row r="245" spans="1:14" ht="12.75" customHeight="1">
      <c r="A245" s="113">
        <v>42552</v>
      </c>
      <c r="B245" s="66" t="s">
        <v>224</v>
      </c>
      <c r="C245" s="68" t="s">
        <v>139</v>
      </c>
      <c r="D245" s="63" t="str">
        <f>IF(C245="","",VLOOKUP(C245,tableaux!$D$5:E$66,2,FALSE))</f>
        <v>poirier</v>
      </c>
      <c r="E245" s="74"/>
      <c r="F245" s="49">
        <v>233</v>
      </c>
      <c r="G245" s="157"/>
      <c r="H245" s="50">
        <f>IF(B245="","",VLOOKUP(B245,tableaux!$A$4:$B$526,2,FALSE))</f>
        <v>50</v>
      </c>
      <c r="I245" s="51"/>
      <c r="J245" s="57" t="str">
        <f t="shared" si="42"/>
        <v/>
      </c>
      <c r="K245" s="58" t="s">
        <v>233</v>
      </c>
      <c r="L245" s="59" t="str">
        <f t="shared" si="43"/>
        <v/>
      </c>
      <c r="M245" s="124">
        <f t="shared" si="45"/>
        <v>50</v>
      </c>
      <c r="N245" s="60" t="str">
        <f t="shared" si="46"/>
        <v>à renouveler</v>
      </c>
    </row>
    <row r="246" spans="1:14" ht="12.75" customHeight="1">
      <c r="A246" s="113"/>
      <c r="B246" s="66" t="s">
        <v>339</v>
      </c>
      <c r="C246" s="68" t="s">
        <v>89</v>
      </c>
      <c r="D246" s="63" t="str">
        <f>IF(C246="","",VLOOKUP(C246,tableaux!$D$5:E$66,2,FALSE))</f>
        <v>if</v>
      </c>
      <c r="E246" s="74" t="s">
        <v>343</v>
      </c>
      <c r="F246" s="49">
        <v>234</v>
      </c>
      <c r="G246" s="157">
        <v>1</v>
      </c>
      <c r="H246" s="50">
        <f>IF(B246="","",VLOOKUP(B246,tableaux!$A$4:$B$526,2,FALSE))</f>
        <v>130</v>
      </c>
      <c r="I246" s="51"/>
      <c r="J246" s="57" t="str">
        <f t="shared" si="42"/>
        <v/>
      </c>
      <c r="K246" s="58" t="s">
        <v>233</v>
      </c>
      <c r="L246" s="59" t="str">
        <f t="shared" si="43"/>
        <v/>
      </c>
      <c r="M246" s="124" t="str">
        <f t="shared" si="45"/>
        <v/>
      </c>
      <c r="N246" s="60" t="str">
        <f t="shared" si="46"/>
        <v/>
      </c>
    </row>
    <row r="247" spans="1:14" ht="12.75" customHeight="1">
      <c r="A247" s="113"/>
      <c r="B247" s="66" t="s">
        <v>176</v>
      </c>
      <c r="C247" s="68" t="s">
        <v>89</v>
      </c>
      <c r="D247" s="63" t="str">
        <f>IF(C247="","",VLOOKUP(C247,tableaux!$D$5:E$66,2,FALSE))</f>
        <v>if</v>
      </c>
      <c r="E247" s="74" t="s">
        <v>344</v>
      </c>
      <c r="F247" s="49">
        <v>235</v>
      </c>
      <c r="G247" s="157">
        <v>1</v>
      </c>
      <c r="H247" s="50">
        <f>IF(B247="","",VLOOKUP(B247,tableaux!$A$4:$B$526,2,FALSE))</f>
        <v>120</v>
      </c>
      <c r="I247" s="51"/>
      <c r="J247" s="57" t="str">
        <f t="shared" si="42"/>
        <v/>
      </c>
      <c r="K247" s="58" t="s">
        <v>233</v>
      </c>
      <c r="L247" s="59" t="str">
        <f t="shared" si="43"/>
        <v/>
      </c>
      <c r="M247" s="124" t="str">
        <f t="shared" si="45"/>
        <v/>
      </c>
      <c r="N247" s="60" t="str">
        <f t="shared" si="46"/>
        <v/>
      </c>
    </row>
    <row r="248" spans="1:14" ht="12.75" customHeight="1">
      <c r="A248" s="113"/>
      <c r="B248" s="66" t="s">
        <v>176</v>
      </c>
      <c r="C248" s="68" t="s">
        <v>47</v>
      </c>
      <c r="D248" s="63" t="str">
        <f>IF(C248="","",VLOOKUP(C248,tableaux!$D$5:E$66,2,FALSE))</f>
        <v>chêne</v>
      </c>
      <c r="E248" s="74" t="s">
        <v>342</v>
      </c>
      <c r="F248" s="49">
        <v>236</v>
      </c>
      <c r="G248" s="157">
        <v>1</v>
      </c>
      <c r="H248" s="50">
        <f>IF(B248="","",VLOOKUP(B248,tableaux!$A$4:$B$526,2,FALSE))</f>
        <v>120</v>
      </c>
      <c r="I248" s="51"/>
      <c r="J248" s="57" t="str">
        <f t="shared" si="42"/>
        <v/>
      </c>
      <c r="K248" s="58" t="s">
        <v>233</v>
      </c>
      <c r="L248" s="59" t="str">
        <f t="shared" si="43"/>
        <v/>
      </c>
      <c r="M248" s="124" t="str">
        <f t="shared" si="45"/>
        <v/>
      </c>
      <c r="N248" s="60" t="str">
        <f t="shared" si="46"/>
        <v/>
      </c>
    </row>
    <row r="249" spans="1:14" ht="12.75" customHeight="1">
      <c r="A249" s="113"/>
      <c r="B249" s="66" t="s">
        <v>58</v>
      </c>
      <c r="C249" s="68" t="s">
        <v>89</v>
      </c>
      <c r="D249" s="63" t="str">
        <f>IF(C249="","",VLOOKUP(C249,tableaux!$D$5:E$66,2,FALSE))</f>
        <v>if</v>
      </c>
      <c r="E249" s="74" t="s">
        <v>346</v>
      </c>
      <c r="F249" s="49">
        <v>237</v>
      </c>
      <c r="G249" s="157"/>
      <c r="H249" s="50">
        <v>50</v>
      </c>
      <c r="I249" s="51">
        <v>42470</v>
      </c>
      <c r="J249" s="57" t="str">
        <f t="shared" si="42"/>
        <v/>
      </c>
      <c r="K249" s="58" t="s">
        <v>233</v>
      </c>
      <c r="L249" s="59" t="str">
        <f t="shared" si="43"/>
        <v/>
      </c>
      <c r="M249" s="124" t="s">
        <v>256</v>
      </c>
      <c r="N249" s="60" t="str">
        <f t="shared" ref="N249:N300" si="47">IF(AND(B249&lt;&gt;"",G249=""),"à renouveler","")</f>
        <v>à renouveler</v>
      </c>
    </row>
    <row r="250" spans="1:14" ht="12.75" customHeight="1">
      <c r="A250" s="113"/>
      <c r="B250" s="66" t="s">
        <v>360</v>
      </c>
      <c r="C250" s="68" t="s">
        <v>168</v>
      </c>
      <c r="D250" s="63" t="str">
        <f>IF(C250="","",VLOOKUP(C250,tableaux!$D$5:E$66,2,FALSE))</f>
        <v>teck</v>
      </c>
      <c r="E250" s="74" t="s">
        <v>357</v>
      </c>
      <c r="F250" s="49">
        <v>238</v>
      </c>
      <c r="G250" s="157"/>
      <c r="H250" s="50">
        <f>IF(B250="","",VLOOKUP(B250,tableaux!$A$4:$B$526,2,FALSE))</f>
        <v>50</v>
      </c>
      <c r="I250" s="51">
        <v>42496</v>
      </c>
      <c r="J250" s="57" t="str">
        <f t="shared" si="42"/>
        <v/>
      </c>
      <c r="K250" s="58" t="s">
        <v>233</v>
      </c>
      <c r="L250" s="59" t="str">
        <f t="shared" si="43"/>
        <v/>
      </c>
      <c r="M250" s="199" t="s">
        <v>281</v>
      </c>
      <c r="N250" s="60" t="str">
        <f t="shared" si="47"/>
        <v>à renouveler</v>
      </c>
    </row>
    <row r="251" spans="1:14" ht="12.75" customHeight="1">
      <c r="A251" s="113"/>
      <c r="B251" s="66" t="s">
        <v>360</v>
      </c>
      <c r="C251" s="68" t="s">
        <v>168</v>
      </c>
      <c r="D251" s="63" t="str">
        <f>IF(C251="","",VLOOKUP(C251,tableaux!$D$5:E$66,2,FALSE))</f>
        <v>teck</v>
      </c>
      <c r="E251" s="74" t="s">
        <v>357</v>
      </c>
      <c r="F251" s="49">
        <v>239</v>
      </c>
      <c r="G251" s="157"/>
      <c r="H251" s="50">
        <f>IF(B251="","",VLOOKUP(B251,tableaux!$A$4:$B$526,2,FALSE))</f>
        <v>50</v>
      </c>
      <c r="I251" s="51">
        <v>42496</v>
      </c>
      <c r="J251" s="57" t="str">
        <f t="shared" si="42"/>
        <v/>
      </c>
      <c r="K251" s="58" t="s">
        <v>233</v>
      </c>
      <c r="L251" s="59" t="str">
        <f t="shared" si="43"/>
        <v/>
      </c>
      <c r="M251" s="199" t="s">
        <v>281</v>
      </c>
      <c r="N251" s="60" t="str">
        <f t="shared" si="47"/>
        <v>à renouveler</v>
      </c>
    </row>
    <row r="252" spans="1:14" ht="12.75" customHeight="1">
      <c r="A252" s="113">
        <v>42508</v>
      </c>
      <c r="B252" s="66" t="s">
        <v>347</v>
      </c>
      <c r="C252" s="68" t="s">
        <v>89</v>
      </c>
      <c r="D252" s="63" t="str">
        <f>IF(C252="","",VLOOKUP(C252,tableaux!$D$5:E$66,2,FALSE))</f>
        <v>if</v>
      </c>
      <c r="E252" s="74" t="s">
        <v>348</v>
      </c>
      <c r="F252" s="49">
        <v>240</v>
      </c>
      <c r="G252" s="157">
        <v>1</v>
      </c>
      <c r="H252" s="50">
        <f>IF(B252="","",VLOOKUP(B252,tableaux!$A$4:$B$526,2,FALSE))</f>
        <v>30</v>
      </c>
      <c r="I252" s="51"/>
      <c r="J252" s="57" t="str">
        <f t="shared" si="42"/>
        <v/>
      </c>
      <c r="K252" s="58" t="s">
        <v>233</v>
      </c>
      <c r="L252" s="59" t="str">
        <f t="shared" si="43"/>
        <v/>
      </c>
      <c r="M252" s="124" t="str">
        <f>IF(AND(G252="",K252&lt;&gt;"gie"),H252,"")</f>
        <v/>
      </c>
      <c r="N252" s="60" t="str">
        <f t="shared" si="47"/>
        <v/>
      </c>
    </row>
    <row r="253" spans="1:14" ht="12.75" customHeight="1">
      <c r="A253" s="113">
        <v>42508</v>
      </c>
      <c r="B253" s="66" t="s">
        <v>198</v>
      </c>
      <c r="C253" s="68" t="s">
        <v>115</v>
      </c>
      <c r="D253" s="63" t="str">
        <f>IF(C253="","",VLOOKUP(C253,tableaux!$D$5:E$66,2,FALSE))</f>
        <v>murier</v>
      </c>
      <c r="E253" s="74" t="s">
        <v>349</v>
      </c>
      <c r="F253" s="49">
        <v>241</v>
      </c>
      <c r="G253" s="157">
        <v>1</v>
      </c>
      <c r="H253" s="50">
        <f>IF(B253="","",VLOOKUP(B253,tableaux!$A$4:$B$526,2,FALSE))</f>
        <v>25</v>
      </c>
      <c r="I253" s="51"/>
      <c r="J253" s="57" t="str">
        <f t="shared" si="42"/>
        <v/>
      </c>
      <c r="K253" s="58" t="s">
        <v>233</v>
      </c>
      <c r="L253" s="59" t="str">
        <f t="shared" si="43"/>
        <v/>
      </c>
      <c r="M253" s="124" t="str">
        <f>IF(AND(G253="",K253&lt;&gt;"gie"),H253,"")</f>
        <v/>
      </c>
      <c r="N253" s="60" t="str">
        <f t="shared" si="47"/>
        <v/>
      </c>
    </row>
    <row r="254" spans="1:14" ht="12.75" customHeight="1">
      <c r="A254" s="113">
        <v>42642</v>
      </c>
      <c r="B254" s="66" t="s">
        <v>351</v>
      </c>
      <c r="C254" s="68" t="s">
        <v>23</v>
      </c>
      <c r="D254" s="63" t="str">
        <f>IF(C254="","",VLOOKUP(C254,tableaux!$D$5:E$66,2,FALSE))</f>
        <v>bois exotique</v>
      </c>
      <c r="E254" s="74" t="s">
        <v>352</v>
      </c>
      <c r="F254" s="49">
        <v>242</v>
      </c>
      <c r="G254" s="157">
        <v>1</v>
      </c>
      <c r="H254" s="50">
        <v>25</v>
      </c>
      <c r="I254" s="51"/>
      <c r="J254" s="57" t="str">
        <f t="shared" si="42"/>
        <v/>
      </c>
      <c r="K254" s="58" t="s">
        <v>233</v>
      </c>
      <c r="L254" s="59" t="str">
        <f t="shared" si="43"/>
        <v/>
      </c>
      <c r="M254" s="124" t="str">
        <f>IF(AND(G254="",K254&lt;&gt;"gie"),H254,"")</f>
        <v/>
      </c>
      <c r="N254" s="60" t="str">
        <f t="shared" si="47"/>
        <v/>
      </c>
    </row>
    <row r="255" spans="1:14" ht="12.75" customHeight="1">
      <c r="A255" s="113"/>
      <c r="B255" s="66" t="s">
        <v>351</v>
      </c>
      <c r="C255" s="68" t="s">
        <v>23</v>
      </c>
      <c r="D255" s="63" t="str">
        <f>IF(C255="","",VLOOKUP(C255,tableaux!$D$5:E$66,2,FALSE))</f>
        <v>bois exotique</v>
      </c>
      <c r="E255" s="74" t="s">
        <v>426</v>
      </c>
      <c r="F255" s="49">
        <v>243</v>
      </c>
      <c r="G255" s="157"/>
      <c r="H255" s="50">
        <f>IF(B255="","",VLOOKUP(B255,tableaux!$A$4:$B$526,2,FALSE))</f>
        <v>20</v>
      </c>
      <c r="I255" s="51">
        <v>42496</v>
      </c>
      <c r="J255" s="57" t="str">
        <f t="shared" si="42"/>
        <v/>
      </c>
      <c r="K255" s="58" t="s">
        <v>233</v>
      </c>
      <c r="L255" s="59" t="str">
        <f t="shared" si="43"/>
        <v/>
      </c>
      <c r="M255" s="124" t="s">
        <v>356</v>
      </c>
      <c r="N255" s="60" t="str">
        <f t="shared" si="47"/>
        <v>à renouveler</v>
      </c>
    </row>
    <row r="256" spans="1:14" ht="12.75" customHeight="1">
      <c r="A256" s="113">
        <v>42571</v>
      </c>
      <c r="B256" s="66" t="s">
        <v>353</v>
      </c>
      <c r="C256" s="68" t="s">
        <v>118</v>
      </c>
      <c r="D256" s="63" t="str">
        <f>IF(C256="","",VLOOKUP(C256,tableaux!$D$5:E$66,2,FALSE))</f>
        <v>noyer</v>
      </c>
      <c r="E256" s="74" t="s">
        <v>354</v>
      </c>
      <c r="F256" s="49">
        <v>244</v>
      </c>
      <c r="G256" s="157">
        <v>1</v>
      </c>
      <c r="H256" s="50">
        <v>13</v>
      </c>
      <c r="I256" s="51"/>
      <c r="J256" s="57" t="str">
        <f t="shared" si="42"/>
        <v/>
      </c>
      <c r="K256" s="58" t="s">
        <v>233</v>
      </c>
      <c r="L256" s="59" t="str">
        <f t="shared" si="43"/>
        <v/>
      </c>
      <c r="M256" s="124" t="str">
        <f t="shared" ref="M256:M274" si="48">IF(AND(G256="",K256&lt;&gt;"gie"),H256,"")</f>
        <v/>
      </c>
      <c r="N256" s="60" t="str">
        <f t="shared" si="47"/>
        <v/>
      </c>
    </row>
    <row r="257" spans="1:14" ht="12.75" customHeight="1">
      <c r="A257" s="113">
        <v>42571</v>
      </c>
      <c r="B257" s="66" t="s">
        <v>353</v>
      </c>
      <c r="C257" s="68" t="s">
        <v>118</v>
      </c>
      <c r="D257" s="63" t="str">
        <f>IF(C257="","",VLOOKUP(C257,tableaux!$D$5:E$66,2,FALSE))</f>
        <v>noyer</v>
      </c>
      <c r="E257" s="74" t="s">
        <v>354</v>
      </c>
      <c r="F257" s="49">
        <v>245</v>
      </c>
      <c r="G257" s="157">
        <v>1</v>
      </c>
      <c r="H257" s="50">
        <v>13</v>
      </c>
      <c r="I257" s="51"/>
      <c r="J257" s="57" t="str">
        <f t="shared" ref="J257" si="49">IF(AND(K257="",H257&lt;&gt;"",G257&lt;&gt;""),"dispo","")</f>
        <v/>
      </c>
      <c r="K257" s="58" t="s">
        <v>233</v>
      </c>
      <c r="L257" s="59" t="str">
        <f t="shared" ref="L257" si="50">IF(AND(G257="",K257="gie"),H257/$L$11,"")</f>
        <v/>
      </c>
      <c r="M257" s="124" t="str">
        <f t="shared" ref="M257" si="51">IF(AND(G257="",K257&lt;&gt;"gie"),H257,"")</f>
        <v/>
      </c>
      <c r="N257" s="60" t="str">
        <f t="shared" ref="N257" si="52">IF(AND(B257&lt;&gt;"",G257=""),"à renouveler","")</f>
        <v/>
      </c>
    </row>
    <row r="258" spans="1:14" ht="12.75" customHeight="1">
      <c r="A258" s="113">
        <v>42571</v>
      </c>
      <c r="B258" s="66" t="s">
        <v>353</v>
      </c>
      <c r="C258" s="68" t="s">
        <v>118</v>
      </c>
      <c r="D258" s="63" t="str">
        <f>IF(C258="","",VLOOKUP(C258,tableaux!$D$5:E$66,2,FALSE))</f>
        <v>noyer</v>
      </c>
      <c r="E258" s="74" t="s">
        <v>354</v>
      </c>
      <c r="F258" s="49">
        <v>246</v>
      </c>
      <c r="G258" s="157">
        <v>1</v>
      </c>
      <c r="H258" s="50">
        <v>13</v>
      </c>
      <c r="I258" s="51"/>
      <c r="J258" s="57" t="str">
        <f t="shared" ref="J258" si="53">IF(AND(K258="",H258&lt;&gt;"",G258&lt;&gt;""),"dispo","")</f>
        <v/>
      </c>
      <c r="K258" s="58" t="s">
        <v>233</v>
      </c>
      <c r="L258" s="59" t="str">
        <f t="shared" ref="L258" si="54">IF(AND(G258="",K258="gie"),H258/$L$11,"")</f>
        <v/>
      </c>
      <c r="M258" s="124" t="str">
        <f t="shared" ref="M258" si="55">IF(AND(G258="",K258&lt;&gt;"gie"),H258,"")</f>
        <v/>
      </c>
      <c r="N258" s="60" t="str">
        <f t="shared" ref="N258" si="56">IF(AND(B258&lt;&gt;"",G258=""),"à renouveler","")</f>
        <v/>
      </c>
    </row>
    <row r="259" spans="1:14" ht="12.75" customHeight="1">
      <c r="A259" s="113"/>
      <c r="B259" s="66" t="s">
        <v>224</v>
      </c>
      <c r="C259" s="68" t="s">
        <v>174</v>
      </c>
      <c r="D259" s="63" t="str">
        <f>IF(C259="","",VLOOKUP(C259,tableaux!$D$5:E$66,2,FALSE))</f>
        <v>wacapou</v>
      </c>
      <c r="E259" s="74" t="s">
        <v>364</v>
      </c>
      <c r="F259" s="49">
        <v>247</v>
      </c>
      <c r="G259" s="157">
        <v>1</v>
      </c>
      <c r="H259" s="50">
        <f>IF(B259="","",VLOOKUP(B259,tableaux!$A$4:$B$526,2,FALSE))</f>
        <v>50</v>
      </c>
      <c r="I259" s="51"/>
      <c r="J259" s="57" t="str">
        <f t="shared" si="42"/>
        <v/>
      </c>
      <c r="K259" s="58" t="s">
        <v>233</v>
      </c>
      <c r="L259" s="59" t="str">
        <f t="shared" si="43"/>
        <v/>
      </c>
      <c r="M259" s="124" t="str">
        <f t="shared" si="48"/>
        <v/>
      </c>
      <c r="N259" s="60" t="str">
        <f t="shared" si="47"/>
        <v/>
      </c>
    </row>
    <row r="260" spans="1:14" ht="12.75" customHeight="1">
      <c r="A260" s="113">
        <v>42508</v>
      </c>
      <c r="B260" s="66" t="s">
        <v>351</v>
      </c>
      <c r="C260" s="68" t="s">
        <v>141</v>
      </c>
      <c r="D260" s="63" t="str">
        <f>IF(C260="","",VLOOKUP(C260,tableaux!$D$5:E$66,2,FALSE))</f>
        <v>pommier</v>
      </c>
      <c r="E260" s="74"/>
      <c r="F260" s="49">
        <v>248</v>
      </c>
      <c r="G260" s="157">
        <v>1</v>
      </c>
      <c r="H260" s="50">
        <f>IF(B260="","",VLOOKUP(B260,tableaux!$A$4:$B$526,2,FALSE))</f>
        <v>20</v>
      </c>
      <c r="I260" s="51"/>
      <c r="J260" s="57" t="str">
        <f t="shared" si="42"/>
        <v/>
      </c>
      <c r="K260" s="58" t="s">
        <v>233</v>
      </c>
      <c r="L260" s="59" t="str">
        <f t="shared" si="43"/>
        <v/>
      </c>
      <c r="M260" s="124" t="str">
        <f t="shared" si="48"/>
        <v/>
      </c>
      <c r="N260" s="60" t="str">
        <f t="shared" si="47"/>
        <v/>
      </c>
    </row>
    <row r="261" spans="1:14" ht="12.75" customHeight="1">
      <c r="A261" s="113">
        <v>42508</v>
      </c>
      <c r="B261" s="66" t="s">
        <v>360</v>
      </c>
      <c r="C261" s="68" t="s">
        <v>168</v>
      </c>
      <c r="D261" s="63" t="str">
        <f>IF(C261="","",VLOOKUP(C261,tableaux!$D$5:E$66,2,FALSE))</f>
        <v>teck</v>
      </c>
      <c r="E261" s="74" t="s">
        <v>358</v>
      </c>
      <c r="F261" s="49">
        <v>249</v>
      </c>
      <c r="G261" s="157">
        <v>1</v>
      </c>
      <c r="H261" s="50">
        <f>IF(B261="","",VLOOKUP(B261,tableaux!$A$4:$B$526,2,FALSE))</f>
        <v>50</v>
      </c>
      <c r="I261" s="51"/>
      <c r="J261" s="57" t="str">
        <f t="shared" si="42"/>
        <v/>
      </c>
      <c r="K261" s="58" t="s">
        <v>233</v>
      </c>
      <c r="L261" s="59" t="str">
        <f t="shared" si="43"/>
        <v/>
      </c>
      <c r="M261" s="124" t="str">
        <f t="shared" si="48"/>
        <v/>
      </c>
      <c r="N261" s="60" t="str">
        <f t="shared" si="47"/>
        <v/>
      </c>
    </row>
    <row r="262" spans="1:14" ht="12.75" customHeight="1">
      <c r="A262" s="113">
        <v>42571</v>
      </c>
      <c r="B262" s="66" t="s">
        <v>132</v>
      </c>
      <c r="C262" s="68" t="s">
        <v>118</v>
      </c>
      <c r="D262" s="63" t="str">
        <f>IF(C262="","",VLOOKUP(C262,tableaux!$D$5:E$66,2,FALSE))</f>
        <v>noyer</v>
      </c>
      <c r="E262" s="74"/>
      <c r="F262" s="49">
        <v>250</v>
      </c>
      <c r="G262" s="157">
        <v>1</v>
      </c>
      <c r="H262" s="50">
        <v>25</v>
      </c>
      <c r="I262" s="51"/>
      <c r="J262" s="57" t="str">
        <f t="shared" si="42"/>
        <v/>
      </c>
      <c r="K262" s="58" t="s">
        <v>233</v>
      </c>
      <c r="L262" s="59" t="str">
        <f t="shared" si="43"/>
        <v/>
      </c>
      <c r="M262" s="124" t="str">
        <f t="shared" si="48"/>
        <v/>
      </c>
      <c r="N262" s="60" t="str">
        <f t="shared" si="47"/>
        <v/>
      </c>
    </row>
    <row r="263" spans="1:14" ht="12.75" customHeight="1">
      <c r="A263" s="113">
        <v>42642</v>
      </c>
      <c r="B263" s="66" t="s">
        <v>129</v>
      </c>
      <c r="C263" s="68" t="s">
        <v>118</v>
      </c>
      <c r="D263" s="63" t="str">
        <f>IF(C263="","",VLOOKUP(C263,tableaux!$D$5:E$66,2,FALSE))</f>
        <v>noyer</v>
      </c>
      <c r="E263" s="74"/>
      <c r="F263" s="49">
        <v>251</v>
      </c>
      <c r="G263" s="157">
        <v>1</v>
      </c>
      <c r="H263" s="50">
        <v>30</v>
      </c>
      <c r="I263" s="51"/>
      <c r="J263" s="57" t="str">
        <f t="shared" si="42"/>
        <v/>
      </c>
      <c r="K263" s="58" t="s">
        <v>233</v>
      </c>
      <c r="L263" s="59" t="str">
        <f t="shared" si="43"/>
        <v/>
      </c>
      <c r="M263" s="124" t="str">
        <f t="shared" si="48"/>
        <v/>
      </c>
      <c r="N263" s="60" t="str">
        <f t="shared" si="47"/>
        <v/>
      </c>
    </row>
    <row r="264" spans="1:14" ht="12.75" customHeight="1">
      <c r="A264" s="113">
        <v>42508</v>
      </c>
      <c r="B264" s="66" t="s">
        <v>135</v>
      </c>
      <c r="C264" s="68" t="s">
        <v>118</v>
      </c>
      <c r="D264" s="63" t="str">
        <f>IF(C264="","",VLOOKUP(C264,tableaux!$D$5:E$66,2,FALSE))</f>
        <v>noyer</v>
      </c>
      <c r="E264" s="74"/>
      <c r="F264" s="49">
        <v>252</v>
      </c>
      <c r="G264" s="157">
        <v>1</v>
      </c>
      <c r="H264" s="50">
        <f>IF(B264="","",VLOOKUP(B264,tableaux!$A$4:$B$526,2,FALSE))</f>
        <v>15</v>
      </c>
      <c r="I264" s="51"/>
      <c r="J264" s="57" t="str">
        <f t="shared" si="42"/>
        <v/>
      </c>
      <c r="K264" s="58" t="s">
        <v>233</v>
      </c>
      <c r="L264" s="59" t="str">
        <f t="shared" si="43"/>
        <v/>
      </c>
      <c r="M264" s="124" t="str">
        <f t="shared" si="48"/>
        <v/>
      </c>
      <c r="N264" s="60" t="str">
        <f t="shared" si="47"/>
        <v/>
      </c>
    </row>
    <row r="265" spans="1:14" ht="12.75" customHeight="1">
      <c r="A265" s="113">
        <v>42508</v>
      </c>
      <c r="B265" s="66" t="s">
        <v>351</v>
      </c>
      <c r="C265" s="68" t="s">
        <v>141</v>
      </c>
      <c r="D265" s="63" t="str">
        <f>IF(C265="","",VLOOKUP(C265,tableaux!$D$5:E$66,2,FALSE))</f>
        <v>pommier</v>
      </c>
      <c r="E265" s="74"/>
      <c r="F265" s="49">
        <v>253</v>
      </c>
      <c r="G265" s="157">
        <v>1</v>
      </c>
      <c r="H265" s="50">
        <f>IF(B265="","",VLOOKUP(B265,tableaux!$A$4:$B$526,2,FALSE))</f>
        <v>20</v>
      </c>
      <c r="I265" s="51"/>
      <c r="J265" s="57" t="str">
        <f t="shared" si="42"/>
        <v/>
      </c>
      <c r="K265" s="58" t="s">
        <v>233</v>
      </c>
      <c r="L265" s="59" t="str">
        <f t="shared" si="43"/>
        <v/>
      </c>
      <c r="M265" s="124" t="str">
        <f t="shared" si="48"/>
        <v/>
      </c>
      <c r="N265" s="60" t="str">
        <f t="shared" si="47"/>
        <v/>
      </c>
    </row>
    <row r="266" spans="1:14" ht="12.75" customHeight="1">
      <c r="A266" s="113">
        <v>42508</v>
      </c>
      <c r="B266" s="66" t="s">
        <v>135</v>
      </c>
      <c r="C266" s="68" t="s">
        <v>118</v>
      </c>
      <c r="D266" s="63" t="str">
        <f>IF(C266="","",VLOOKUP(C266,tableaux!$D$5:E$66,2,FALSE))</f>
        <v>noyer</v>
      </c>
      <c r="E266" s="74"/>
      <c r="F266" s="49">
        <v>254</v>
      </c>
      <c r="G266" s="157">
        <v>1</v>
      </c>
      <c r="H266" s="50">
        <f>IF(B266="","",VLOOKUP(B266,tableaux!$A$4:$B$526,2,FALSE))</f>
        <v>15</v>
      </c>
      <c r="I266" s="51"/>
      <c r="J266" s="57" t="str">
        <f t="shared" si="42"/>
        <v/>
      </c>
      <c r="K266" s="58" t="s">
        <v>233</v>
      </c>
      <c r="L266" s="59" t="str">
        <f t="shared" si="43"/>
        <v/>
      </c>
      <c r="M266" s="124" t="str">
        <f t="shared" si="48"/>
        <v/>
      </c>
      <c r="N266" s="60" t="str">
        <f t="shared" si="47"/>
        <v/>
      </c>
    </row>
    <row r="267" spans="1:14" ht="12.75" customHeight="1">
      <c r="A267" s="113">
        <v>42508</v>
      </c>
      <c r="B267" s="66" t="s">
        <v>138</v>
      </c>
      <c r="C267" s="68" t="s">
        <v>118</v>
      </c>
      <c r="D267" s="63" t="str">
        <f>IF(C267="","",VLOOKUP(C267,tableaux!$D$5:E$66,2,FALSE))</f>
        <v>noyer</v>
      </c>
      <c r="E267" s="74"/>
      <c r="F267" s="49">
        <v>255</v>
      </c>
      <c r="G267" s="157">
        <v>1</v>
      </c>
      <c r="H267" s="50">
        <f>IF(B267="","",VLOOKUP(B267,tableaux!$A$4:$B$526,2,FALSE))</f>
        <v>10</v>
      </c>
      <c r="I267" s="51"/>
      <c r="J267" s="57" t="str">
        <f t="shared" si="42"/>
        <v/>
      </c>
      <c r="K267" s="58" t="s">
        <v>233</v>
      </c>
      <c r="L267" s="59" t="str">
        <f t="shared" si="43"/>
        <v/>
      </c>
      <c r="M267" s="124" t="str">
        <f t="shared" si="48"/>
        <v/>
      </c>
      <c r="N267" s="60" t="str">
        <f t="shared" si="47"/>
        <v/>
      </c>
    </row>
    <row r="268" spans="1:14" ht="12.75" customHeight="1">
      <c r="A268" s="113">
        <v>42508</v>
      </c>
      <c r="B268" s="66" t="s">
        <v>353</v>
      </c>
      <c r="C268" s="68" t="s">
        <v>141</v>
      </c>
      <c r="D268" s="63" t="str">
        <f>IF(C268="","",VLOOKUP(C268,tableaux!$D$5:E$66,2,FALSE))</f>
        <v>pommier</v>
      </c>
      <c r="E268" s="74" t="s">
        <v>361</v>
      </c>
      <c r="F268" s="49">
        <v>256</v>
      </c>
      <c r="G268" s="157">
        <v>1</v>
      </c>
      <c r="H268" s="50">
        <f>IF(B268="","",VLOOKUP(B268,tableaux!$A$4:$B$526,2,FALSE))</f>
        <v>25</v>
      </c>
      <c r="I268" s="51"/>
      <c r="J268" s="57" t="str">
        <f t="shared" si="42"/>
        <v/>
      </c>
      <c r="K268" s="58" t="s">
        <v>233</v>
      </c>
      <c r="L268" s="59" t="str">
        <f t="shared" si="43"/>
        <v/>
      </c>
      <c r="M268" s="124" t="str">
        <f t="shared" si="48"/>
        <v/>
      </c>
      <c r="N268" s="60" t="str">
        <f t="shared" si="47"/>
        <v/>
      </c>
    </row>
    <row r="269" spans="1:14" ht="12.75" customHeight="1">
      <c r="A269" s="113"/>
      <c r="B269" s="66" t="s">
        <v>31</v>
      </c>
      <c r="C269" s="68" t="s">
        <v>14</v>
      </c>
      <c r="D269" s="63" t="str">
        <f>IF(C269="","",VLOOKUP(C269,tableaux!$D$5:E$66,2,FALSE))</f>
        <v>bois de rose</v>
      </c>
      <c r="E269" s="74"/>
      <c r="F269" s="49">
        <v>257</v>
      </c>
      <c r="G269" s="157"/>
      <c r="H269" s="50">
        <f>IF(B269="","",VLOOKUP(B269,tableaux!$A$4:$B$526,2,FALSE))</f>
        <v>45</v>
      </c>
      <c r="I269" s="51">
        <v>42581</v>
      </c>
      <c r="J269" s="57" t="str">
        <f t="shared" si="42"/>
        <v/>
      </c>
      <c r="K269" s="58" t="s">
        <v>233</v>
      </c>
      <c r="L269" s="59" t="str">
        <f t="shared" si="43"/>
        <v/>
      </c>
      <c r="M269" s="124">
        <f t="shared" si="48"/>
        <v>45</v>
      </c>
      <c r="N269" s="60" t="str">
        <f t="shared" si="47"/>
        <v>à renouveler</v>
      </c>
    </row>
    <row r="270" spans="1:14" ht="12.75" customHeight="1">
      <c r="A270" s="113">
        <v>42552</v>
      </c>
      <c r="B270" s="66" t="s">
        <v>31</v>
      </c>
      <c r="C270" s="68" t="s">
        <v>77</v>
      </c>
      <c r="D270" s="63" t="str">
        <f>IF(C270="","",VLOOKUP(C270,tableaux!$D$5:E$66,2,FALSE))</f>
        <v>goncalo alves</v>
      </c>
      <c r="E270" s="74"/>
      <c r="F270" s="49">
        <v>258</v>
      </c>
      <c r="G270" s="157"/>
      <c r="H270" s="50">
        <f>IF(B270="","",VLOOKUP(B270,tableaux!$A$4:$B$526,2,FALSE))</f>
        <v>45</v>
      </c>
      <c r="I270" s="51">
        <v>42581</v>
      </c>
      <c r="J270" s="57" t="str">
        <f t="shared" si="42"/>
        <v/>
      </c>
      <c r="K270" s="58" t="s">
        <v>233</v>
      </c>
      <c r="L270" s="59" t="str">
        <f t="shared" si="43"/>
        <v/>
      </c>
      <c r="M270" s="124" t="s">
        <v>416</v>
      </c>
      <c r="N270" s="60" t="str">
        <f t="shared" si="47"/>
        <v>à renouveler</v>
      </c>
    </row>
    <row r="271" spans="1:14" ht="12.75" customHeight="1">
      <c r="A271" s="113">
        <v>42552</v>
      </c>
      <c r="B271" s="66" t="s">
        <v>176</v>
      </c>
      <c r="C271" s="68" t="s">
        <v>141</v>
      </c>
      <c r="D271" s="63" t="str">
        <f>IF(C271="","",VLOOKUP(C271,tableaux!$D$5:E$66,2,FALSE))</f>
        <v>pommier</v>
      </c>
      <c r="E271" s="74"/>
      <c r="F271" s="49">
        <v>259</v>
      </c>
      <c r="G271" s="157"/>
      <c r="H271" s="50">
        <f>IF(B271="","",VLOOKUP(B271,tableaux!$A$4:$B$526,2,FALSE))</f>
        <v>120</v>
      </c>
      <c r="I271" s="51"/>
      <c r="J271" s="57" t="str">
        <f t="shared" si="42"/>
        <v/>
      </c>
      <c r="K271" s="58" t="s">
        <v>233</v>
      </c>
      <c r="L271" s="59" t="str">
        <f t="shared" si="43"/>
        <v/>
      </c>
      <c r="M271" s="124">
        <f t="shared" si="48"/>
        <v>120</v>
      </c>
      <c r="N271" s="60" t="str">
        <f t="shared" si="47"/>
        <v>à renouveler</v>
      </c>
    </row>
    <row r="272" spans="1:14" ht="12.75" customHeight="1">
      <c r="A272" s="113"/>
      <c r="B272" s="66" t="s">
        <v>176</v>
      </c>
      <c r="C272" s="68" t="s">
        <v>109</v>
      </c>
      <c r="D272" s="63" t="str">
        <f>IF(C272="","",VLOOKUP(C272,tableaux!$D$5:E$66,2,FALSE))</f>
        <v>merisier</v>
      </c>
      <c r="E272" s="74" t="s">
        <v>394</v>
      </c>
      <c r="F272" s="49">
        <v>260</v>
      </c>
      <c r="G272" s="157">
        <v>1</v>
      </c>
      <c r="H272" s="50">
        <f>IF(B272="","",VLOOKUP(B272,tableaux!$A$4:$B$526,2,FALSE))</f>
        <v>120</v>
      </c>
      <c r="I272" s="51"/>
      <c r="J272" s="57" t="str">
        <f t="shared" ref="J272:J321" si="57">IF(AND(K272="",H272&lt;&gt;"",G272&lt;&gt;""),"dispo","")</f>
        <v/>
      </c>
      <c r="K272" s="58" t="s">
        <v>233</v>
      </c>
      <c r="L272" s="59" t="str">
        <f t="shared" ref="L272:L321" si="58">IF(AND(G272="",K272="gie"),H272/$L$11,"")</f>
        <v/>
      </c>
      <c r="M272" s="124" t="str">
        <f t="shared" si="48"/>
        <v/>
      </c>
      <c r="N272" s="60" t="str">
        <f t="shared" si="47"/>
        <v/>
      </c>
    </row>
    <row r="273" spans="1:14" ht="12.75" customHeight="1">
      <c r="A273" s="113"/>
      <c r="B273" s="66" t="s">
        <v>222</v>
      </c>
      <c r="C273" s="68" t="s">
        <v>26</v>
      </c>
      <c r="D273" s="63" t="str">
        <f>IF(C273="","",VLOOKUP(C273,tableaux!$D$5:E$66,2,FALSE))</f>
        <v>bois serpent</v>
      </c>
      <c r="E273" s="74" t="s">
        <v>395</v>
      </c>
      <c r="F273" s="49">
        <v>261</v>
      </c>
      <c r="G273" s="157">
        <v>1</v>
      </c>
      <c r="H273" s="50">
        <f>IF(B273="","",VLOOKUP(B273,tableaux!$A$4:$B$526,2,FALSE))</f>
        <v>30</v>
      </c>
      <c r="I273" s="51"/>
      <c r="J273" s="57" t="str">
        <f t="shared" si="57"/>
        <v/>
      </c>
      <c r="K273" s="58" t="s">
        <v>233</v>
      </c>
      <c r="L273" s="59" t="str">
        <f t="shared" si="58"/>
        <v/>
      </c>
      <c r="M273" s="124" t="str">
        <f t="shared" si="48"/>
        <v/>
      </c>
      <c r="N273" s="60" t="str">
        <f t="shared" si="47"/>
        <v/>
      </c>
    </row>
    <row r="274" spans="1:14" ht="12.75" customHeight="1">
      <c r="A274" s="113">
        <v>42552</v>
      </c>
      <c r="B274" s="66" t="s">
        <v>52</v>
      </c>
      <c r="C274" s="68" t="s">
        <v>165</v>
      </c>
      <c r="D274" s="63" t="str">
        <f>IF(C274="","",VLOOKUP(C274,tableaux!$D$5:E$66,2,FALSE))</f>
        <v>tamaris</v>
      </c>
      <c r="E274" s="74" t="s">
        <v>396</v>
      </c>
      <c r="F274" s="49">
        <v>262</v>
      </c>
      <c r="G274" s="157">
        <v>1</v>
      </c>
      <c r="H274" s="50">
        <f>IF(B274="","",VLOOKUP(B274,tableaux!$A$4:$B$526,2,FALSE))</f>
        <v>20</v>
      </c>
      <c r="I274" s="51"/>
      <c r="J274" s="57" t="str">
        <f t="shared" si="57"/>
        <v/>
      </c>
      <c r="K274" s="58" t="s">
        <v>233</v>
      </c>
      <c r="L274" s="59" t="str">
        <f t="shared" si="58"/>
        <v/>
      </c>
      <c r="M274" s="124" t="str">
        <f t="shared" si="48"/>
        <v/>
      </c>
      <c r="N274" s="60" t="str">
        <f t="shared" si="47"/>
        <v/>
      </c>
    </row>
    <row r="275" spans="1:14" ht="12.75" customHeight="1">
      <c r="A275" s="113">
        <v>42553</v>
      </c>
      <c r="B275" s="66" t="s">
        <v>58</v>
      </c>
      <c r="C275" s="68" t="s">
        <v>89</v>
      </c>
      <c r="D275" s="63" t="str">
        <f>IF(C275="","",VLOOKUP(C275,tableaux!$D$5:E$66,2,FALSE))</f>
        <v>if</v>
      </c>
      <c r="E275" s="74" t="s">
        <v>399</v>
      </c>
      <c r="F275" s="49">
        <v>263</v>
      </c>
      <c r="G275" s="157"/>
      <c r="H275" s="50">
        <f>IF(B275="","",VLOOKUP(B275,tableaux!$A$4:$B$526,2,FALSE))</f>
        <v>60</v>
      </c>
      <c r="I275" s="51"/>
      <c r="J275" s="57" t="str">
        <f t="shared" si="57"/>
        <v/>
      </c>
      <c r="K275" s="58" t="s">
        <v>233</v>
      </c>
      <c r="L275" s="59" t="str">
        <f t="shared" si="58"/>
        <v/>
      </c>
      <c r="M275" s="124">
        <v>50</v>
      </c>
      <c r="N275" s="60" t="str">
        <f t="shared" si="47"/>
        <v>à renouveler</v>
      </c>
    </row>
    <row r="276" spans="1:14" ht="12.75" customHeight="1">
      <c r="A276" s="113"/>
      <c r="B276" s="66" t="s">
        <v>58</v>
      </c>
      <c r="C276" s="68" t="s">
        <v>89</v>
      </c>
      <c r="D276" s="63" t="str">
        <f>IF(C276="","",VLOOKUP(C276,tableaux!$D$5:E$66,2,FALSE))</f>
        <v>if</v>
      </c>
      <c r="E276" s="74" t="s">
        <v>398</v>
      </c>
      <c r="F276" s="49">
        <v>264</v>
      </c>
      <c r="G276" s="157"/>
      <c r="H276" s="50">
        <f>IF(B276="","",VLOOKUP(B276,tableaux!$A$4:$B$526,2,FALSE))</f>
        <v>60</v>
      </c>
      <c r="I276" s="51"/>
      <c r="J276" s="57" t="str">
        <f t="shared" si="57"/>
        <v/>
      </c>
      <c r="K276" s="58" t="s">
        <v>233</v>
      </c>
      <c r="L276" s="59" t="str">
        <f t="shared" si="58"/>
        <v/>
      </c>
      <c r="M276" s="124" t="s">
        <v>256</v>
      </c>
      <c r="N276" s="60" t="str">
        <f t="shared" si="47"/>
        <v>à renouveler</v>
      </c>
    </row>
    <row r="277" spans="1:14" ht="12.75" customHeight="1">
      <c r="A277" s="113">
        <v>42552</v>
      </c>
      <c r="B277" s="66" t="s">
        <v>201</v>
      </c>
      <c r="C277" s="68" t="s">
        <v>38</v>
      </c>
      <c r="D277" s="63" t="str">
        <f>IF(C277="","",VLOOKUP(C277,tableaux!$D$5:E$66,2,FALSE))</f>
        <v>cèdre</v>
      </c>
      <c r="E277" s="74"/>
      <c r="F277" s="49">
        <v>265</v>
      </c>
      <c r="G277" s="157">
        <v>1</v>
      </c>
      <c r="H277" s="50">
        <f>IF(B277="","",VLOOKUP(B277,tableaux!$A$4:$B$526,2,FALSE))</f>
        <v>10</v>
      </c>
      <c r="I277" s="51"/>
      <c r="J277" s="57" t="str">
        <f t="shared" si="57"/>
        <v/>
      </c>
      <c r="K277" s="58" t="s">
        <v>233</v>
      </c>
      <c r="L277" s="59" t="str">
        <f t="shared" si="58"/>
        <v/>
      </c>
      <c r="M277" s="124" t="str">
        <f t="shared" ref="M277:M301" si="59">IF(AND(G277="",K277&lt;&gt;"gie"),H277,"")</f>
        <v/>
      </c>
      <c r="N277" s="60" t="str">
        <f t="shared" si="47"/>
        <v/>
      </c>
    </row>
    <row r="278" spans="1:14" ht="12.75" customHeight="1">
      <c r="A278" s="113">
        <v>42552</v>
      </c>
      <c r="B278" s="66" t="s">
        <v>400</v>
      </c>
      <c r="C278" s="68" t="s">
        <v>401</v>
      </c>
      <c r="D278" s="63" t="str">
        <f>IF(C278="","",VLOOKUP(C278,tableaux!$D$5:E$66,2,FALSE))</f>
        <v>liane</v>
      </c>
      <c r="E278" s="74" t="s">
        <v>404</v>
      </c>
      <c r="F278" s="49">
        <v>266</v>
      </c>
      <c r="G278" s="157"/>
      <c r="H278" s="50">
        <f>IF(B278="","",VLOOKUP(B278,tableaux!$A$4:$B$526,2,FALSE))</f>
        <v>20</v>
      </c>
      <c r="I278" s="51"/>
      <c r="J278" s="57" t="str">
        <f t="shared" si="57"/>
        <v/>
      </c>
      <c r="K278" s="58" t="s">
        <v>233</v>
      </c>
      <c r="L278" s="59" t="str">
        <f t="shared" si="58"/>
        <v/>
      </c>
      <c r="M278" s="124">
        <f t="shared" si="59"/>
        <v>20</v>
      </c>
      <c r="N278" s="60" t="str">
        <f t="shared" si="47"/>
        <v>à renouveler</v>
      </c>
    </row>
    <row r="279" spans="1:14" ht="12.75" customHeight="1">
      <c r="A279" s="113">
        <v>42552</v>
      </c>
      <c r="B279" s="66" t="s">
        <v>400</v>
      </c>
      <c r="C279" s="68" t="s">
        <v>401</v>
      </c>
      <c r="D279" s="63" t="str">
        <f>IF(C279="","",VLOOKUP(C279,tableaux!$D$5:E$66,2,FALSE))</f>
        <v>liane</v>
      </c>
      <c r="E279" s="74" t="s">
        <v>404</v>
      </c>
      <c r="F279" s="49">
        <v>267</v>
      </c>
      <c r="G279" s="157"/>
      <c r="H279" s="50">
        <f>IF(B279="","",VLOOKUP(B279,tableaux!$A$4:$B$526,2,FALSE))</f>
        <v>20</v>
      </c>
      <c r="I279" s="51"/>
      <c r="J279" s="57" t="str">
        <f t="shared" ref="J279" si="60">IF(AND(K279="",H279&lt;&gt;"",G279&lt;&gt;""),"dispo","")</f>
        <v/>
      </c>
      <c r="K279" s="58" t="s">
        <v>233</v>
      </c>
      <c r="L279" s="59" t="str">
        <f t="shared" ref="L279" si="61">IF(AND(G279="",K279="gie"),H279/$L$11,"")</f>
        <v/>
      </c>
      <c r="M279" s="124">
        <f t="shared" ref="M279" si="62">IF(AND(G279="",K279&lt;&gt;"gie"),H279,"")</f>
        <v>20</v>
      </c>
      <c r="N279" s="60" t="str">
        <f t="shared" si="47"/>
        <v>à renouveler</v>
      </c>
    </row>
    <row r="280" spans="1:14" ht="12.75" customHeight="1">
      <c r="A280" s="113">
        <v>42013</v>
      </c>
      <c r="B280" s="66" t="s">
        <v>158</v>
      </c>
      <c r="C280" s="68" t="s">
        <v>47</v>
      </c>
      <c r="D280" s="63" t="str">
        <f>IF(C280="","",VLOOKUP(C280,tableaux!$D$5:E$66,2,FALSE))</f>
        <v>chêne</v>
      </c>
      <c r="E280" s="89"/>
      <c r="F280" s="49">
        <v>268</v>
      </c>
      <c r="G280" s="70"/>
      <c r="H280" s="50">
        <f>IF(B280="","",VLOOKUP(B280,tableaux!$A$4:$B$526,2,FALSE))</f>
        <v>20</v>
      </c>
      <c r="I280" s="184">
        <v>42106</v>
      </c>
      <c r="J280" s="57" t="str">
        <f t="shared" si="57"/>
        <v/>
      </c>
      <c r="K280" s="58" t="s">
        <v>233</v>
      </c>
      <c r="L280" s="59" t="str">
        <f t="shared" si="58"/>
        <v/>
      </c>
      <c r="M280" s="82">
        <f t="shared" si="59"/>
        <v>20</v>
      </c>
      <c r="N280" s="60" t="str">
        <f t="shared" si="47"/>
        <v>à renouveler</v>
      </c>
    </row>
    <row r="281" spans="1:14" ht="12.75" customHeight="1">
      <c r="A281" s="113"/>
      <c r="B281" s="66" t="s">
        <v>340</v>
      </c>
      <c r="C281" s="68" t="s">
        <v>56</v>
      </c>
      <c r="D281" s="63" t="str">
        <f>IF(C281="","",VLOOKUP(C281,tableaux!$D$5:E$66,2,FALSE))</f>
        <v>divers</v>
      </c>
      <c r="E281" s="74" t="s">
        <v>341</v>
      </c>
      <c r="F281" s="49">
        <v>269</v>
      </c>
      <c r="G281" s="70"/>
      <c r="H281" s="50">
        <f>IF(B281="","",VLOOKUP(B281,tableaux!$A$4:$B$526,2,FALSE))</f>
        <v>10</v>
      </c>
      <c r="I281" s="51"/>
      <c r="J281" s="57" t="str">
        <f t="shared" si="57"/>
        <v/>
      </c>
      <c r="K281" s="58" t="s">
        <v>233</v>
      </c>
      <c r="L281" s="59" t="str">
        <f t="shared" si="58"/>
        <v/>
      </c>
      <c r="M281" s="124">
        <f t="shared" si="59"/>
        <v>10</v>
      </c>
      <c r="N281" s="60" t="str">
        <f t="shared" si="47"/>
        <v>à renouveler</v>
      </c>
    </row>
    <row r="282" spans="1:14" ht="12.75" customHeight="1">
      <c r="A282" s="113">
        <v>42541</v>
      </c>
      <c r="B282" s="66" t="s">
        <v>164</v>
      </c>
      <c r="C282" s="68" t="s">
        <v>168</v>
      </c>
      <c r="D282" s="63" t="str">
        <f>IF(C282="","",VLOOKUP(C282,tableaux!$D$5:E$66,2,FALSE))</f>
        <v>teck</v>
      </c>
      <c r="E282" s="74" t="s">
        <v>405</v>
      </c>
      <c r="F282" s="49">
        <v>270</v>
      </c>
      <c r="G282" s="157">
        <v>1</v>
      </c>
      <c r="H282" s="50">
        <f>IF(B282="","",VLOOKUP(B282,tableaux!$A$4:$B$526,2,FALSE))</f>
        <v>90</v>
      </c>
      <c r="I282" s="51"/>
      <c r="J282" s="57" t="str">
        <f t="shared" si="57"/>
        <v/>
      </c>
      <c r="K282" s="58" t="s">
        <v>233</v>
      </c>
      <c r="L282" s="59" t="str">
        <f t="shared" si="58"/>
        <v/>
      </c>
      <c r="M282" s="124" t="str">
        <f t="shared" si="59"/>
        <v/>
      </c>
      <c r="N282" s="60" t="str">
        <f t="shared" si="47"/>
        <v/>
      </c>
    </row>
    <row r="283" spans="1:14" ht="12.75" customHeight="1">
      <c r="A283" s="113">
        <v>42571</v>
      </c>
      <c r="B283" s="66" t="s">
        <v>176</v>
      </c>
      <c r="C283" s="68" t="s">
        <v>56</v>
      </c>
      <c r="D283" s="63" t="str">
        <f>IF(C283="","",VLOOKUP(C283,tableaux!$D$5:E$66,2,FALSE))</f>
        <v>divers</v>
      </c>
      <c r="E283" s="74" t="s">
        <v>406</v>
      </c>
      <c r="F283" s="49">
        <v>271</v>
      </c>
      <c r="G283" s="157">
        <v>1</v>
      </c>
      <c r="H283" s="50">
        <f>IF(B283="","",VLOOKUP(B283,tableaux!$A$4:$B$526,2,FALSE))</f>
        <v>120</v>
      </c>
      <c r="I283" s="51"/>
      <c r="J283" s="57" t="str">
        <f t="shared" si="57"/>
        <v/>
      </c>
      <c r="K283" s="58" t="s">
        <v>233</v>
      </c>
      <c r="L283" s="59" t="str">
        <f t="shared" si="58"/>
        <v/>
      </c>
      <c r="M283" s="124" t="str">
        <f t="shared" si="59"/>
        <v/>
      </c>
      <c r="N283" s="60" t="str">
        <f t="shared" si="47"/>
        <v/>
      </c>
    </row>
    <row r="284" spans="1:14" ht="12.75" customHeight="1">
      <c r="A284" s="113"/>
      <c r="B284" s="66" t="s">
        <v>99</v>
      </c>
      <c r="C284" s="68" t="s">
        <v>109</v>
      </c>
      <c r="D284" s="63" t="str">
        <f>IF(C284="","",VLOOKUP(C284,tableaux!$D$5:E$66,2,FALSE))</f>
        <v>merisier</v>
      </c>
      <c r="E284" s="74" t="s">
        <v>407</v>
      </c>
      <c r="F284" s="49">
        <v>272</v>
      </c>
      <c r="G284" s="157">
        <v>1</v>
      </c>
      <c r="H284" s="50">
        <f>IF(B284="","",VLOOKUP(B284,tableaux!$A$4:$B$526,2,FALSE))</f>
        <v>10</v>
      </c>
      <c r="I284" s="51"/>
      <c r="J284" s="57" t="str">
        <f t="shared" si="57"/>
        <v/>
      </c>
      <c r="K284" s="58" t="s">
        <v>233</v>
      </c>
      <c r="L284" s="59" t="str">
        <f t="shared" si="58"/>
        <v/>
      </c>
      <c r="M284" s="124" t="str">
        <f t="shared" si="59"/>
        <v/>
      </c>
      <c r="N284" s="60" t="str">
        <f t="shared" si="47"/>
        <v/>
      </c>
    </row>
    <row r="285" spans="1:14" ht="12.75" customHeight="1">
      <c r="A285" s="113">
        <v>42552</v>
      </c>
      <c r="B285" s="66" t="s">
        <v>99</v>
      </c>
      <c r="C285" s="68" t="s">
        <v>168</v>
      </c>
      <c r="D285" s="63" t="str">
        <f>IF(C285="","",VLOOKUP(C285,tableaux!$D$5:E$66,2,FALSE))</f>
        <v>teck</v>
      </c>
      <c r="E285" s="74" t="s">
        <v>410</v>
      </c>
      <c r="F285" s="49">
        <v>273</v>
      </c>
      <c r="G285" s="157"/>
      <c r="H285" s="50">
        <f>IF(B285="","",VLOOKUP(B285,tableaux!$A$4:$B$526,2,FALSE))</f>
        <v>10</v>
      </c>
      <c r="I285" s="51"/>
      <c r="J285" s="57" t="str">
        <f t="shared" si="57"/>
        <v/>
      </c>
      <c r="K285" s="58" t="s">
        <v>233</v>
      </c>
      <c r="L285" s="59" t="str">
        <f t="shared" si="58"/>
        <v/>
      </c>
      <c r="M285" s="124">
        <f t="shared" si="59"/>
        <v>10</v>
      </c>
      <c r="N285" s="60" t="str">
        <f t="shared" si="47"/>
        <v>à renouveler</v>
      </c>
    </row>
    <row r="286" spans="1:14" ht="12.75" customHeight="1">
      <c r="A286" s="113"/>
      <c r="B286" s="66" t="s">
        <v>210</v>
      </c>
      <c r="C286" s="68" t="s">
        <v>47</v>
      </c>
      <c r="D286" s="63" t="str">
        <f>IF(C286="","",VLOOKUP(C286,tableaux!$D$5:E$66,2,FALSE))</f>
        <v>chêne</v>
      </c>
      <c r="E286" s="74" t="s">
        <v>268</v>
      </c>
      <c r="F286" s="49">
        <v>274</v>
      </c>
      <c r="G286" s="157">
        <v>1</v>
      </c>
      <c r="H286" s="50">
        <f>IF(B286="","",VLOOKUP(B286,tableaux!$A$4:$B$526,2,FALSE))</f>
        <v>50</v>
      </c>
      <c r="I286" s="51"/>
      <c r="J286" s="57" t="str">
        <f t="shared" si="57"/>
        <v/>
      </c>
      <c r="K286" s="58" t="s">
        <v>233</v>
      </c>
      <c r="L286" s="59" t="str">
        <f t="shared" si="58"/>
        <v/>
      </c>
      <c r="M286" s="124" t="str">
        <f t="shared" si="59"/>
        <v/>
      </c>
      <c r="N286" s="60" t="str">
        <f t="shared" si="47"/>
        <v/>
      </c>
    </row>
    <row r="287" spans="1:14" ht="12.75" customHeight="1">
      <c r="A287" s="113"/>
      <c r="B287" s="66" t="s">
        <v>176</v>
      </c>
      <c r="C287" s="68" t="s">
        <v>23</v>
      </c>
      <c r="D287" s="63" t="str">
        <f>IF(C287="","",VLOOKUP(C287,tableaux!$D$5:E$66,2,FALSE))</f>
        <v>bois exotique</v>
      </c>
      <c r="E287" s="74" t="s">
        <v>411</v>
      </c>
      <c r="F287" s="49">
        <v>275</v>
      </c>
      <c r="G287" s="157">
        <v>1</v>
      </c>
      <c r="H287" s="50">
        <f>IF(B287="","",VLOOKUP(B287,tableaux!$A$4:$B$526,2,FALSE))</f>
        <v>120</v>
      </c>
      <c r="I287" s="51"/>
      <c r="J287" s="57" t="str">
        <f t="shared" si="57"/>
        <v/>
      </c>
      <c r="K287" s="58" t="s">
        <v>233</v>
      </c>
      <c r="L287" s="59" t="str">
        <f t="shared" si="58"/>
        <v/>
      </c>
      <c r="M287" s="124" t="str">
        <f t="shared" si="59"/>
        <v/>
      </c>
      <c r="N287" s="60" t="str">
        <f t="shared" si="47"/>
        <v/>
      </c>
    </row>
    <row r="288" spans="1:14" ht="12.75" customHeight="1">
      <c r="A288" s="113"/>
      <c r="B288" s="66" t="s">
        <v>190</v>
      </c>
      <c r="C288" s="68" t="s">
        <v>124</v>
      </c>
      <c r="D288" s="63" t="str">
        <f>IF(C288="","",VLOOKUP(C288,tableaux!$D$5:E$66,2,FALSE))</f>
        <v>orme</v>
      </c>
      <c r="E288" s="74" t="s">
        <v>412</v>
      </c>
      <c r="F288" s="49">
        <v>276</v>
      </c>
      <c r="G288" s="157">
        <v>1</v>
      </c>
      <c r="H288" s="50">
        <f>IF(B288="","",VLOOKUP(B288,tableaux!$A$4:$B$526,2,FALSE))</f>
        <v>40</v>
      </c>
      <c r="I288" s="51"/>
      <c r="J288" s="57" t="str">
        <f t="shared" si="57"/>
        <v/>
      </c>
      <c r="K288" s="58" t="s">
        <v>233</v>
      </c>
      <c r="L288" s="59" t="str">
        <f t="shared" si="58"/>
        <v/>
      </c>
      <c r="M288" s="124" t="str">
        <f t="shared" si="59"/>
        <v/>
      </c>
      <c r="N288" s="60" t="str">
        <f t="shared" si="47"/>
        <v/>
      </c>
    </row>
    <row r="289" spans="1:14" ht="12.75" customHeight="1">
      <c r="A289" s="113">
        <v>42571</v>
      </c>
      <c r="B289" s="212" t="s">
        <v>190</v>
      </c>
      <c r="C289" s="68" t="s">
        <v>124</v>
      </c>
      <c r="D289" s="63" t="str">
        <f>IF(C289="","",VLOOKUP(C289,tableaux!$D$5:E$66,2,FALSE))</f>
        <v>orme</v>
      </c>
      <c r="E289" s="74" t="s">
        <v>413</v>
      </c>
      <c r="F289" s="49">
        <v>277</v>
      </c>
      <c r="G289" s="157">
        <v>1</v>
      </c>
      <c r="H289" s="50">
        <f>IF(B289="","",VLOOKUP(B289,tableaux!$A$4:$B$526,2,FALSE))</f>
        <v>40</v>
      </c>
      <c r="I289" s="51"/>
      <c r="J289" s="57" t="str">
        <f t="shared" si="57"/>
        <v/>
      </c>
      <c r="K289" s="58" t="s">
        <v>233</v>
      </c>
      <c r="L289" s="59" t="str">
        <f t="shared" si="58"/>
        <v/>
      </c>
      <c r="M289" s="124" t="str">
        <f t="shared" si="59"/>
        <v/>
      </c>
      <c r="N289" s="60" t="str">
        <f t="shared" si="47"/>
        <v/>
      </c>
    </row>
    <row r="290" spans="1:14" ht="12.75" customHeight="1">
      <c r="A290" s="113"/>
      <c r="B290" s="66" t="s">
        <v>418</v>
      </c>
      <c r="C290" s="68" t="s">
        <v>56</v>
      </c>
      <c r="D290" s="63" t="str">
        <f>IF(C290="","",VLOOKUP(C290,tableaux!$D$5:E$66,2,FALSE))</f>
        <v>divers</v>
      </c>
      <c r="E290" s="74"/>
      <c r="F290" s="49">
        <v>278</v>
      </c>
      <c r="G290" s="157"/>
      <c r="H290" s="50">
        <f>IF(B290="","",VLOOKUP(B290,tableaux!$A$4:$B$526,2,FALSE))</f>
        <v>20</v>
      </c>
      <c r="I290" s="51"/>
      <c r="J290" s="57" t="str">
        <f t="shared" si="57"/>
        <v/>
      </c>
      <c r="K290" s="58" t="s">
        <v>233</v>
      </c>
      <c r="L290" s="59" t="str">
        <f t="shared" si="58"/>
        <v/>
      </c>
      <c r="M290" s="124">
        <f t="shared" si="59"/>
        <v>20</v>
      </c>
      <c r="N290" s="60" t="str">
        <f t="shared" si="47"/>
        <v>à renouveler</v>
      </c>
    </row>
    <row r="291" spans="1:14" ht="12.75" customHeight="1">
      <c r="A291" s="113"/>
      <c r="B291" s="66" t="s">
        <v>46</v>
      </c>
      <c r="C291" s="68" t="s">
        <v>32</v>
      </c>
      <c r="D291" s="63" t="str">
        <f>IF(C291="","",VLOOKUP(C291,tableaux!$D$5:E$66,2,FALSE))</f>
        <v>buis</v>
      </c>
      <c r="E291" s="74"/>
      <c r="F291" s="49">
        <v>279</v>
      </c>
      <c r="G291" s="157">
        <v>1</v>
      </c>
      <c r="H291" s="50">
        <f>IF(B291="","",VLOOKUP(B291,tableaux!$A$4:$B$526,2,FALSE))</f>
        <v>30</v>
      </c>
      <c r="I291" s="51"/>
      <c r="J291" s="57" t="str">
        <f t="shared" si="57"/>
        <v/>
      </c>
      <c r="K291" s="58" t="s">
        <v>233</v>
      </c>
      <c r="L291" s="59" t="str">
        <f t="shared" si="58"/>
        <v/>
      </c>
      <c r="M291" s="124" t="str">
        <f t="shared" si="59"/>
        <v/>
      </c>
      <c r="N291" s="60" t="str">
        <f t="shared" si="47"/>
        <v/>
      </c>
    </row>
    <row r="292" spans="1:14" ht="12.75" customHeight="1">
      <c r="A292" s="113"/>
      <c r="B292" s="212" t="s">
        <v>132</v>
      </c>
      <c r="C292" s="68" t="s">
        <v>5</v>
      </c>
      <c r="D292" s="63" t="str">
        <f>IF(C292="","",VLOOKUP(C292,tableaux!$D$5:E$66,2,FALSE))</f>
        <v>amarante</v>
      </c>
      <c r="E292" s="74"/>
      <c r="F292" s="49">
        <v>280</v>
      </c>
      <c r="G292" s="157">
        <v>1</v>
      </c>
      <c r="H292" s="50">
        <f>IF(B292="","",VLOOKUP(B292,tableaux!$A$4:$B$526,2,FALSE))</f>
        <v>30</v>
      </c>
      <c r="I292" s="51"/>
      <c r="J292" s="57" t="str">
        <f t="shared" si="57"/>
        <v/>
      </c>
      <c r="K292" s="58" t="s">
        <v>233</v>
      </c>
      <c r="L292" s="59" t="str">
        <f t="shared" si="58"/>
        <v/>
      </c>
      <c r="M292" s="124" t="str">
        <f t="shared" si="59"/>
        <v/>
      </c>
      <c r="N292" s="60" t="str">
        <f t="shared" si="47"/>
        <v/>
      </c>
    </row>
    <row r="293" spans="1:14" ht="12.75" customHeight="1">
      <c r="A293" s="113"/>
      <c r="B293" s="212" t="s">
        <v>132</v>
      </c>
      <c r="C293" s="68" t="s">
        <v>5</v>
      </c>
      <c r="D293" s="63" t="str">
        <f>IF(C293="","",VLOOKUP(C293,tableaux!$D$5:E$66,2,FALSE))</f>
        <v>amarante</v>
      </c>
      <c r="E293" s="74"/>
      <c r="F293" s="49">
        <v>281</v>
      </c>
      <c r="G293" s="157">
        <v>1</v>
      </c>
      <c r="H293" s="50">
        <f>IF(B293="","",VLOOKUP(B293,tableaux!$A$4:$B$526,2,FALSE))</f>
        <v>30</v>
      </c>
      <c r="I293" s="51"/>
      <c r="J293" s="57" t="str">
        <f t="shared" si="57"/>
        <v/>
      </c>
      <c r="K293" s="58" t="s">
        <v>233</v>
      </c>
      <c r="L293" s="59" t="str">
        <f t="shared" si="58"/>
        <v/>
      </c>
      <c r="M293" s="124" t="str">
        <f t="shared" si="59"/>
        <v/>
      </c>
      <c r="N293" s="60" t="str">
        <f t="shared" si="47"/>
        <v/>
      </c>
    </row>
    <row r="294" spans="1:14" ht="12.75" customHeight="1">
      <c r="A294" s="113">
        <v>42642</v>
      </c>
      <c r="B294" s="66" t="s">
        <v>129</v>
      </c>
      <c r="C294" s="68" t="s">
        <v>23</v>
      </c>
      <c r="D294" s="63" t="str">
        <f>IF(C294="","",VLOOKUP(C294,tableaux!$D$5:E$66,2,FALSE))</f>
        <v>bois exotique</v>
      </c>
      <c r="E294" s="74"/>
      <c r="F294" s="49">
        <v>282</v>
      </c>
      <c r="G294" s="157">
        <v>1</v>
      </c>
      <c r="H294" s="50">
        <f>IF(B294="","",VLOOKUP(B294,tableaux!$A$4:$B$526,2,FALSE))</f>
        <v>40</v>
      </c>
      <c r="I294" s="51"/>
      <c r="J294" s="57" t="str">
        <f t="shared" si="57"/>
        <v/>
      </c>
      <c r="K294" s="58" t="s">
        <v>233</v>
      </c>
      <c r="L294" s="59" t="str">
        <f t="shared" si="58"/>
        <v/>
      </c>
      <c r="M294" s="124" t="str">
        <f t="shared" si="59"/>
        <v/>
      </c>
      <c r="N294" s="60" t="str">
        <f t="shared" si="47"/>
        <v/>
      </c>
    </row>
    <row r="295" spans="1:14" ht="12.75" customHeight="1">
      <c r="A295" s="113">
        <v>42642</v>
      </c>
      <c r="B295" s="66" t="s">
        <v>117</v>
      </c>
      <c r="C295" s="68" t="s">
        <v>23</v>
      </c>
      <c r="D295" s="63" t="str">
        <f>IF(C295="","",VLOOKUP(C295,tableaux!$D$5:E$66,2,FALSE))</f>
        <v>bois exotique</v>
      </c>
      <c r="E295" s="74" t="s">
        <v>419</v>
      </c>
      <c r="F295" s="49">
        <v>283</v>
      </c>
      <c r="G295" s="157">
        <v>1</v>
      </c>
      <c r="H295" s="50">
        <f>IF(B295="","",VLOOKUP(B295,tableaux!$A$4:$B$526,2,FALSE))</f>
        <v>20</v>
      </c>
      <c r="I295" s="51"/>
      <c r="J295" s="57" t="str">
        <f t="shared" si="57"/>
        <v/>
      </c>
      <c r="K295" s="58" t="s">
        <v>233</v>
      </c>
      <c r="L295" s="59" t="str">
        <f t="shared" si="58"/>
        <v/>
      </c>
      <c r="M295" s="124" t="str">
        <f t="shared" si="59"/>
        <v/>
      </c>
      <c r="N295" s="60" t="str">
        <f t="shared" si="47"/>
        <v/>
      </c>
    </row>
    <row r="296" spans="1:14" ht="12.75" customHeight="1">
      <c r="A296" s="113">
        <v>42642</v>
      </c>
      <c r="B296" s="66" t="s">
        <v>226</v>
      </c>
      <c r="C296" s="68" t="s">
        <v>23</v>
      </c>
      <c r="D296" s="63" t="str">
        <f>IF(C296="","",VLOOKUP(C296,tableaux!$D$5:E$66,2,FALSE))</f>
        <v>bois exotique</v>
      </c>
      <c r="E296" s="74"/>
      <c r="F296" s="49">
        <v>284</v>
      </c>
      <c r="G296" s="157">
        <v>1</v>
      </c>
      <c r="H296" s="50">
        <f>IF(B296="","",VLOOKUP(B296,tableaux!$A$4:$B$526,2,FALSE))</f>
        <v>20</v>
      </c>
      <c r="I296" s="51"/>
      <c r="J296" s="57" t="str">
        <f t="shared" si="57"/>
        <v/>
      </c>
      <c r="K296" s="58" t="s">
        <v>233</v>
      </c>
      <c r="L296" s="59" t="str">
        <f t="shared" si="58"/>
        <v/>
      </c>
      <c r="M296" s="124" t="str">
        <f t="shared" si="59"/>
        <v/>
      </c>
      <c r="N296" s="60" t="str">
        <f t="shared" si="47"/>
        <v/>
      </c>
    </row>
    <row r="297" spans="1:14" ht="12.75" customHeight="1">
      <c r="A297" s="113">
        <v>42642</v>
      </c>
      <c r="B297" s="66" t="s">
        <v>117</v>
      </c>
      <c r="C297" s="68" t="s">
        <v>23</v>
      </c>
      <c r="D297" s="63" t="str">
        <f>IF(C297="","",VLOOKUP(C297,tableaux!$D$5:E$66,2,FALSE))</f>
        <v>bois exotique</v>
      </c>
      <c r="E297" s="74" t="s">
        <v>419</v>
      </c>
      <c r="F297" s="49">
        <v>285</v>
      </c>
      <c r="G297" s="157">
        <v>1</v>
      </c>
      <c r="H297" s="50">
        <f>IF(B297="","",VLOOKUP(B297,tableaux!$A$4:$B$526,2,FALSE))</f>
        <v>20</v>
      </c>
      <c r="I297" s="51"/>
      <c r="J297" s="57" t="str">
        <f t="shared" si="57"/>
        <v/>
      </c>
      <c r="K297" s="58" t="s">
        <v>233</v>
      </c>
      <c r="L297" s="59" t="str">
        <f t="shared" si="58"/>
        <v/>
      </c>
      <c r="M297" s="124" t="str">
        <f t="shared" si="59"/>
        <v/>
      </c>
      <c r="N297" s="60" t="str">
        <f t="shared" si="47"/>
        <v/>
      </c>
    </row>
    <row r="298" spans="1:14" ht="12.75" customHeight="1">
      <c r="A298" s="113">
        <v>42642</v>
      </c>
      <c r="B298" s="66" t="s">
        <v>70</v>
      </c>
      <c r="C298" s="68" t="s">
        <v>139</v>
      </c>
      <c r="D298" s="63" t="str">
        <f>IF(C298="","",VLOOKUP(C298,tableaux!$D$5:E$66,2,FALSE))</f>
        <v>poirier</v>
      </c>
      <c r="E298" s="74"/>
      <c r="F298" s="49">
        <v>286</v>
      </c>
      <c r="G298" s="157">
        <v>1</v>
      </c>
      <c r="H298" s="50">
        <v>30</v>
      </c>
      <c r="I298" s="51"/>
      <c r="J298" s="57" t="str">
        <f t="shared" si="57"/>
        <v/>
      </c>
      <c r="K298" s="58" t="s">
        <v>233</v>
      </c>
      <c r="L298" s="59" t="str">
        <f t="shared" si="58"/>
        <v/>
      </c>
      <c r="M298" s="124" t="str">
        <f t="shared" si="59"/>
        <v/>
      </c>
      <c r="N298" s="60" t="str">
        <f t="shared" si="47"/>
        <v/>
      </c>
    </row>
    <row r="299" spans="1:14" ht="12.75" customHeight="1">
      <c r="A299" s="113">
        <v>42642</v>
      </c>
      <c r="B299" s="66" t="s">
        <v>46</v>
      </c>
      <c r="C299" s="68" t="s">
        <v>38</v>
      </c>
      <c r="D299" s="63" t="str">
        <f>IF(C299="","",VLOOKUP(C299,tableaux!$D$5:E$66,2,FALSE))</f>
        <v>cèdre</v>
      </c>
      <c r="E299" s="74" t="s">
        <v>420</v>
      </c>
      <c r="F299" s="49">
        <v>287</v>
      </c>
      <c r="G299" s="157">
        <v>1</v>
      </c>
      <c r="H299" s="50">
        <f>IF(B299="","",VLOOKUP(B299,tableaux!$A$4:$B$526,2,FALSE))</f>
        <v>30</v>
      </c>
      <c r="I299" s="51"/>
      <c r="J299" s="57" t="str">
        <f t="shared" si="57"/>
        <v/>
      </c>
      <c r="K299" s="58" t="s">
        <v>233</v>
      </c>
      <c r="L299" s="59" t="str">
        <f t="shared" si="58"/>
        <v/>
      </c>
      <c r="M299" s="124" t="str">
        <f t="shared" si="59"/>
        <v/>
      </c>
      <c r="N299" s="60" t="str">
        <f t="shared" si="47"/>
        <v/>
      </c>
    </row>
    <row r="300" spans="1:14" ht="12.75" customHeight="1">
      <c r="A300" s="113"/>
      <c r="B300" s="66" t="s">
        <v>198</v>
      </c>
      <c r="C300" s="68" t="s">
        <v>139</v>
      </c>
      <c r="D300" s="63" t="str">
        <f>IF(C300="","",VLOOKUP(C300,tableaux!$D$5:E$66,2,FALSE))</f>
        <v>poirier</v>
      </c>
      <c r="E300" s="74"/>
      <c r="F300" s="49">
        <v>288</v>
      </c>
      <c r="G300" s="157">
        <v>1</v>
      </c>
      <c r="H300" s="50">
        <f>IF(B300="","",VLOOKUP(B300,tableaux!$A$4:$B$526,2,FALSE))</f>
        <v>25</v>
      </c>
      <c r="I300" s="51"/>
      <c r="J300" s="57" t="str">
        <f t="shared" si="57"/>
        <v/>
      </c>
      <c r="K300" s="58" t="s">
        <v>233</v>
      </c>
      <c r="L300" s="59" t="str">
        <f t="shared" si="58"/>
        <v/>
      </c>
      <c r="M300" s="124" t="str">
        <f t="shared" si="59"/>
        <v/>
      </c>
      <c r="N300" s="60" t="str">
        <f t="shared" si="47"/>
        <v/>
      </c>
    </row>
    <row r="301" spans="1:14" ht="12.75" customHeight="1">
      <c r="A301" s="113"/>
      <c r="B301" s="66" t="s">
        <v>46</v>
      </c>
      <c r="C301" s="68" t="s">
        <v>32</v>
      </c>
      <c r="D301" s="63" t="str">
        <f>IF(C301="","",VLOOKUP(C301,tableaux!$D$5:E$66,2,FALSE))</f>
        <v>buis</v>
      </c>
      <c r="E301" s="74"/>
      <c r="F301" s="49">
        <v>289</v>
      </c>
      <c r="G301" s="157">
        <v>1</v>
      </c>
      <c r="H301" s="50">
        <f>IF(B301="","",VLOOKUP(B301,tableaux!$A$4:$B$526,2,FALSE))</f>
        <v>30</v>
      </c>
      <c r="I301" s="51"/>
      <c r="J301" s="57" t="str">
        <f t="shared" si="57"/>
        <v/>
      </c>
      <c r="K301" s="58" t="s">
        <v>233</v>
      </c>
      <c r="L301" s="59" t="str">
        <f t="shared" si="58"/>
        <v/>
      </c>
      <c r="M301" s="124" t="str">
        <f t="shared" si="59"/>
        <v/>
      </c>
      <c r="N301" s="60" t="str">
        <f t="shared" ref="N301:N358" si="63">IF(AND(B301&lt;&gt;"",G301=""),"à renouveler","")</f>
        <v/>
      </c>
    </row>
    <row r="302" spans="1:14" ht="12.75" customHeight="1">
      <c r="A302" s="113">
        <v>42695</v>
      </c>
      <c r="B302" s="66" t="s">
        <v>428</v>
      </c>
      <c r="C302" s="68" t="s">
        <v>401</v>
      </c>
      <c r="D302" s="63" t="str">
        <f>IF(C302="","",VLOOKUP(C302,tableaux!$D$5:E$66,2,FALSE))</f>
        <v>liane</v>
      </c>
      <c r="E302" s="74" t="s">
        <v>429</v>
      </c>
      <c r="F302" s="49">
        <v>290</v>
      </c>
      <c r="G302" s="157">
        <v>1</v>
      </c>
      <c r="H302" s="50">
        <f>IF(B302="","",VLOOKUP(B302,tableaux!$A$4:$B$526,2,FALSE))</f>
        <v>5</v>
      </c>
      <c r="I302" s="51"/>
      <c r="J302" s="57" t="str">
        <f t="shared" si="57"/>
        <v/>
      </c>
      <c r="K302" s="58" t="s">
        <v>233</v>
      </c>
      <c r="L302" s="59" t="str">
        <f t="shared" si="58"/>
        <v/>
      </c>
      <c r="M302" s="124" t="str">
        <f t="shared" ref="M302:M328" si="64">IF(AND(G302="",K302&lt;&gt;"gie"),H302,"")</f>
        <v/>
      </c>
      <c r="N302" s="60" t="str">
        <f t="shared" si="63"/>
        <v/>
      </c>
    </row>
    <row r="303" spans="1:14" ht="12.75" customHeight="1">
      <c r="A303" s="113"/>
      <c r="B303" s="66" t="s">
        <v>99</v>
      </c>
      <c r="C303" s="68" t="s">
        <v>89</v>
      </c>
      <c r="D303" s="63" t="str">
        <f>IF(C303="","",VLOOKUP(C303,tableaux!$D$5:E$66,2,FALSE))</f>
        <v>if</v>
      </c>
      <c r="E303" s="74" t="s">
        <v>432</v>
      </c>
      <c r="F303" s="49">
        <v>291</v>
      </c>
      <c r="G303" s="157">
        <v>1</v>
      </c>
      <c r="H303" s="50">
        <f>IF(B303="","",VLOOKUP(B303,tableaux!$A$4:$B$526,2,FALSE))</f>
        <v>10</v>
      </c>
      <c r="I303" s="51"/>
      <c r="J303" s="57" t="str">
        <f t="shared" si="57"/>
        <v/>
      </c>
      <c r="K303" s="58" t="s">
        <v>233</v>
      </c>
      <c r="L303" s="59" t="str">
        <f t="shared" si="58"/>
        <v/>
      </c>
      <c r="M303" s="124" t="str">
        <f t="shared" si="64"/>
        <v/>
      </c>
      <c r="N303" s="60" t="str">
        <f t="shared" si="63"/>
        <v/>
      </c>
    </row>
    <row r="304" spans="1:14" ht="12.75" customHeight="1">
      <c r="A304" s="113"/>
      <c r="B304" s="66"/>
      <c r="C304" s="68"/>
      <c r="D304" s="63" t="str">
        <f>IF(C304="","",VLOOKUP(C304,tableaux!$D$5:E$66,2,FALSE))</f>
        <v/>
      </c>
      <c r="F304" s="49"/>
      <c r="G304" s="157"/>
      <c r="H304" s="50" t="str">
        <f>IF(B304="","",VLOOKUP(B304,tableaux!$A$4:$B$526,2,FALSE))</f>
        <v/>
      </c>
      <c r="I304" s="51"/>
      <c r="J304" s="57" t="str">
        <f t="shared" si="57"/>
        <v/>
      </c>
      <c r="K304" s="58"/>
      <c r="L304" s="59" t="str">
        <f t="shared" si="58"/>
        <v/>
      </c>
      <c r="M304" s="124" t="str">
        <f t="shared" si="64"/>
        <v/>
      </c>
      <c r="N304" s="60" t="str">
        <f t="shared" si="63"/>
        <v/>
      </c>
    </row>
    <row r="305" spans="1:14" ht="12.75" customHeight="1">
      <c r="A305" s="113"/>
      <c r="B305" s="66"/>
      <c r="C305" s="68"/>
      <c r="D305" s="63" t="str">
        <f>IF(C305="","",VLOOKUP(C305,tableaux!$D$5:E$66,2,FALSE))</f>
        <v/>
      </c>
      <c r="E305" s="74"/>
      <c r="F305" s="49"/>
      <c r="G305" s="157"/>
      <c r="H305" s="50" t="str">
        <f>IF(B305="","",VLOOKUP(B305,tableaux!$A$4:$B$526,2,FALSE))</f>
        <v/>
      </c>
      <c r="I305" s="51"/>
      <c r="J305" s="57" t="str">
        <f t="shared" si="57"/>
        <v/>
      </c>
      <c r="K305" s="58"/>
      <c r="L305" s="59" t="str">
        <f t="shared" si="58"/>
        <v/>
      </c>
      <c r="M305" s="124" t="str">
        <f t="shared" si="64"/>
        <v/>
      </c>
      <c r="N305" s="60" t="str">
        <f t="shared" si="63"/>
        <v/>
      </c>
    </row>
    <row r="306" spans="1:14" ht="12.75" customHeight="1">
      <c r="A306" s="113"/>
      <c r="B306" s="66"/>
      <c r="C306" s="68"/>
      <c r="D306" s="63" t="str">
        <f>IF(C306="","",VLOOKUP(C306,tableaux!$D$5:E$66,2,FALSE))</f>
        <v/>
      </c>
      <c r="E306" s="74"/>
      <c r="F306" s="49"/>
      <c r="G306" s="157"/>
      <c r="H306" s="50" t="str">
        <f>IF(B306="","",VLOOKUP(B306,tableaux!$A$4:$B$526,2,FALSE))</f>
        <v/>
      </c>
      <c r="I306" s="51"/>
      <c r="J306" s="57" t="str">
        <f t="shared" si="57"/>
        <v/>
      </c>
      <c r="K306" s="58"/>
      <c r="L306" s="59" t="str">
        <f t="shared" si="58"/>
        <v/>
      </c>
      <c r="M306" s="124" t="str">
        <f t="shared" si="64"/>
        <v/>
      </c>
      <c r="N306" s="60" t="str">
        <f t="shared" si="63"/>
        <v/>
      </c>
    </row>
    <row r="307" spans="1:14" ht="12.75" customHeight="1">
      <c r="A307" s="113"/>
      <c r="B307" s="66"/>
      <c r="C307" s="68"/>
      <c r="D307" s="63" t="str">
        <f>IF(C307="","",VLOOKUP(C307,tableaux!$D$5:E$66,2,FALSE))</f>
        <v/>
      </c>
      <c r="E307" s="74"/>
      <c r="F307" s="49"/>
      <c r="G307" s="157"/>
      <c r="H307" s="50" t="str">
        <f>IF(B307="","",VLOOKUP(B307,tableaux!$A$4:$B$526,2,FALSE))</f>
        <v/>
      </c>
      <c r="I307" s="51"/>
      <c r="J307" s="57" t="str">
        <f t="shared" si="57"/>
        <v/>
      </c>
      <c r="K307" s="58"/>
      <c r="L307" s="59" t="str">
        <f t="shared" si="58"/>
        <v/>
      </c>
      <c r="M307" s="124" t="str">
        <f t="shared" si="64"/>
        <v/>
      </c>
      <c r="N307" s="60" t="str">
        <f t="shared" si="63"/>
        <v/>
      </c>
    </row>
    <row r="308" spans="1:14" ht="12.75" customHeight="1">
      <c r="A308" s="113"/>
      <c r="B308" s="66"/>
      <c r="C308" s="68"/>
      <c r="D308" s="63" t="str">
        <f>IF(C308="","",VLOOKUP(C308,tableaux!$D$5:E$66,2,FALSE))</f>
        <v/>
      </c>
      <c r="E308" s="74"/>
      <c r="F308" s="49"/>
      <c r="G308" s="157"/>
      <c r="H308" s="50" t="str">
        <f>IF(B308="","",VLOOKUP(B308,tableaux!$A$4:$B$526,2,FALSE))</f>
        <v/>
      </c>
      <c r="I308" s="51"/>
      <c r="J308" s="57" t="str">
        <f t="shared" si="57"/>
        <v/>
      </c>
      <c r="K308" s="58"/>
      <c r="L308" s="59" t="str">
        <f t="shared" si="58"/>
        <v/>
      </c>
      <c r="M308" s="124" t="str">
        <f t="shared" si="64"/>
        <v/>
      </c>
      <c r="N308" s="60" t="str">
        <f t="shared" si="63"/>
        <v/>
      </c>
    </row>
    <row r="309" spans="1:14" ht="12.75" customHeight="1">
      <c r="A309" s="113"/>
      <c r="B309" s="66"/>
      <c r="C309" s="68"/>
      <c r="D309" s="63" t="str">
        <f>IF(C309="","",VLOOKUP(C309,tableaux!$D$5:E$66,2,FALSE))</f>
        <v/>
      </c>
      <c r="E309" s="74"/>
      <c r="F309" s="49"/>
      <c r="G309" s="157"/>
      <c r="H309" s="50" t="str">
        <f>IF(B309="","",VLOOKUP(B309,tableaux!$A$4:$B$526,2,FALSE))</f>
        <v/>
      </c>
      <c r="I309" s="51"/>
      <c r="J309" s="57" t="str">
        <f t="shared" si="57"/>
        <v/>
      </c>
      <c r="K309" s="58"/>
      <c r="L309" s="59" t="str">
        <f t="shared" si="58"/>
        <v/>
      </c>
      <c r="M309" s="124" t="str">
        <f t="shared" si="64"/>
        <v/>
      </c>
      <c r="N309" s="60" t="str">
        <f t="shared" si="63"/>
        <v/>
      </c>
    </row>
    <row r="310" spans="1:14" ht="12.75" customHeight="1">
      <c r="A310" s="113"/>
      <c r="B310" s="66"/>
      <c r="C310" s="68"/>
      <c r="D310" s="63" t="str">
        <f>IF(C310="","",VLOOKUP(C310,tableaux!$D$5:E$66,2,FALSE))</f>
        <v/>
      </c>
      <c r="E310" s="74"/>
      <c r="F310" s="49"/>
      <c r="G310" s="157"/>
      <c r="H310" s="50" t="str">
        <f>IF(B310="","",VLOOKUP(B310,tableaux!$A$4:$B$526,2,FALSE))</f>
        <v/>
      </c>
      <c r="I310" s="51"/>
      <c r="J310" s="57" t="str">
        <f t="shared" si="57"/>
        <v/>
      </c>
      <c r="K310" s="58"/>
      <c r="L310" s="59" t="str">
        <f t="shared" si="58"/>
        <v/>
      </c>
      <c r="M310" s="124" t="str">
        <f t="shared" si="64"/>
        <v/>
      </c>
      <c r="N310" s="60" t="str">
        <f t="shared" si="63"/>
        <v/>
      </c>
    </row>
    <row r="311" spans="1:14" ht="12.75" customHeight="1">
      <c r="A311" s="113"/>
      <c r="B311" s="66"/>
      <c r="C311" s="68"/>
      <c r="D311" s="63" t="str">
        <f>IF(C311="","",VLOOKUP(C311,tableaux!$D$5:E$66,2,FALSE))</f>
        <v/>
      </c>
      <c r="E311" s="74"/>
      <c r="F311" s="49"/>
      <c r="G311" s="157"/>
      <c r="H311" s="50" t="str">
        <f>IF(B311="","",VLOOKUP(B311,tableaux!$A$4:$B$526,2,FALSE))</f>
        <v/>
      </c>
      <c r="I311" s="51"/>
      <c r="J311" s="57" t="str">
        <f t="shared" si="57"/>
        <v/>
      </c>
      <c r="K311" s="58"/>
      <c r="L311" s="59" t="str">
        <f t="shared" si="58"/>
        <v/>
      </c>
      <c r="M311" s="124" t="str">
        <f t="shared" si="64"/>
        <v/>
      </c>
      <c r="N311" s="60" t="str">
        <f t="shared" si="63"/>
        <v/>
      </c>
    </row>
    <row r="312" spans="1:14" ht="12.75" customHeight="1">
      <c r="A312" s="113"/>
      <c r="B312" s="66"/>
      <c r="C312" s="68"/>
      <c r="D312" s="63" t="str">
        <f>IF(C312="","",VLOOKUP(C312,tableaux!$D$5:E$66,2,FALSE))</f>
        <v/>
      </c>
      <c r="E312" s="74"/>
      <c r="F312" s="49"/>
      <c r="G312" s="157"/>
      <c r="H312" s="50" t="str">
        <f>IF(B312="","",VLOOKUP(B312,tableaux!$A$4:$B$526,2,FALSE))</f>
        <v/>
      </c>
      <c r="I312" s="51"/>
      <c r="J312" s="57" t="str">
        <f t="shared" si="57"/>
        <v/>
      </c>
      <c r="K312" s="58"/>
      <c r="L312" s="59" t="str">
        <f t="shared" si="58"/>
        <v/>
      </c>
      <c r="M312" s="124" t="str">
        <f t="shared" si="64"/>
        <v/>
      </c>
      <c r="N312" s="60" t="str">
        <f t="shared" si="63"/>
        <v/>
      </c>
    </row>
    <row r="313" spans="1:14" ht="12.75" customHeight="1">
      <c r="A313" s="113"/>
      <c r="B313" s="66"/>
      <c r="C313" s="68"/>
      <c r="D313" s="63" t="str">
        <f>IF(C313="","",VLOOKUP(C313,tableaux!$D$5:E$66,2,FALSE))</f>
        <v/>
      </c>
      <c r="E313" s="74"/>
      <c r="F313" s="49"/>
      <c r="G313" s="157"/>
      <c r="H313" s="50" t="str">
        <f>IF(B313="","",VLOOKUP(B313,tableaux!$A$4:$B$526,2,FALSE))</f>
        <v/>
      </c>
      <c r="I313" s="51"/>
      <c r="J313" s="57" t="str">
        <f t="shared" si="57"/>
        <v/>
      </c>
      <c r="K313" s="58"/>
      <c r="L313" s="59" t="str">
        <f t="shared" si="58"/>
        <v/>
      </c>
      <c r="M313" s="124" t="str">
        <f t="shared" si="64"/>
        <v/>
      </c>
      <c r="N313" s="60" t="str">
        <f t="shared" si="63"/>
        <v/>
      </c>
    </row>
    <row r="314" spans="1:14" ht="12.75" customHeight="1">
      <c r="A314" s="113"/>
      <c r="B314" s="66"/>
      <c r="C314" s="68"/>
      <c r="D314" s="63" t="str">
        <f>IF(C314="","",VLOOKUP(C314,tableaux!$D$5:E$66,2,FALSE))</f>
        <v/>
      </c>
      <c r="E314" s="74"/>
      <c r="F314" s="49"/>
      <c r="G314" s="157"/>
      <c r="H314" s="50" t="str">
        <f>IF(B314="","",VLOOKUP(B314,tableaux!$A$4:$B$526,2,FALSE))</f>
        <v/>
      </c>
      <c r="I314" s="51"/>
      <c r="J314" s="57" t="str">
        <f t="shared" si="57"/>
        <v/>
      </c>
      <c r="K314" s="58"/>
      <c r="L314" s="59" t="str">
        <f t="shared" si="58"/>
        <v/>
      </c>
      <c r="M314" s="124" t="str">
        <f t="shared" si="64"/>
        <v/>
      </c>
      <c r="N314" s="60" t="str">
        <f t="shared" si="63"/>
        <v/>
      </c>
    </row>
    <row r="315" spans="1:14" ht="12.75" customHeight="1">
      <c r="A315" s="113"/>
      <c r="B315" s="66"/>
      <c r="C315" s="68"/>
      <c r="D315" s="63" t="str">
        <f>IF(C315="","",VLOOKUP(C315,tableaux!$D$5:E$66,2,FALSE))</f>
        <v/>
      </c>
      <c r="E315" s="74"/>
      <c r="F315" s="49"/>
      <c r="G315" s="157"/>
      <c r="H315" s="50" t="str">
        <f>IF(B315="","",VLOOKUP(B315,tableaux!$A$4:$B$526,2,FALSE))</f>
        <v/>
      </c>
      <c r="I315" s="51"/>
      <c r="J315" s="57" t="str">
        <f t="shared" si="57"/>
        <v/>
      </c>
      <c r="K315" s="58"/>
      <c r="L315" s="59" t="str">
        <f t="shared" si="58"/>
        <v/>
      </c>
      <c r="M315" s="124" t="str">
        <f t="shared" si="64"/>
        <v/>
      </c>
      <c r="N315" s="60" t="str">
        <f t="shared" si="63"/>
        <v/>
      </c>
    </row>
    <row r="316" spans="1:14" ht="12.75" customHeight="1">
      <c r="A316" s="113"/>
      <c r="B316" s="66"/>
      <c r="C316" s="68"/>
      <c r="D316" s="63" t="str">
        <f>IF(C316="","",VLOOKUP(C316,tableaux!$D$5:E$66,2,FALSE))</f>
        <v/>
      </c>
      <c r="E316" s="74"/>
      <c r="F316" s="49"/>
      <c r="G316" s="157"/>
      <c r="H316" s="50" t="str">
        <f>IF(B316="","",VLOOKUP(B316,tableaux!$A$4:$B$526,2,FALSE))</f>
        <v/>
      </c>
      <c r="I316" s="51"/>
      <c r="J316" s="57" t="str">
        <f t="shared" si="57"/>
        <v/>
      </c>
      <c r="K316" s="58"/>
      <c r="L316" s="59" t="str">
        <f t="shared" si="58"/>
        <v/>
      </c>
      <c r="M316" s="124" t="str">
        <f t="shared" si="64"/>
        <v/>
      </c>
      <c r="N316" s="60" t="str">
        <f t="shared" si="63"/>
        <v/>
      </c>
    </row>
    <row r="317" spans="1:14" ht="12.75" customHeight="1">
      <c r="A317" s="113"/>
      <c r="B317" s="66"/>
      <c r="C317" s="68"/>
      <c r="D317" s="63" t="str">
        <f>IF(C317="","",VLOOKUP(C317,tableaux!$D$5:E$66,2,FALSE))</f>
        <v/>
      </c>
      <c r="E317" s="74"/>
      <c r="F317" s="49"/>
      <c r="G317" s="157"/>
      <c r="H317" s="50" t="str">
        <f>IF(B317="","",VLOOKUP(B317,tableaux!$A$4:$B$526,2,FALSE))</f>
        <v/>
      </c>
      <c r="I317" s="51"/>
      <c r="J317" s="57" t="str">
        <f t="shared" si="57"/>
        <v/>
      </c>
      <c r="K317" s="58"/>
      <c r="L317" s="59" t="str">
        <f t="shared" si="58"/>
        <v/>
      </c>
      <c r="M317" s="124" t="str">
        <f t="shared" si="64"/>
        <v/>
      </c>
      <c r="N317" s="60" t="str">
        <f t="shared" si="63"/>
        <v/>
      </c>
    </row>
    <row r="318" spans="1:14" ht="12.75" customHeight="1">
      <c r="A318" s="113"/>
      <c r="B318" s="66"/>
      <c r="C318" s="68"/>
      <c r="D318" s="63" t="str">
        <f>IF(C318="","",VLOOKUP(C318,tableaux!$D$5:E$66,2,FALSE))</f>
        <v/>
      </c>
      <c r="E318" s="74"/>
      <c r="F318" s="49"/>
      <c r="G318" s="157"/>
      <c r="H318" s="50" t="str">
        <f>IF(B318="","",VLOOKUP(B318,tableaux!$A$4:$B$526,2,FALSE))</f>
        <v/>
      </c>
      <c r="I318" s="51"/>
      <c r="J318" s="57" t="str">
        <f t="shared" si="57"/>
        <v/>
      </c>
      <c r="K318" s="58"/>
      <c r="L318" s="59" t="str">
        <f t="shared" si="58"/>
        <v/>
      </c>
      <c r="M318" s="124" t="str">
        <f t="shared" si="64"/>
        <v/>
      </c>
      <c r="N318" s="60" t="str">
        <f t="shared" si="63"/>
        <v/>
      </c>
    </row>
    <row r="319" spans="1:14" ht="12.75" customHeight="1">
      <c r="A319" s="113"/>
      <c r="B319" s="66"/>
      <c r="C319" s="68"/>
      <c r="D319" s="63" t="str">
        <f>IF(C319="","",VLOOKUP(C319,tableaux!$D$5:E$66,2,FALSE))</f>
        <v/>
      </c>
      <c r="E319" s="74"/>
      <c r="F319" s="49"/>
      <c r="G319" s="157"/>
      <c r="H319" s="50" t="str">
        <f>IF(B319="","",VLOOKUP(B319,tableaux!$A$4:$B$526,2,FALSE))</f>
        <v/>
      </c>
      <c r="I319" s="51"/>
      <c r="J319" s="57" t="str">
        <f t="shared" si="57"/>
        <v/>
      </c>
      <c r="K319" s="58"/>
      <c r="L319" s="59" t="str">
        <f t="shared" si="58"/>
        <v/>
      </c>
      <c r="M319" s="124" t="str">
        <f t="shared" si="64"/>
        <v/>
      </c>
      <c r="N319" s="60" t="str">
        <f t="shared" si="63"/>
        <v/>
      </c>
    </row>
    <row r="320" spans="1:14" ht="12.75" customHeight="1">
      <c r="A320" s="113"/>
      <c r="B320" s="66"/>
      <c r="C320" s="68"/>
      <c r="D320" s="63" t="str">
        <f>IF(C320="","",VLOOKUP(C320,tableaux!$D$5:E$66,2,FALSE))</f>
        <v/>
      </c>
      <c r="E320" s="74"/>
      <c r="F320" s="49"/>
      <c r="G320" s="157"/>
      <c r="H320" s="50" t="str">
        <f>IF(B320="","",VLOOKUP(B320,tableaux!$A$4:$B$526,2,FALSE))</f>
        <v/>
      </c>
      <c r="I320" s="51"/>
      <c r="J320" s="57" t="str">
        <f t="shared" si="57"/>
        <v/>
      </c>
      <c r="K320" s="58"/>
      <c r="L320" s="59" t="str">
        <f t="shared" si="58"/>
        <v/>
      </c>
      <c r="M320" s="124" t="str">
        <f t="shared" si="64"/>
        <v/>
      </c>
      <c r="N320" s="60" t="str">
        <f t="shared" si="63"/>
        <v/>
      </c>
    </row>
    <row r="321" spans="1:14" ht="12.75" customHeight="1">
      <c r="A321" s="113"/>
      <c r="B321" s="66"/>
      <c r="C321" s="68"/>
      <c r="D321" s="63" t="str">
        <f>IF(C321="","",VLOOKUP(C321,tableaux!$D$5:E$66,2,FALSE))</f>
        <v/>
      </c>
      <c r="E321" s="74"/>
      <c r="F321" s="49"/>
      <c r="G321" s="157"/>
      <c r="H321" s="50" t="str">
        <f>IF(B321="","",VLOOKUP(B321,tableaux!$A$4:$B$526,2,FALSE))</f>
        <v/>
      </c>
      <c r="I321" s="51"/>
      <c r="J321" s="57" t="str">
        <f t="shared" si="57"/>
        <v/>
      </c>
      <c r="K321" s="58"/>
      <c r="L321" s="59" t="str">
        <f t="shared" si="58"/>
        <v/>
      </c>
      <c r="M321" s="124" t="str">
        <f t="shared" si="64"/>
        <v/>
      </c>
      <c r="N321" s="60" t="str">
        <f t="shared" si="63"/>
        <v/>
      </c>
    </row>
    <row r="322" spans="1:14" ht="12.75" customHeight="1">
      <c r="A322" s="113"/>
      <c r="B322" s="66"/>
      <c r="C322" s="68"/>
      <c r="D322" s="63" t="str">
        <f>IF(C322="","",VLOOKUP(C322,tableaux!$D$5:E$66,2,FALSE))</f>
        <v/>
      </c>
      <c r="E322" s="74"/>
      <c r="F322" s="49"/>
      <c r="G322" s="157"/>
      <c r="H322" s="50" t="str">
        <f>IF(B322="","",VLOOKUP(B322,tableaux!$A$4:$B$526,2,FALSE))</f>
        <v/>
      </c>
      <c r="I322" s="51"/>
      <c r="J322" s="57" t="str">
        <f t="shared" ref="J322:J385" si="65">IF(AND(K322="",H322&lt;&gt;"",G322&lt;&gt;""),"dispo","")</f>
        <v/>
      </c>
      <c r="K322" s="58"/>
      <c r="L322" s="59" t="str">
        <f t="shared" ref="L322:L385" si="66">IF(AND(G322="",K322="gie"),H322/$L$11,"")</f>
        <v/>
      </c>
      <c r="M322" s="124" t="str">
        <f t="shared" si="64"/>
        <v/>
      </c>
      <c r="N322" s="60" t="str">
        <f t="shared" si="63"/>
        <v/>
      </c>
    </row>
    <row r="323" spans="1:14" ht="12.75" customHeight="1">
      <c r="A323" s="113"/>
      <c r="B323" s="66"/>
      <c r="C323" s="68"/>
      <c r="D323" s="63" t="str">
        <f>IF(C323="","",VLOOKUP(C323,tableaux!$D$5:E$66,2,FALSE))</f>
        <v/>
      </c>
      <c r="E323" s="74"/>
      <c r="F323" s="49"/>
      <c r="G323" s="157"/>
      <c r="H323" s="50" t="str">
        <f>IF(B323="","",VLOOKUP(B323,tableaux!$A$4:$B$526,2,FALSE))</f>
        <v/>
      </c>
      <c r="I323" s="51"/>
      <c r="J323" s="57" t="str">
        <f t="shared" si="65"/>
        <v/>
      </c>
      <c r="K323" s="58"/>
      <c r="L323" s="59" t="str">
        <f t="shared" si="66"/>
        <v/>
      </c>
      <c r="M323" s="124" t="str">
        <f t="shared" si="64"/>
        <v/>
      </c>
      <c r="N323" s="60" t="str">
        <f t="shared" si="63"/>
        <v/>
      </c>
    </row>
    <row r="324" spans="1:14" ht="12.75" customHeight="1">
      <c r="A324" s="113"/>
      <c r="B324" s="66"/>
      <c r="C324" s="68"/>
      <c r="D324" s="63" t="str">
        <f>IF(C324="","",VLOOKUP(C324,tableaux!$D$5:E$66,2,FALSE))</f>
        <v/>
      </c>
      <c r="E324" s="74"/>
      <c r="F324" s="49"/>
      <c r="G324" s="157"/>
      <c r="H324" s="50" t="str">
        <f>IF(B324="","",VLOOKUP(B324,tableaux!$A$4:$B$526,2,FALSE))</f>
        <v/>
      </c>
      <c r="I324" s="51"/>
      <c r="J324" s="57" t="str">
        <f t="shared" si="65"/>
        <v/>
      </c>
      <c r="K324" s="58"/>
      <c r="L324" s="59" t="str">
        <f t="shared" si="66"/>
        <v/>
      </c>
      <c r="M324" s="124" t="str">
        <f t="shared" si="64"/>
        <v/>
      </c>
      <c r="N324" s="60" t="str">
        <f t="shared" si="63"/>
        <v/>
      </c>
    </row>
    <row r="325" spans="1:14" ht="12.75" customHeight="1">
      <c r="A325" s="113"/>
      <c r="B325" s="66"/>
      <c r="C325" s="68"/>
      <c r="D325" s="63" t="str">
        <f>IF(C325="","",VLOOKUP(C325,tableaux!$D$5:E$66,2,FALSE))</f>
        <v/>
      </c>
      <c r="E325" s="74"/>
      <c r="F325" s="49"/>
      <c r="G325" s="157"/>
      <c r="H325" s="50" t="str">
        <f>IF(B325="","",VLOOKUP(B325,tableaux!$A$4:$B$526,2,FALSE))</f>
        <v/>
      </c>
      <c r="I325" s="51"/>
      <c r="J325" s="57" t="str">
        <f t="shared" si="65"/>
        <v/>
      </c>
      <c r="K325" s="58"/>
      <c r="L325" s="59" t="str">
        <f t="shared" si="66"/>
        <v/>
      </c>
      <c r="M325" s="124" t="str">
        <f t="shared" si="64"/>
        <v/>
      </c>
      <c r="N325" s="60" t="str">
        <f t="shared" si="63"/>
        <v/>
      </c>
    </row>
    <row r="326" spans="1:14" ht="12.75" customHeight="1">
      <c r="A326" s="113"/>
      <c r="B326" s="66"/>
      <c r="C326" s="68"/>
      <c r="D326" s="63" t="str">
        <f>IF(C326="","",VLOOKUP(C326,tableaux!$D$5:E$66,2,FALSE))</f>
        <v/>
      </c>
      <c r="E326" s="74"/>
      <c r="F326" s="49"/>
      <c r="G326" s="157"/>
      <c r="H326" s="50" t="str">
        <f>IF(B326="","",VLOOKUP(B326,tableaux!$A$4:$B$526,2,FALSE))</f>
        <v/>
      </c>
      <c r="I326" s="51"/>
      <c r="J326" s="57" t="str">
        <f t="shared" si="65"/>
        <v/>
      </c>
      <c r="K326" s="58"/>
      <c r="L326" s="59" t="str">
        <f t="shared" si="66"/>
        <v/>
      </c>
      <c r="M326" s="124" t="str">
        <f t="shared" si="64"/>
        <v/>
      </c>
      <c r="N326" s="60" t="str">
        <f t="shared" si="63"/>
        <v/>
      </c>
    </row>
    <row r="327" spans="1:14" ht="12.75" customHeight="1">
      <c r="A327" s="113"/>
      <c r="B327" s="66"/>
      <c r="C327" s="68"/>
      <c r="D327" s="63" t="str">
        <f>IF(C327="","",VLOOKUP(C327,tableaux!$D$5:E$66,2,FALSE))</f>
        <v/>
      </c>
      <c r="E327" s="74"/>
      <c r="F327" s="49"/>
      <c r="G327" s="157"/>
      <c r="H327" s="50" t="str">
        <f>IF(B327="","",VLOOKUP(B327,tableaux!$A$4:$B$526,2,FALSE))</f>
        <v/>
      </c>
      <c r="I327" s="51"/>
      <c r="J327" s="57" t="str">
        <f t="shared" si="65"/>
        <v/>
      </c>
      <c r="K327" s="58"/>
      <c r="L327" s="59" t="str">
        <f t="shared" si="66"/>
        <v/>
      </c>
      <c r="M327" s="124" t="str">
        <f t="shared" si="64"/>
        <v/>
      </c>
      <c r="N327" s="60" t="str">
        <f t="shared" si="63"/>
        <v/>
      </c>
    </row>
    <row r="328" spans="1:14" ht="12.75" customHeight="1">
      <c r="A328" s="113"/>
      <c r="B328" s="66"/>
      <c r="C328" s="68"/>
      <c r="D328" s="63" t="str">
        <f>IF(C328="","",VLOOKUP(C328,tableaux!$D$5:E$66,2,FALSE))</f>
        <v/>
      </c>
      <c r="E328" s="74"/>
      <c r="F328" s="49"/>
      <c r="G328" s="157"/>
      <c r="H328" s="50" t="str">
        <f>IF(B328="","",VLOOKUP(B328,tableaux!$A$4:$B$526,2,FALSE))</f>
        <v/>
      </c>
      <c r="I328" s="51"/>
      <c r="J328" s="57" t="str">
        <f t="shared" si="65"/>
        <v/>
      </c>
      <c r="K328" s="58"/>
      <c r="L328" s="59" t="str">
        <f t="shared" si="66"/>
        <v/>
      </c>
      <c r="M328" s="124" t="str">
        <f t="shared" si="64"/>
        <v/>
      </c>
      <c r="N328" s="60" t="str">
        <f t="shared" si="63"/>
        <v/>
      </c>
    </row>
    <row r="329" spans="1:14" ht="12.75" customHeight="1">
      <c r="A329" s="113"/>
      <c r="B329" s="66"/>
      <c r="C329" s="68"/>
      <c r="D329" s="63" t="str">
        <f>IF(C329="","",VLOOKUP(C329,tableaux!$D$5:E$66,2,FALSE))</f>
        <v/>
      </c>
      <c r="E329" s="74"/>
      <c r="F329" s="49"/>
      <c r="G329" s="157"/>
      <c r="H329" s="50" t="str">
        <f>IF(B329="","",VLOOKUP(B329,tableaux!$A$4:$B$526,2,FALSE))</f>
        <v/>
      </c>
      <c r="I329" s="51"/>
      <c r="J329" s="57" t="str">
        <f t="shared" si="65"/>
        <v/>
      </c>
      <c r="K329" s="58"/>
      <c r="L329" s="59" t="str">
        <f t="shared" si="66"/>
        <v/>
      </c>
      <c r="M329" s="124" t="str">
        <f t="shared" ref="M329:M360" si="67">IF(AND(G329="",K329&lt;&gt;"gie"),H329,"")</f>
        <v/>
      </c>
      <c r="N329" s="60" t="str">
        <f t="shared" si="63"/>
        <v/>
      </c>
    </row>
    <row r="330" spans="1:14" ht="12.75" customHeight="1">
      <c r="A330" s="113"/>
      <c r="B330" s="66"/>
      <c r="C330" s="68"/>
      <c r="D330" s="63" t="str">
        <f>IF(C330="","",VLOOKUP(C330,tableaux!$D$5:E$66,2,FALSE))</f>
        <v/>
      </c>
      <c r="E330" s="74"/>
      <c r="F330" s="49"/>
      <c r="G330" s="157"/>
      <c r="H330" s="50" t="str">
        <f>IF(B330="","",VLOOKUP(B330,tableaux!$A$4:$B$526,2,FALSE))</f>
        <v/>
      </c>
      <c r="I330" s="51"/>
      <c r="J330" s="57" t="str">
        <f t="shared" si="65"/>
        <v/>
      </c>
      <c r="K330" s="58"/>
      <c r="L330" s="59" t="str">
        <f t="shared" si="66"/>
        <v/>
      </c>
      <c r="M330" s="124" t="str">
        <f t="shared" si="67"/>
        <v/>
      </c>
      <c r="N330" s="60" t="str">
        <f t="shared" si="63"/>
        <v/>
      </c>
    </row>
    <row r="331" spans="1:14" ht="12.75" customHeight="1">
      <c r="A331" s="113"/>
      <c r="B331" s="66"/>
      <c r="C331" s="68"/>
      <c r="D331" s="63" t="str">
        <f>IF(C331="","",VLOOKUP(C331,tableaux!$D$5:E$66,2,FALSE))</f>
        <v/>
      </c>
      <c r="E331" s="74"/>
      <c r="F331" s="49"/>
      <c r="G331" s="157"/>
      <c r="H331" s="50" t="str">
        <f>IF(B331="","",VLOOKUP(B331,tableaux!$A$4:$B$526,2,FALSE))</f>
        <v/>
      </c>
      <c r="I331" s="51"/>
      <c r="J331" s="57" t="str">
        <f t="shared" si="65"/>
        <v/>
      </c>
      <c r="K331" s="58"/>
      <c r="L331" s="59" t="str">
        <f t="shared" si="66"/>
        <v/>
      </c>
      <c r="M331" s="124" t="str">
        <f t="shared" si="67"/>
        <v/>
      </c>
      <c r="N331" s="60" t="str">
        <f t="shared" si="63"/>
        <v/>
      </c>
    </row>
    <row r="332" spans="1:14" ht="12.75" customHeight="1">
      <c r="A332" s="113"/>
      <c r="B332" s="66"/>
      <c r="C332" s="68"/>
      <c r="D332" s="63" t="str">
        <f>IF(C332="","",VLOOKUP(C332,tableaux!$D$5:E$66,2,FALSE))</f>
        <v/>
      </c>
      <c r="E332" s="74"/>
      <c r="F332" s="49"/>
      <c r="G332" s="157"/>
      <c r="H332" s="50" t="str">
        <f>IF(B332="","",VLOOKUP(B332,tableaux!$A$4:$B$526,2,FALSE))</f>
        <v/>
      </c>
      <c r="I332" s="51"/>
      <c r="J332" s="57" t="str">
        <f t="shared" si="65"/>
        <v/>
      </c>
      <c r="K332" s="58"/>
      <c r="L332" s="59" t="str">
        <f t="shared" si="66"/>
        <v/>
      </c>
      <c r="M332" s="124" t="str">
        <f t="shared" si="67"/>
        <v/>
      </c>
      <c r="N332" s="60" t="str">
        <f t="shared" si="63"/>
        <v/>
      </c>
    </row>
    <row r="333" spans="1:14" ht="12.75" customHeight="1">
      <c r="A333" s="113"/>
      <c r="B333" s="66"/>
      <c r="C333" s="68"/>
      <c r="D333" s="63" t="str">
        <f>IF(C333="","",VLOOKUP(C333,tableaux!$D$5:E$66,2,FALSE))</f>
        <v/>
      </c>
      <c r="E333" s="74"/>
      <c r="F333" s="49"/>
      <c r="G333" s="157"/>
      <c r="H333" s="50" t="str">
        <f>IF(B333="","",VLOOKUP(B333,tableaux!$A$4:$B$526,2,FALSE))</f>
        <v/>
      </c>
      <c r="I333" s="51"/>
      <c r="J333" s="57" t="str">
        <f t="shared" si="65"/>
        <v/>
      </c>
      <c r="K333" s="58"/>
      <c r="L333" s="59" t="str">
        <f t="shared" si="66"/>
        <v/>
      </c>
      <c r="M333" s="124" t="str">
        <f t="shared" si="67"/>
        <v/>
      </c>
      <c r="N333" s="60" t="str">
        <f t="shared" si="63"/>
        <v/>
      </c>
    </row>
    <row r="334" spans="1:14" ht="12.75" customHeight="1">
      <c r="A334" s="113"/>
      <c r="B334" s="66"/>
      <c r="C334" s="68"/>
      <c r="D334" s="63" t="str">
        <f>IF(C334="","",VLOOKUP(C334,tableaux!$D$5:E$66,2,FALSE))</f>
        <v/>
      </c>
      <c r="E334" s="74"/>
      <c r="F334" s="49"/>
      <c r="G334" s="157"/>
      <c r="H334" s="50" t="str">
        <f>IF(B334="","",VLOOKUP(B334,tableaux!$A$4:$B$526,2,FALSE))</f>
        <v/>
      </c>
      <c r="I334" s="51"/>
      <c r="J334" s="57" t="str">
        <f t="shared" si="65"/>
        <v/>
      </c>
      <c r="K334" s="58"/>
      <c r="L334" s="59" t="str">
        <f t="shared" si="66"/>
        <v/>
      </c>
      <c r="M334" s="124" t="str">
        <f t="shared" si="67"/>
        <v/>
      </c>
      <c r="N334" s="60" t="str">
        <f t="shared" si="63"/>
        <v/>
      </c>
    </row>
    <row r="335" spans="1:14" ht="12.75" customHeight="1">
      <c r="A335" s="113"/>
      <c r="B335" s="66"/>
      <c r="C335" s="68"/>
      <c r="D335" s="63" t="str">
        <f>IF(C335="","",VLOOKUP(C335,tableaux!$D$5:E$66,2,FALSE))</f>
        <v/>
      </c>
      <c r="E335" s="74"/>
      <c r="F335" s="49"/>
      <c r="G335" s="157"/>
      <c r="H335" s="50" t="str">
        <f>IF(B335="","",VLOOKUP(B335,tableaux!$A$4:$B$526,2,FALSE))</f>
        <v/>
      </c>
      <c r="I335" s="51"/>
      <c r="J335" s="57" t="str">
        <f t="shared" si="65"/>
        <v/>
      </c>
      <c r="K335" s="58"/>
      <c r="L335" s="59" t="str">
        <f t="shared" si="66"/>
        <v/>
      </c>
      <c r="M335" s="124" t="str">
        <f t="shared" si="67"/>
        <v/>
      </c>
      <c r="N335" s="60" t="str">
        <f t="shared" si="63"/>
        <v/>
      </c>
    </row>
    <row r="336" spans="1:14" ht="12.75" customHeight="1">
      <c r="A336" s="113"/>
      <c r="B336" s="66"/>
      <c r="C336" s="68"/>
      <c r="D336" s="63" t="str">
        <f>IF(C336="","",VLOOKUP(C336,tableaux!$D$5:E$66,2,FALSE))</f>
        <v/>
      </c>
      <c r="E336" s="74"/>
      <c r="F336" s="49"/>
      <c r="G336" s="157"/>
      <c r="H336" s="50" t="str">
        <f>IF(B336="","",VLOOKUP(B336,tableaux!$A$4:$B$526,2,FALSE))</f>
        <v/>
      </c>
      <c r="I336" s="51"/>
      <c r="J336" s="57" t="str">
        <f t="shared" si="65"/>
        <v/>
      </c>
      <c r="K336" s="58"/>
      <c r="L336" s="59" t="str">
        <f t="shared" si="66"/>
        <v/>
      </c>
      <c r="M336" s="124" t="str">
        <f t="shared" si="67"/>
        <v/>
      </c>
      <c r="N336" s="60" t="str">
        <f t="shared" si="63"/>
        <v/>
      </c>
    </row>
    <row r="337" spans="1:14" ht="12.75" customHeight="1">
      <c r="A337" s="113"/>
      <c r="B337" s="66"/>
      <c r="C337" s="68"/>
      <c r="D337" s="63" t="str">
        <f>IF(C337="","",VLOOKUP(C337,tableaux!$D$5:E$66,2,FALSE))</f>
        <v/>
      </c>
      <c r="E337" s="74"/>
      <c r="F337" s="49"/>
      <c r="G337" s="157"/>
      <c r="H337" s="50" t="str">
        <f>IF(B337="","",VLOOKUP(B337,tableaux!$A$4:$B$526,2,FALSE))</f>
        <v/>
      </c>
      <c r="I337" s="51"/>
      <c r="J337" s="57" t="str">
        <f t="shared" si="65"/>
        <v/>
      </c>
      <c r="K337" s="58"/>
      <c r="L337" s="59" t="str">
        <f t="shared" si="66"/>
        <v/>
      </c>
      <c r="M337" s="124" t="str">
        <f t="shared" si="67"/>
        <v/>
      </c>
      <c r="N337" s="60" t="str">
        <f t="shared" si="63"/>
        <v/>
      </c>
    </row>
    <row r="338" spans="1:14" ht="12.75" customHeight="1">
      <c r="A338" s="113"/>
      <c r="B338" s="66"/>
      <c r="C338" s="68"/>
      <c r="D338" s="63" t="str">
        <f>IF(C338="","",VLOOKUP(C338,tableaux!$D$5:E$66,2,FALSE))</f>
        <v/>
      </c>
      <c r="E338" s="74"/>
      <c r="F338" s="49"/>
      <c r="G338" s="157"/>
      <c r="H338" s="50" t="str">
        <f>IF(B338="","",VLOOKUP(B338,tableaux!$A$4:$B$526,2,FALSE))</f>
        <v/>
      </c>
      <c r="I338" s="51"/>
      <c r="J338" s="57" t="str">
        <f t="shared" si="65"/>
        <v/>
      </c>
      <c r="K338" s="58"/>
      <c r="L338" s="59" t="str">
        <f t="shared" si="66"/>
        <v/>
      </c>
      <c r="M338" s="124" t="str">
        <f t="shared" si="67"/>
        <v/>
      </c>
      <c r="N338" s="60" t="str">
        <f t="shared" si="63"/>
        <v/>
      </c>
    </row>
    <row r="339" spans="1:14" ht="12.75" customHeight="1">
      <c r="A339" s="113"/>
      <c r="B339" s="66"/>
      <c r="C339" s="68"/>
      <c r="D339" s="63" t="str">
        <f>IF(C339="","",VLOOKUP(C339,tableaux!$D$5:E$66,2,FALSE))</f>
        <v/>
      </c>
      <c r="E339" s="74"/>
      <c r="F339" s="49"/>
      <c r="G339" s="157"/>
      <c r="H339" s="50" t="str">
        <f>IF(B339="","",VLOOKUP(B339,tableaux!$A$4:$B$526,2,FALSE))</f>
        <v/>
      </c>
      <c r="I339" s="51"/>
      <c r="J339" s="57" t="str">
        <f t="shared" si="65"/>
        <v/>
      </c>
      <c r="K339" s="58"/>
      <c r="L339" s="59" t="str">
        <f t="shared" si="66"/>
        <v/>
      </c>
      <c r="M339" s="124" t="str">
        <f t="shared" si="67"/>
        <v/>
      </c>
      <c r="N339" s="60" t="str">
        <f t="shared" si="63"/>
        <v/>
      </c>
    </row>
    <row r="340" spans="1:14" ht="12.75" customHeight="1">
      <c r="A340" s="113"/>
      <c r="B340" s="66"/>
      <c r="C340" s="68"/>
      <c r="D340" s="63" t="str">
        <f>IF(C340="","",VLOOKUP(C340,tableaux!$D$5:E$66,2,FALSE))</f>
        <v/>
      </c>
      <c r="E340" s="74"/>
      <c r="F340" s="49"/>
      <c r="G340" s="157"/>
      <c r="H340" s="50" t="str">
        <f>IF(B340="","",VLOOKUP(B340,tableaux!$A$4:$B$526,2,FALSE))</f>
        <v/>
      </c>
      <c r="I340" s="51"/>
      <c r="J340" s="57" t="str">
        <f t="shared" si="65"/>
        <v/>
      </c>
      <c r="K340" s="58"/>
      <c r="L340" s="59" t="str">
        <f t="shared" si="66"/>
        <v/>
      </c>
      <c r="M340" s="124" t="str">
        <f t="shared" si="67"/>
        <v/>
      </c>
      <c r="N340" s="60" t="str">
        <f t="shared" si="63"/>
        <v/>
      </c>
    </row>
    <row r="341" spans="1:14" ht="12.75" customHeight="1">
      <c r="A341" s="113"/>
      <c r="B341" s="66"/>
      <c r="C341" s="68"/>
      <c r="D341" s="63" t="str">
        <f>IF(C341="","",VLOOKUP(C341,tableaux!$D$5:E$66,2,FALSE))</f>
        <v/>
      </c>
      <c r="E341" s="74"/>
      <c r="F341" s="49"/>
      <c r="G341" s="157"/>
      <c r="H341" s="50" t="str">
        <f>IF(B341="","",VLOOKUP(B341,tableaux!$A$4:$B$526,2,FALSE))</f>
        <v/>
      </c>
      <c r="I341" s="51"/>
      <c r="J341" s="57" t="str">
        <f t="shared" si="65"/>
        <v/>
      </c>
      <c r="K341" s="58"/>
      <c r="L341" s="59" t="str">
        <f t="shared" si="66"/>
        <v/>
      </c>
      <c r="M341" s="124" t="str">
        <f t="shared" si="67"/>
        <v/>
      </c>
      <c r="N341" s="60" t="str">
        <f t="shared" si="63"/>
        <v/>
      </c>
    </row>
    <row r="342" spans="1:14" ht="12.75" customHeight="1">
      <c r="A342" s="113"/>
      <c r="B342" s="66"/>
      <c r="C342" s="68"/>
      <c r="D342" s="63" t="str">
        <f>IF(C342="","",VLOOKUP(C342,tableaux!$D$5:E$66,2,FALSE))</f>
        <v/>
      </c>
      <c r="E342" s="74"/>
      <c r="F342" s="49"/>
      <c r="G342" s="157"/>
      <c r="H342" s="50" t="str">
        <f>IF(B342="","",VLOOKUP(B342,tableaux!$A$4:$B$526,2,FALSE))</f>
        <v/>
      </c>
      <c r="I342" s="51"/>
      <c r="J342" s="57" t="str">
        <f t="shared" si="65"/>
        <v/>
      </c>
      <c r="K342" s="58"/>
      <c r="L342" s="59" t="str">
        <f t="shared" si="66"/>
        <v/>
      </c>
      <c r="M342" s="124" t="str">
        <f t="shared" si="67"/>
        <v/>
      </c>
      <c r="N342" s="60" t="str">
        <f t="shared" si="63"/>
        <v/>
      </c>
    </row>
    <row r="343" spans="1:14" ht="12.75" customHeight="1">
      <c r="A343" s="113"/>
      <c r="B343" s="66"/>
      <c r="C343" s="68"/>
      <c r="D343" s="63" t="str">
        <f>IF(C343="","",VLOOKUP(C343,tableaux!$D$5:E$66,2,FALSE))</f>
        <v/>
      </c>
      <c r="E343" s="74"/>
      <c r="F343" s="49"/>
      <c r="G343" s="157"/>
      <c r="H343" s="50" t="str">
        <f>IF(B343="","",VLOOKUP(B343,tableaux!$A$4:$B$526,2,FALSE))</f>
        <v/>
      </c>
      <c r="I343" s="51"/>
      <c r="J343" s="57" t="str">
        <f t="shared" si="65"/>
        <v/>
      </c>
      <c r="K343" s="58"/>
      <c r="L343" s="59" t="str">
        <f t="shared" si="66"/>
        <v/>
      </c>
      <c r="M343" s="124" t="str">
        <f t="shared" si="67"/>
        <v/>
      </c>
      <c r="N343" s="60" t="str">
        <f t="shared" si="63"/>
        <v/>
      </c>
    </row>
    <row r="344" spans="1:14" ht="12.75" customHeight="1">
      <c r="A344" s="113"/>
      <c r="B344" s="66"/>
      <c r="C344" s="68"/>
      <c r="D344" s="63" t="str">
        <f>IF(C344="","",VLOOKUP(C344,tableaux!$D$5:E$66,2,FALSE))</f>
        <v/>
      </c>
      <c r="E344" s="74"/>
      <c r="F344" s="49"/>
      <c r="G344" s="157"/>
      <c r="H344" s="50" t="str">
        <f>IF(B344="","",VLOOKUP(B344,tableaux!$A$4:$B$526,2,FALSE))</f>
        <v/>
      </c>
      <c r="I344" s="51"/>
      <c r="J344" s="57" t="str">
        <f t="shared" si="65"/>
        <v/>
      </c>
      <c r="K344" s="58"/>
      <c r="L344" s="59" t="str">
        <f t="shared" si="66"/>
        <v/>
      </c>
      <c r="M344" s="124" t="str">
        <f t="shared" si="67"/>
        <v/>
      </c>
      <c r="N344" s="60" t="str">
        <f t="shared" si="63"/>
        <v/>
      </c>
    </row>
    <row r="345" spans="1:14" ht="12.75" customHeight="1">
      <c r="A345" s="113"/>
      <c r="B345" s="66"/>
      <c r="C345" s="68"/>
      <c r="D345" s="63" t="str">
        <f>IF(C345="","",VLOOKUP(C345,tableaux!$D$5:E$66,2,FALSE))</f>
        <v/>
      </c>
      <c r="E345" s="74"/>
      <c r="F345" s="49"/>
      <c r="G345" s="157"/>
      <c r="H345" s="50" t="str">
        <f>IF(B345="","",VLOOKUP(B345,tableaux!$A$4:$B$526,2,FALSE))</f>
        <v/>
      </c>
      <c r="I345" s="51"/>
      <c r="J345" s="57" t="str">
        <f t="shared" si="65"/>
        <v/>
      </c>
      <c r="K345" s="58"/>
      <c r="L345" s="59" t="str">
        <f t="shared" si="66"/>
        <v/>
      </c>
      <c r="M345" s="124" t="str">
        <f t="shared" si="67"/>
        <v/>
      </c>
      <c r="N345" s="60" t="str">
        <f t="shared" si="63"/>
        <v/>
      </c>
    </row>
    <row r="346" spans="1:14" ht="12.75" customHeight="1">
      <c r="A346" s="113"/>
      <c r="B346" s="66"/>
      <c r="C346" s="68"/>
      <c r="D346" s="63" t="str">
        <f>IF(C346="","",VLOOKUP(C346,tableaux!$D$5:E$66,2,FALSE))</f>
        <v/>
      </c>
      <c r="E346" s="74"/>
      <c r="F346" s="49"/>
      <c r="G346" s="157"/>
      <c r="H346" s="50" t="str">
        <f>IF(B346="","",VLOOKUP(B346,tableaux!$A$4:$B$526,2,FALSE))</f>
        <v/>
      </c>
      <c r="I346" s="51"/>
      <c r="J346" s="57" t="str">
        <f t="shared" si="65"/>
        <v/>
      </c>
      <c r="K346" s="58"/>
      <c r="L346" s="59" t="str">
        <f t="shared" si="66"/>
        <v/>
      </c>
      <c r="M346" s="124" t="str">
        <f t="shared" si="67"/>
        <v/>
      </c>
      <c r="N346" s="60" t="str">
        <f t="shared" si="63"/>
        <v/>
      </c>
    </row>
    <row r="347" spans="1:14" ht="12.75" customHeight="1">
      <c r="A347" s="113"/>
      <c r="B347" s="66"/>
      <c r="C347" s="68"/>
      <c r="D347" s="63" t="str">
        <f>IF(C347="","",VLOOKUP(C347,tableaux!$D$5:E$66,2,FALSE))</f>
        <v/>
      </c>
      <c r="E347" s="74"/>
      <c r="F347" s="49"/>
      <c r="G347" s="157"/>
      <c r="H347" s="50" t="str">
        <f>IF(B347="","",VLOOKUP(B347,tableaux!$A$4:$B$526,2,FALSE))</f>
        <v/>
      </c>
      <c r="I347" s="51"/>
      <c r="J347" s="57" t="str">
        <f t="shared" si="65"/>
        <v/>
      </c>
      <c r="K347" s="58"/>
      <c r="L347" s="59" t="str">
        <f t="shared" si="66"/>
        <v/>
      </c>
      <c r="M347" s="124" t="str">
        <f t="shared" si="67"/>
        <v/>
      </c>
      <c r="N347" s="60" t="str">
        <f t="shared" si="63"/>
        <v/>
      </c>
    </row>
    <row r="348" spans="1:14" ht="12.75" customHeight="1">
      <c r="A348" s="113"/>
      <c r="B348" s="66"/>
      <c r="C348" s="68"/>
      <c r="D348" s="63" t="str">
        <f>IF(C348="","",VLOOKUP(C348,tableaux!$D$5:E$66,2,FALSE))</f>
        <v/>
      </c>
      <c r="E348" s="74"/>
      <c r="F348" s="49"/>
      <c r="G348" s="157"/>
      <c r="H348" s="50" t="str">
        <f>IF(B348="","",VLOOKUP(B348,tableaux!$A$4:$B$526,2,FALSE))</f>
        <v/>
      </c>
      <c r="I348" s="51"/>
      <c r="J348" s="57" t="str">
        <f t="shared" si="65"/>
        <v/>
      </c>
      <c r="K348" s="58"/>
      <c r="L348" s="59" t="str">
        <f t="shared" si="66"/>
        <v/>
      </c>
      <c r="M348" s="124" t="str">
        <f t="shared" si="67"/>
        <v/>
      </c>
      <c r="N348" s="60" t="str">
        <f t="shared" si="63"/>
        <v/>
      </c>
    </row>
    <row r="349" spans="1:14" ht="12.75" customHeight="1">
      <c r="A349" s="113"/>
      <c r="B349" s="66"/>
      <c r="C349" s="68"/>
      <c r="D349" s="63" t="str">
        <f>IF(C349="","",VLOOKUP(C349,tableaux!$D$5:E$66,2,FALSE))</f>
        <v/>
      </c>
      <c r="E349" s="74"/>
      <c r="F349" s="49"/>
      <c r="G349" s="157"/>
      <c r="H349" s="50" t="str">
        <f>IF(B349="","",VLOOKUP(B349,tableaux!$A$4:$B$526,2,FALSE))</f>
        <v/>
      </c>
      <c r="I349" s="51"/>
      <c r="J349" s="57" t="str">
        <f t="shared" si="65"/>
        <v/>
      </c>
      <c r="K349" s="58"/>
      <c r="L349" s="59" t="str">
        <f t="shared" si="66"/>
        <v/>
      </c>
      <c r="M349" s="124" t="str">
        <f t="shared" si="67"/>
        <v/>
      </c>
      <c r="N349" s="60" t="str">
        <f t="shared" si="63"/>
        <v/>
      </c>
    </row>
    <row r="350" spans="1:14" ht="12.75" customHeight="1">
      <c r="A350" s="113"/>
      <c r="B350" s="66"/>
      <c r="C350" s="68"/>
      <c r="D350" s="63" t="str">
        <f>IF(C350="","",VLOOKUP(C350,tableaux!$D$5:E$66,2,FALSE))</f>
        <v/>
      </c>
      <c r="E350" s="74"/>
      <c r="F350" s="49"/>
      <c r="G350" s="157"/>
      <c r="H350" s="50" t="str">
        <f>IF(B350="","",VLOOKUP(B350,tableaux!$A$4:$B$526,2,FALSE))</f>
        <v/>
      </c>
      <c r="I350" s="51"/>
      <c r="J350" s="57" t="str">
        <f t="shared" si="65"/>
        <v/>
      </c>
      <c r="K350" s="58"/>
      <c r="L350" s="59" t="str">
        <f t="shared" si="66"/>
        <v/>
      </c>
      <c r="M350" s="124" t="str">
        <f t="shared" si="67"/>
        <v/>
      </c>
      <c r="N350" s="60" t="str">
        <f t="shared" si="63"/>
        <v/>
      </c>
    </row>
    <row r="351" spans="1:14" ht="12.75" customHeight="1">
      <c r="A351" s="113"/>
      <c r="B351" s="66"/>
      <c r="C351" s="68"/>
      <c r="D351" s="63" t="str">
        <f>IF(C351="","",VLOOKUP(C351,tableaux!$D$5:E$66,2,FALSE))</f>
        <v/>
      </c>
      <c r="E351" s="74"/>
      <c r="F351" s="49"/>
      <c r="G351" s="157"/>
      <c r="H351" s="50" t="str">
        <f>IF(B351="","",VLOOKUP(B351,tableaux!$A$4:$B$526,2,FALSE))</f>
        <v/>
      </c>
      <c r="I351" s="51"/>
      <c r="J351" s="57" t="str">
        <f t="shared" si="65"/>
        <v/>
      </c>
      <c r="K351" s="58"/>
      <c r="L351" s="59" t="str">
        <f t="shared" si="66"/>
        <v/>
      </c>
      <c r="M351" s="124" t="str">
        <f t="shared" si="67"/>
        <v/>
      </c>
      <c r="N351" s="60" t="str">
        <f t="shared" si="63"/>
        <v/>
      </c>
    </row>
    <row r="352" spans="1:14" ht="12.75" customHeight="1">
      <c r="A352" s="113"/>
      <c r="B352" s="66"/>
      <c r="C352" s="68"/>
      <c r="D352" s="63" t="str">
        <f>IF(C352="","",VLOOKUP(C352,tableaux!$D$5:E$66,2,FALSE))</f>
        <v/>
      </c>
      <c r="E352" s="74"/>
      <c r="F352" s="49"/>
      <c r="G352" s="157"/>
      <c r="H352" s="50" t="str">
        <f>IF(B352="","",VLOOKUP(B352,tableaux!$A$4:$B$526,2,FALSE))</f>
        <v/>
      </c>
      <c r="I352" s="51"/>
      <c r="J352" s="57" t="str">
        <f t="shared" si="65"/>
        <v/>
      </c>
      <c r="K352" s="58"/>
      <c r="L352" s="59" t="str">
        <f t="shared" si="66"/>
        <v/>
      </c>
      <c r="M352" s="124" t="str">
        <f t="shared" si="67"/>
        <v/>
      </c>
      <c r="N352" s="60" t="str">
        <f t="shared" si="63"/>
        <v/>
      </c>
    </row>
    <row r="353" spans="1:14" ht="12.75" customHeight="1">
      <c r="A353" s="113"/>
      <c r="B353" s="66"/>
      <c r="C353" s="68"/>
      <c r="D353" s="63" t="str">
        <f>IF(C353="","",VLOOKUP(C353,tableaux!$D$5:E$66,2,FALSE))</f>
        <v/>
      </c>
      <c r="E353" s="74"/>
      <c r="F353" s="49"/>
      <c r="G353" s="157"/>
      <c r="H353" s="50" t="str">
        <f>IF(B353="","",VLOOKUP(B353,tableaux!$A$4:$B$526,2,FALSE))</f>
        <v/>
      </c>
      <c r="I353" s="51"/>
      <c r="J353" s="57" t="str">
        <f t="shared" si="65"/>
        <v/>
      </c>
      <c r="K353" s="58"/>
      <c r="L353" s="59" t="str">
        <f t="shared" si="66"/>
        <v/>
      </c>
      <c r="M353" s="124" t="str">
        <f t="shared" si="67"/>
        <v/>
      </c>
      <c r="N353" s="60" t="str">
        <f t="shared" si="63"/>
        <v/>
      </c>
    </row>
    <row r="354" spans="1:14" ht="12.75" customHeight="1">
      <c r="A354" s="113"/>
      <c r="B354" s="66"/>
      <c r="C354" s="68"/>
      <c r="D354" s="63" t="str">
        <f>IF(C354="","",VLOOKUP(C354,tableaux!$D$5:E$66,2,FALSE))</f>
        <v/>
      </c>
      <c r="E354" s="74"/>
      <c r="F354" s="49"/>
      <c r="G354" s="157"/>
      <c r="H354" s="50" t="str">
        <f>IF(B354="","",VLOOKUP(B354,tableaux!$A$4:$B$526,2,FALSE))</f>
        <v/>
      </c>
      <c r="I354" s="51"/>
      <c r="J354" s="57" t="str">
        <f t="shared" si="65"/>
        <v/>
      </c>
      <c r="K354" s="58"/>
      <c r="L354" s="59" t="str">
        <f t="shared" si="66"/>
        <v/>
      </c>
      <c r="M354" s="124" t="str">
        <f t="shared" si="67"/>
        <v/>
      </c>
      <c r="N354" s="60" t="str">
        <f t="shared" si="63"/>
        <v/>
      </c>
    </row>
    <row r="355" spans="1:14" ht="12.75" customHeight="1">
      <c r="A355" s="113"/>
      <c r="B355" s="66"/>
      <c r="C355" s="68"/>
      <c r="D355" s="63" t="str">
        <f>IF(C355="","",VLOOKUP(C355,tableaux!$D$5:E$66,2,FALSE))</f>
        <v/>
      </c>
      <c r="E355" s="74"/>
      <c r="F355" s="49"/>
      <c r="G355" s="157"/>
      <c r="H355" s="50" t="str">
        <f>IF(B355="","",VLOOKUP(B355,tableaux!$A$4:$B$526,2,FALSE))</f>
        <v/>
      </c>
      <c r="I355" s="51"/>
      <c r="J355" s="57" t="str">
        <f t="shared" si="65"/>
        <v/>
      </c>
      <c r="K355" s="58"/>
      <c r="L355" s="59" t="str">
        <f t="shared" si="66"/>
        <v/>
      </c>
      <c r="M355" s="124" t="str">
        <f t="shared" si="67"/>
        <v/>
      </c>
      <c r="N355" s="60" t="str">
        <f t="shared" si="63"/>
        <v/>
      </c>
    </row>
    <row r="356" spans="1:14" ht="12.75" customHeight="1">
      <c r="A356" s="113"/>
      <c r="B356" s="66"/>
      <c r="C356" s="68"/>
      <c r="D356" s="63" t="str">
        <f>IF(C356="","",VLOOKUP(C356,tableaux!$D$5:E$66,2,FALSE))</f>
        <v/>
      </c>
      <c r="E356" s="74"/>
      <c r="F356" s="49"/>
      <c r="G356" s="157"/>
      <c r="H356" s="50" t="str">
        <f>IF(B356="","",VLOOKUP(B356,tableaux!$A$4:$B$526,2,FALSE))</f>
        <v/>
      </c>
      <c r="I356" s="51"/>
      <c r="J356" s="57" t="str">
        <f t="shared" si="65"/>
        <v/>
      </c>
      <c r="K356" s="58"/>
      <c r="L356" s="59" t="str">
        <f t="shared" si="66"/>
        <v/>
      </c>
      <c r="M356" s="124" t="str">
        <f t="shared" si="67"/>
        <v/>
      </c>
      <c r="N356" s="60" t="str">
        <f t="shared" si="63"/>
        <v/>
      </c>
    </row>
    <row r="357" spans="1:14" ht="12.75" customHeight="1">
      <c r="A357" s="113"/>
      <c r="B357" s="66"/>
      <c r="C357" s="68"/>
      <c r="D357" s="63" t="str">
        <f>IF(C357="","",VLOOKUP(C357,tableaux!$D$5:E$66,2,FALSE))</f>
        <v/>
      </c>
      <c r="E357" s="74"/>
      <c r="F357" s="49"/>
      <c r="G357" s="157"/>
      <c r="H357" s="50" t="str">
        <f>IF(B357="","",VLOOKUP(B357,tableaux!$A$4:$B$526,2,FALSE))</f>
        <v/>
      </c>
      <c r="I357" s="51"/>
      <c r="J357" s="57" t="str">
        <f t="shared" si="65"/>
        <v/>
      </c>
      <c r="K357" s="58"/>
      <c r="L357" s="59" t="str">
        <f t="shared" si="66"/>
        <v/>
      </c>
      <c r="M357" s="124" t="str">
        <f t="shared" si="67"/>
        <v/>
      </c>
      <c r="N357" s="60" t="str">
        <f t="shared" si="63"/>
        <v/>
      </c>
    </row>
    <row r="358" spans="1:14" ht="12.75" customHeight="1">
      <c r="A358" s="113"/>
      <c r="B358" s="66"/>
      <c r="C358" s="68"/>
      <c r="D358" s="63" t="str">
        <f>IF(C358="","",VLOOKUP(C358,tableaux!$D$5:E$66,2,FALSE))</f>
        <v/>
      </c>
      <c r="E358" s="74"/>
      <c r="F358" s="49"/>
      <c r="G358" s="157"/>
      <c r="H358" s="50" t="str">
        <f>IF(B358="","",VLOOKUP(B358,tableaux!$A$4:$B$526,2,FALSE))</f>
        <v/>
      </c>
      <c r="I358" s="51"/>
      <c r="J358" s="57" t="str">
        <f t="shared" si="65"/>
        <v/>
      </c>
      <c r="K358" s="58"/>
      <c r="L358" s="59" t="str">
        <f t="shared" si="66"/>
        <v/>
      </c>
      <c r="M358" s="124" t="str">
        <f t="shared" si="67"/>
        <v/>
      </c>
      <c r="N358" s="60" t="str">
        <f t="shared" si="63"/>
        <v/>
      </c>
    </row>
    <row r="359" spans="1:14" ht="12.75" customHeight="1">
      <c r="A359" s="113"/>
      <c r="B359" s="66"/>
      <c r="C359" s="68"/>
      <c r="D359" s="63" t="str">
        <f>IF(C359="","",VLOOKUP(C359,tableaux!$D$5:E$66,2,FALSE))</f>
        <v/>
      </c>
      <c r="E359" s="74"/>
      <c r="F359" s="49"/>
      <c r="G359" s="157"/>
      <c r="H359" s="50" t="str">
        <f>IF(B359="","",VLOOKUP(B359,tableaux!$A$4:$B$526,2,FALSE))</f>
        <v/>
      </c>
      <c r="I359" s="51"/>
      <c r="J359" s="57" t="str">
        <f t="shared" si="65"/>
        <v/>
      </c>
      <c r="K359" s="58"/>
      <c r="L359" s="59" t="str">
        <f t="shared" si="66"/>
        <v/>
      </c>
      <c r="M359" s="124" t="str">
        <f t="shared" si="67"/>
        <v/>
      </c>
      <c r="N359" s="60" t="str">
        <f t="shared" ref="N359:N422" si="68">IF(AND(B359&lt;&gt;"",G359=""),"à renouveler","")</f>
        <v/>
      </c>
    </row>
    <row r="360" spans="1:14" ht="12.75" customHeight="1">
      <c r="A360" s="113"/>
      <c r="B360" s="66"/>
      <c r="C360" s="68"/>
      <c r="D360" s="63" t="str">
        <f>IF(C360="","",VLOOKUP(C360,tableaux!$D$5:E$66,2,FALSE))</f>
        <v/>
      </c>
      <c r="E360" s="74"/>
      <c r="F360" s="49"/>
      <c r="G360" s="157"/>
      <c r="H360" s="50" t="str">
        <f>IF(B360="","",VLOOKUP(B360,tableaux!$A$4:$B$526,2,FALSE))</f>
        <v/>
      </c>
      <c r="I360" s="51"/>
      <c r="J360" s="57" t="str">
        <f t="shared" si="65"/>
        <v/>
      </c>
      <c r="K360" s="58"/>
      <c r="L360" s="59" t="str">
        <f t="shared" si="66"/>
        <v/>
      </c>
      <c r="M360" s="124" t="str">
        <f t="shared" si="67"/>
        <v/>
      </c>
      <c r="N360" s="60" t="str">
        <f t="shared" si="68"/>
        <v/>
      </c>
    </row>
    <row r="361" spans="1:14" ht="12.75" customHeight="1">
      <c r="A361" s="113"/>
      <c r="B361" s="66"/>
      <c r="C361" s="68"/>
      <c r="D361" s="63" t="str">
        <f>IF(C361="","",VLOOKUP(C361,tableaux!$D$5:E$66,2,FALSE))</f>
        <v/>
      </c>
      <c r="E361" s="74"/>
      <c r="F361" s="49"/>
      <c r="G361" s="157"/>
      <c r="H361" s="50" t="str">
        <f>IF(B361="","",VLOOKUP(B361,tableaux!$A$4:$B$526,2,FALSE))</f>
        <v/>
      </c>
      <c r="I361" s="51"/>
      <c r="J361" s="57" t="str">
        <f t="shared" si="65"/>
        <v/>
      </c>
      <c r="K361" s="58"/>
      <c r="L361" s="59" t="str">
        <f t="shared" si="66"/>
        <v/>
      </c>
      <c r="M361" s="124" t="str">
        <f t="shared" ref="M361:M392" si="69">IF(AND(G361="",K361&lt;&gt;"gie"),H361,"")</f>
        <v/>
      </c>
      <c r="N361" s="60" t="str">
        <f t="shared" si="68"/>
        <v/>
      </c>
    </row>
    <row r="362" spans="1:14" ht="12.75" customHeight="1">
      <c r="A362" s="113"/>
      <c r="B362" s="66"/>
      <c r="C362" s="68"/>
      <c r="D362" s="63" t="str">
        <f>IF(C362="","",VLOOKUP(C362,tableaux!$D$5:E$66,2,FALSE))</f>
        <v/>
      </c>
      <c r="E362" s="74"/>
      <c r="F362" s="49"/>
      <c r="G362" s="157"/>
      <c r="H362" s="50" t="str">
        <f>IF(B362="","",VLOOKUP(B362,tableaux!$A$4:$B$526,2,FALSE))</f>
        <v/>
      </c>
      <c r="I362" s="51"/>
      <c r="J362" s="57" t="str">
        <f t="shared" si="65"/>
        <v/>
      </c>
      <c r="K362" s="58"/>
      <c r="L362" s="59" t="str">
        <f t="shared" si="66"/>
        <v/>
      </c>
      <c r="M362" s="124" t="str">
        <f t="shared" si="69"/>
        <v/>
      </c>
      <c r="N362" s="60" t="str">
        <f t="shared" si="68"/>
        <v/>
      </c>
    </row>
    <row r="363" spans="1:14" ht="12.75" customHeight="1">
      <c r="A363" s="113"/>
      <c r="B363" s="66"/>
      <c r="C363" s="68"/>
      <c r="D363" s="63" t="str">
        <f>IF(C363="","",VLOOKUP(C363,tableaux!$D$5:E$66,2,FALSE))</f>
        <v/>
      </c>
      <c r="E363" s="74"/>
      <c r="F363" s="49"/>
      <c r="G363" s="157"/>
      <c r="H363" s="50" t="str">
        <f>IF(B363="","",VLOOKUP(B363,tableaux!$A$4:$B$526,2,FALSE))</f>
        <v/>
      </c>
      <c r="I363" s="51"/>
      <c r="J363" s="57" t="str">
        <f t="shared" si="65"/>
        <v/>
      </c>
      <c r="K363" s="58"/>
      <c r="L363" s="59" t="str">
        <f t="shared" si="66"/>
        <v/>
      </c>
      <c r="M363" s="124" t="str">
        <f t="shared" si="69"/>
        <v/>
      </c>
      <c r="N363" s="60" t="str">
        <f t="shared" si="68"/>
        <v/>
      </c>
    </row>
    <row r="364" spans="1:14" ht="12.75" customHeight="1">
      <c r="A364" s="113"/>
      <c r="B364" s="66"/>
      <c r="C364" s="68"/>
      <c r="D364" s="63" t="str">
        <f>IF(C364="","",VLOOKUP(C364,tableaux!$D$5:E$66,2,FALSE))</f>
        <v/>
      </c>
      <c r="E364" s="74"/>
      <c r="F364" s="49"/>
      <c r="G364" s="157"/>
      <c r="H364" s="50" t="str">
        <f>IF(B364="","",VLOOKUP(B364,tableaux!$A$4:$B$526,2,FALSE))</f>
        <v/>
      </c>
      <c r="I364" s="51"/>
      <c r="J364" s="57" t="str">
        <f t="shared" si="65"/>
        <v/>
      </c>
      <c r="K364" s="58"/>
      <c r="L364" s="59" t="str">
        <f t="shared" si="66"/>
        <v/>
      </c>
      <c r="M364" s="124" t="str">
        <f t="shared" si="69"/>
        <v/>
      </c>
      <c r="N364" s="60" t="str">
        <f t="shared" si="68"/>
        <v/>
      </c>
    </row>
    <row r="365" spans="1:14" ht="12.75" customHeight="1">
      <c r="A365" s="113"/>
      <c r="B365" s="66"/>
      <c r="C365" s="68"/>
      <c r="D365" s="63" t="str">
        <f>IF(C365="","",VLOOKUP(C365,tableaux!$D$5:E$66,2,FALSE))</f>
        <v/>
      </c>
      <c r="E365" s="74"/>
      <c r="F365" s="49"/>
      <c r="G365" s="157"/>
      <c r="H365" s="50" t="str">
        <f>IF(B365="","",VLOOKUP(B365,tableaux!$A$4:$B$526,2,FALSE))</f>
        <v/>
      </c>
      <c r="I365" s="51"/>
      <c r="J365" s="57" t="str">
        <f t="shared" si="65"/>
        <v/>
      </c>
      <c r="K365" s="58"/>
      <c r="L365" s="59" t="str">
        <f t="shared" si="66"/>
        <v/>
      </c>
      <c r="M365" s="124" t="str">
        <f t="shared" si="69"/>
        <v/>
      </c>
      <c r="N365" s="60" t="str">
        <f t="shared" si="68"/>
        <v/>
      </c>
    </row>
    <row r="366" spans="1:14" ht="12.75" customHeight="1">
      <c r="A366" s="113"/>
      <c r="B366" s="66"/>
      <c r="C366" s="68"/>
      <c r="D366" s="63" t="str">
        <f>IF(C366="","",VLOOKUP(C366,tableaux!$D$5:E$66,2,FALSE))</f>
        <v/>
      </c>
      <c r="E366" s="74"/>
      <c r="F366" s="49"/>
      <c r="G366" s="157"/>
      <c r="H366" s="50" t="str">
        <f>IF(B366="","",VLOOKUP(B366,tableaux!$A$4:$B$526,2,FALSE))</f>
        <v/>
      </c>
      <c r="I366" s="51"/>
      <c r="J366" s="57" t="str">
        <f t="shared" si="65"/>
        <v/>
      </c>
      <c r="K366" s="58"/>
      <c r="L366" s="59" t="str">
        <f t="shared" si="66"/>
        <v/>
      </c>
      <c r="M366" s="124" t="str">
        <f t="shared" si="69"/>
        <v/>
      </c>
      <c r="N366" s="60" t="str">
        <f t="shared" si="68"/>
        <v/>
      </c>
    </row>
    <row r="367" spans="1:14" ht="12.75" customHeight="1">
      <c r="A367" s="113"/>
      <c r="B367" s="66"/>
      <c r="C367" s="68"/>
      <c r="D367" s="63" t="str">
        <f>IF(C367="","",VLOOKUP(C367,tableaux!$D$5:E$66,2,FALSE))</f>
        <v/>
      </c>
      <c r="E367" s="74"/>
      <c r="F367" s="49"/>
      <c r="G367" s="157"/>
      <c r="H367" s="50" t="str">
        <f>IF(B367="","",VLOOKUP(B367,tableaux!$A$4:$B$526,2,FALSE))</f>
        <v/>
      </c>
      <c r="I367" s="51"/>
      <c r="J367" s="57" t="str">
        <f t="shared" si="65"/>
        <v/>
      </c>
      <c r="K367" s="58"/>
      <c r="L367" s="59" t="str">
        <f t="shared" si="66"/>
        <v/>
      </c>
      <c r="M367" s="124" t="str">
        <f t="shared" si="69"/>
        <v/>
      </c>
      <c r="N367" s="60" t="str">
        <f t="shared" si="68"/>
        <v/>
      </c>
    </row>
    <row r="368" spans="1:14" ht="12.75" customHeight="1">
      <c r="A368" s="113"/>
      <c r="B368" s="66"/>
      <c r="C368" s="68"/>
      <c r="D368" s="63" t="str">
        <f>IF(C368="","",VLOOKUP(C368,tableaux!$D$5:E$66,2,FALSE))</f>
        <v/>
      </c>
      <c r="E368" s="74"/>
      <c r="F368" s="49"/>
      <c r="G368" s="157"/>
      <c r="H368" s="50" t="str">
        <f>IF(B368="","",VLOOKUP(B368,tableaux!$A$4:$B$526,2,FALSE))</f>
        <v/>
      </c>
      <c r="I368" s="51"/>
      <c r="J368" s="57" t="str">
        <f t="shared" si="65"/>
        <v/>
      </c>
      <c r="K368" s="58"/>
      <c r="L368" s="59" t="str">
        <f t="shared" si="66"/>
        <v/>
      </c>
      <c r="M368" s="124" t="str">
        <f t="shared" si="69"/>
        <v/>
      </c>
      <c r="N368" s="60" t="str">
        <f t="shared" si="68"/>
        <v/>
      </c>
    </row>
    <row r="369" spans="1:14" ht="12.75" customHeight="1">
      <c r="A369" s="113"/>
      <c r="B369" s="66"/>
      <c r="C369" s="68"/>
      <c r="D369" s="63" t="str">
        <f>IF(C369="","",VLOOKUP(C369,tableaux!$D$5:E$66,2,FALSE))</f>
        <v/>
      </c>
      <c r="E369" s="74"/>
      <c r="F369" s="49"/>
      <c r="G369" s="157"/>
      <c r="H369" s="50" t="str">
        <f>IF(B369="","",VLOOKUP(B369,tableaux!$A$4:$B$526,2,FALSE))</f>
        <v/>
      </c>
      <c r="I369" s="51"/>
      <c r="J369" s="57" t="str">
        <f t="shared" si="65"/>
        <v/>
      </c>
      <c r="K369" s="58"/>
      <c r="L369" s="59" t="str">
        <f t="shared" si="66"/>
        <v/>
      </c>
      <c r="M369" s="124" t="str">
        <f t="shared" si="69"/>
        <v/>
      </c>
      <c r="N369" s="60" t="str">
        <f t="shared" si="68"/>
        <v/>
      </c>
    </row>
    <row r="370" spans="1:14" ht="12.75" customHeight="1">
      <c r="A370" s="113"/>
      <c r="B370" s="66"/>
      <c r="C370" s="68"/>
      <c r="D370" s="63" t="str">
        <f>IF(C370="","",VLOOKUP(C370,tableaux!$D$5:E$66,2,FALSE))</f>
        <v/>
      </c>
      <c r="E370" s="74"/>
      <c r="F370" s="49"/>
      <c r="G370" s="157"/>
      <c r="H370" s="50" t="str">
        <f>IF(B370="","",VLOOKUP(B370,tableaux!$A$4:$B$526,2,FALSE))</f>
        <v/>
      </c>
      <c r="I370" s="51"/>
      <c r="J370" s="57" t="str">
        <f t="shared" si="65"/>
        <v/>
      </c>
      <c r="K370" s="58"/>
      <c r="L370" s="59" t="str">
        <f t="shared" si="66"/>
        <v/>
      </c>
      <c r="M370" s="124" t="str">
        <f t="shared" si="69"/>
        <v/>
      </c>
      <c r="N370" s="60" t="str">
        <f t="shared" si="68"/>
        <v/>
      </c>
    </row>
    <row r="371" spans="1:14" ht="12.75" customHeight="1">
      <c r="A371" s="113"/>
      <c r="B371" s="66"/>
      <c r="C371" s="68"/>
      <c r="D371" s="63" t="str">
        <f>IF(C371="","",VLOOKUP(C371,tableaux!$D$5:E$66,2,FALSE))</f>
        <v/>
      </c>
      <c r="E371" s="74"/>
      <c r="F371" s="49"/>
      <c r="G371" s="157"/>
      <c r="H371" s="50" t="str">
        <f>IF(B371="","",VLOOKUP(B371,tableaux!$A$4:$B$526,2,FALSE))</f>
        <v/>
      </c>
      <c r="I371" s="51"/>
      <c r="J371" s="57" t="str">
        <f t="shared" si="65"/>
        <v/>
      </c>
      <c r="K371" s="58"/>
      <c r="L371" s="59" t="str">
        <f t="shared" si="66"/>
        <v/>
      </c>
      <c r="M371" s="124" t="str">
        <f t="shared" si="69"/>
        <v/>
      </c>
      <c r="N371" s="60" t="str">
        <f t="shared" si="68"/>
        <v/>
      </c>
    </row>
    <row r="372" spans="1:14" ht="12.75" customHeight="1">
      <c r="A372" s="113"/>
      <c r="B372" s="66"/>
      <c r="C372" s="68"/>
      <c r="D372" s="63" t="str">
        <f>IF(C372="","",VLOOKUP(C372,tableaux!$D$5:E$66,2,FALSE))</f>
        <v/>
      </c>
      <c r="E372" s="74"/>
      <c r="F372" s="49"/>
      <c r="G372" s="157"/>
      <c r="H372" s="50" t="str">
        <f>IF(B372="","",VLOOKUP(B372,tableaux!$A$4:$B$526,2,FALSE))</f>
        <v/>
      </c>
      <c r="I372" s="51"/>
      <c r="J372" s="57" t="str">
        <f t="shared" si="65"/>
        <v/>
      </c>
      <c r="K372" s="58"/>
      <c r="L372" s="59" t="str">
        <f t="shared" si="66"/>
        <v/>
      </c>
      <c r="M372" s="124" t="str">
        <f t="shared" si="69"/>
        <v/>
      </c>
      <c r="N372" s="60" t="str">
        <f t="shared" si="68"/>
        <v/>
      </c>
    </row>
    <row r="373" spans="1:14" ht="12.75" customHeight="1">
      <c r="A373" s="113"/>
      <c r="B373" s="66"/>
      <c r="C373" s="68"/>
      <c r="D373" s="63" t="str">
        <f>IF(C373="","",VLOOKUP(C373,tableaux!$D$5:E$66,2,FALSE))</f>
        <v/>
      </c>
      <c r="E373" s="74"/>
      <c r="F373" s="49"/>
      <c r="G373" s="157"/>
      <c r="H373" s="50" t="str">
        <f>IF(B373="","",VLOOKUP(B373,tableaux!$A$4:$B$526,2,FALSE))</f>
        <v/>
      </c>
      <c r="I373" s="51"/>
      <c r="J373" s="57" t="str">
        <f t="shared" si="65"/>
        <v/>
      </c>
      <c r="K373" s="58"/>
      <c r="L373" s="59" t="str">
        <f t="shared" si="66"/>
        <v/>
      </c>
      <c r="M373" s="124" t="str">
        <f t="shared" si="69"/>
        <v/>
      </c>
      <c r="N373" s="60" t="str">
        <f t="shared" si="68"/>
        <v/>
      </c>
    </row>
    <row r="374" spans="1:14" ht="12.75" customHeight="1">
      <c r="A374" s="113"/>
      <c r="B374" s="66"/>
      <c r="C374" s="68"/>
      <c r="D374" s="63" t="str">
        <f>IF(C374="","",VLOOKUP(C374,tableaux!$D$5:E$66,2,FALSE))</f>
        <v/>
      </c>
      <c r="E374" s="74"/>
      <c r="F374" s="49"/>
      <c r="G374" s="157"/>
      <c r="H374" s="50" t="str">
        <f>IF(B374="","",VLOOKUP(B374,tableaux!$A$4:$B$526,2,FALSE))</f>
        <v/>
      </c>
      <c r="I374" s="51"/>
      <c r="J374" s="57" t="str">
        <f t="shared" si="65"/>
        <v/>
      </c>
      <c r="K374" s="58"/>
      <c r="L374" s="59" t="str">
        <f t="shared" si="66"/>
        <v/>
      </c>
      <c r="M374" s="124" t="str">
        <f t="shared" si="69"/>
        <v/>
      </c>
      <c r="N374" s="60" t="str">
        <f t="shared" si="68"/>
        <v/>
      </c>
    </row>
    <row r="375" spans="1:14" ht="12.75" customHeight="1">
      <c r="A375" s="113"/>
      <c r="B375" s="66"/>
      <c r="C375" s="68"/>
      <c r="D375" s="63" t="str">
        <f>IF(C375="","",VLOOKUP(C375,tableaux!$D$5:E$66,2,FALSE))</f>
        <v/>
      </c>
      <c r="E375" s="74"/>
      <c r="F375" s="49"/>
      <c r="G375" s="157"/>
      <c r="H375" s="50" t="str">
        <f>IF(B375="","",VLOOKUP(B375,tableaux!$A$4:$B$526,2,FALSE))</f>
        <v/>
      </c>
      <c r="I375" s="51"/>
      <c r="J375" s="57" t="str">
        <f t="shared" si="65"/>
        <v/>
      </c>
      <c r="K375" s="58"/>
      <c r="L375" s="59" t="str">
        <f t="shared" si="66"/>
        <v/>
      </c>
      <c r="M375" s="124" t="str">
        <f t="shared" si="69"/>
        <v/>
      </c>
      <c r="N375" s="60" t="str">
        <f t="shared" si="68"/>
        <v/>
      </c>
    </row>
    <row r="376" spans="1:14" ht="12.75" customHeight="1">
      <c r="A376" s="113"/>
      <c r="B376" s="66"/>
      <c r="C376" s="68"/>
      <c r="D376" s="63" t="str">
        <f>IF(C376="","",VLOOKUP(C376,tableaux!$D$5:E$66,2,FALSE))</f>
        <v/>
      </c>
      <c r="E376" s="74"/>
      <c r="F376" s="49"/>
      <c r="G376" s="157"/>
      <c r="H376" s="50" t="str">
        <f>IF(B376="","",VLOOKUP(B376,tableaux!$A$4:$B$526,2,FALSE))</f>
        <v/>
      </c>
      <c r="I376" s="51"/>
      <c r="J376" s="57" t="str">
        <f t="shared" si="65"/>
        <v/>
      </c>
      <c r="K376" s="58"/>
      <c r="L376" s="59" t="str">
        <f t="shared" si="66"/>
        <v/>
      </c>
      <c r="M376" s="124" t="str">
        <f t="shared" si="69"/>
        <v/>
      </c>
      <c r="N376" s="60" t="str">
        <f t="shared" si="68"/>
        <v/>
      </c>
    </row>
    <row r="377" spans="1:14" ht="12.75" customHeight="1">
      <c r="A377" s="113"/>
      <c r="B377" s="66"/>
      <c r="C377" s="68"/>
      <c r="D377" s="63" t="str">
        <f>IF(C377="","",VLOOKUP(C377,tableaux!$D$5:E$66,2,FALSE))</f>
        <v/>
      </c>
      <c r="E377" s="74"/>
      <c r="F377" s="49"/>
      <c r="G377" s="157"/>
      <c r="H377" s="50" t="str">
        <f>IF(B377="","",VLOOKUP(B377,tableaux!$A$4:$B$526,2,FALSE))</f>
        <v/>
      </c>
      <c r="I377" s="51"/>
      <c r="J377" s="57" t="str">
        <f t="shared" si="65"/>
        <v/>
      </c>
      <c r="K377" s="58"/>
      <c r="L377" s="59" t="str">
        <f t="shared" si="66"/>
        <v/>
      </c>
      <c r="M377" s="124" t="str">
        <f t="shared" si="69"/>
        <v/>
      </c>
      <c r="N377" s="60" t="str">
        <f t="shared" si="68"/>
        <v/>
      </c>
    </row>
    <row r="378" spans="1:14" ht="12.75" customHeight="1">
      <c r="A378" s="113"/>
      <c r="B378" s="66"/>
      <c r="C378" s="68"/>
      <c r="D378" s="63" t="str">
        <f>IF(C378="","",VLOOKUP(C378,tableaux!$D$5:E$66,2,FALSE))</f>
        <v/>
      </c>
      <c r="E378" s="74"/>
      <c r="F378" s="49"/>
      <c r="G378" s="157"/>
      <c r="H378" s="50" t="str">
        <f>IF(B378="","",VLOOKUP(B378,tableaux!$A$4:$B$526,2,FALSE))</f>
        <v/>
      </c>
      <c r="I378" s="51"/>
      <c r="J378" s="57" t="str">
        <f t="shared" si="65"/>
        <v/>
      </c>
      <c r="K378" s="58"/>
      <c r="L378" s="59" t="str">
        <f t="shared" si="66"/>
        <v/>
      </c>
      <c r="M378" s="124" t="str">
        <f t="shared" si="69"/>
        <v/>
      </c>
      <c r="N378" s="60" t="str">
        <f t="shared" si="68"/>
        <v/>
      </c>
    </row>
    <row r="379" spans="1:14" ht="12.75" customHeight="1">
      <c r="A379" s="113"/>
      <c r="B379" s="66"/>
      <c r="C379" s="68"/>
      <c r="D379" s="63" t="str">
        <f>IF(C379="","",VLOOKUP(C379,tableaux!$D$5:E$66,2,FALSE))</f>
        <v/>
      </c>
      <c r="E379" s="74"/>
      <c r="F379" s="49"/>
      <c r="G379" s="157"/>
      <c r="H379" s="50" t="str">
        <f>IF(B379="","",VLOOKUP(B379,tableaux!$A$4:$B$526,2,FALSE))</f>
        <v/>
      </c>
      <c r="I379" s="51"/>
      <c r="J379" s="57" t="str">
        <f t="shared" si="65"/>
        <v/>
      </c>
      <c r="K379" s="58"/>
      <c r="L379" s="59" t="str">
        <f t="shared" si="66"/>
        <v/>
      </c>
      <c r="M379" s="124" t="str">
        <f t="shared" si="69"/>
        <v/>
      </c>
      <c r="N379" s="60" t="str">
        <f t="shared" si="68"/>
        <v/>
      </c>
    </row>
    <row r="380" spans="1:14" ht="12.75" customHeight="1">
      <c r="A380" s="113"/>
      <c r="B380" s="66"/>
      <c r="C380" s="68"/>
      <c r="D380" s="63" t="str">
        <f>IF(C380="","",VLOOKUP(C380,tableaux!$D$5:E$66,2,FALSE))</f>
        <v/>
      </c>
      <c r="E380" s="74"/>
      <c r="F380" s="49"/>
      <c r="G380" s="157"/>
      <c r="H380" s="50" t="str">
        <f>IF(B380="","",VLOOKUP(B380,tableaux!$A$4:$B$526,2,FALSE))</f>
        <v/>
      </c>
      <c r="I380" s="51"/>
      <c r="J380" s="57" t="str">
        <f t="shared" si="65"/>
        <v/>
      </c>
      <c r="K380" s="58"/>
      <c r="L380" s="59" t="str">
        <f t="shared" si="66"/>
        <v/>
      </c>
      <c r="M380" s="124" t="str">
        <f t="shared" si="69"/>
        <v/>
      </c>
      <c r="N380" s="60" t="str">
        <f t="shared" si="68"/>
        <v/>
      </c>
    </row>
    <row r="381" spans="1:14" ht="12.75" customHeight="1">
      <c r="A381" s="113"/>
      <c r="B381" s="66"/>
      <c r="C381" s="68"/>
      <c r="D381" s="63" t="str">
        <f>IF(C381="","",VLOOKUP(C381,tableaux!$D$5:E$66,2,FALSE))</f>
        <v/>
      </c>
      <c r="E381" s="74"/>
      <c r="F381" s="49"/>
      <c r="G381" s="157"/>
      <c r="H381" s="50" t="str">
        <f>IF(B381="","",VLOOKUP(B381,tableaux!$A$4:$B$526,2,FALSE))</f>
        <v/>
      </c>
      <c r="I381" s="51"/>
      <c r="J381" s="57" t="str">
        <f t="shared" si="65"/>
        <v/>
      </c>
      <c r="K381" s="58"/>
      <c r="L381" s="59" t="str">
        <f t="shared" si="66"/>
        <v/>
      </c>
      <c r="M381" s="124" t="str">
        <f t="shared" si="69"/>
        <v/>
      </c>
      <c r="N381" s="60" t="str">
        <f t="shared" si="68"/>
        <v/>
      </c>
    </row>
    <row r="382" spans="1:14" ht="12.75" customHeight="1">
      <c r="A382" s="113"/>
      <c r="B382" s="66"/>
      <c r="C382" s="68"/>
      <c r="D382" s="63" t="str">
        <f>IF(C382="","",VLOOKUP(C382,tableaux!$D$5:E$66,2,FALSE))</f>
        <v/>
      </c>
      <c r="E382" s="74"/>
      <c r="F382" s="49"/>
      <c r="G382" s="157"/>
      <c r="H382" s="50" t="str">
        <f>IF(B382="","",VLOOKUP(B382,tableaux!$A$4:$B$526,2,FALSE))</f>
        <v/>
      </c>
      <c r="I382" s="51"/>
      <c r="J382" s="57" t="str">
        <f t="shared" si="65"/>
        <v/>
      </c>
      <c r="K382" s="58"/>
      <c r="L382" s="59" t="str">
        <f t="shared" si="66"/>
        <v/>
      </c>
      <c r="M382" s="124" t="str">
        <f t="shared" si="69"/>
        <v/>
      </c>
      <c r="N382" s="60" t="str">
        <f t="shared" si="68"/>
        <v/>
      </c>
    </row>
    <row r="383" spans="1:14" ht="12.75" customHeight="1">
      <c r="A383" s="113"/>
      <c r="B383" s="66"/>
      <c r="C383" s="68"/>
      <c r="D383" s="63" t="str">
        <f>IF(C383="","",VLOOKUP(C383,tableaux!$D$5:E$66,2,FALSE))</f>
        <v/>
      </c>
      <c r="E383" s="74"/>
      <c r="F383" s="49"/>
      <c r="G383" s="157"/>
      <c r="H383" s="50" t="str">
        <f>IF(B383="","",VLOOKUP(B383,tableaux!$A$4:$B$526,2,FALSE))</f>
        <v/>
      </c>
      <c r="I383" s="51"/>
      <c r="J383" s="57" t="str">
        <f t="shared" si="65"/>
        <v/>
      </c>
      <c r="K383" s="58"/>
      <c r="L383" s="59" t="str">
        <f t="shared" si="66"/>
        <v/>
      </c>
      <c r="M383" s="124" t="str">
        <f t="shared" si="69"/>
        <v/>
      </c>
      <c r="N383" s="60" t="str">
        <f t="shared" si="68"/>
        <v/>
      </c>
    </row>
    <row r="384" spans="1:14" ht="12.75" customHeight="1">
      <c r="A384" s="113"/>
      <c r="B384" s="66"/>
      <c r="C384" s="68"/>
      <c r="D384" s="63" t="str">
        <f>IF(C384="","",VLOOKUP(C384,tableaux!$D$5:E$66,2,FALSE))</f>
        <v/>
      </c>
      <c r="E384" s="74"/>
      <c r="F384" s="49"/>
      <c r="G384" s="157"/>
      <c r="H384" s="50" t="str">
        <f>IF(B384="","",VLOOKUP(B384,tableaux!$A$4:$B$526,2,FALSE))</f>
        <v/>
      </c>
      <c r="I384" s="51"/>
      <c r="J384" s="57" t="str">
        <f t="shared" si="65"/>
        <v/>
      </c>
      <c r="K384" s="58"/>
      <c r="L384" s="59" t="str">
        <f t="shared" si="66"/>
        <v/>
      </c>
      <c r="M384" s="124" t="str">
        <f t="shared" si="69"/>
        <v/>
      </c>
      <c r="N384" s="60" t="str">
        <f t="shared" si="68"/>
        <v/>
      </c>
    </row>
    <row r="385" spans="1:14" ht="12.75" customHeight="1">
      <c r="A385" s="113"/>
      <c r="B385" s="66"/>
      <c r="C385" s="68"/>
      <c r="D385" s="63" t="str">
        <f>IF(C385="","",VLOOKUP(C385,tableaux!$D$5:E$66,2,FALSE))</f>
        <v/>
      </c>
      <c r="E385" s="74"/>
      <c r="F385" s="49"/>
      <c r="G385" s="157"/>
      <c r="H385" s="50" t="str">
        <f>IF(B385="","",VLOOKUP(B385,tableaux!$A$4:$B$526,2,FALSE))</f>
        <v/>
      </c>
      <c r="I385" s="51"/>
      <c r="J385" s="57" t="str">
        <f t="shared" si="65"/>
        <v/>
      </c>
      <c r="K385" s="58"/>
      <c r="L385" s="59" t="str">
        <f t="shared" si="66"/>
        <v/>
      </c>
      <c r="M385" s="124" t="str">
        <f t="shared" si="69"/>
        <v/>
      </c>
      <c r="N385" s="60" t="str">
        <f t="shared" si="68"/>
        <v/>
      </c>
    </row>
    <row r="386" spans="1:14" ht="12.75" customHeight="1">
      <c r="A386" s="113"/>
      <c r="B386" s="66"/>
      <c r="C386" s="68"/>
      <c r="D386" s="63" t="str">
        <f>IF(C386="","",VLOOKUP(C386,tableaux!$D$5:E$66,2,FALSE))</f>
        <v/>
      </c>
      <c r="E386" s="74"/>
      <c r="F386" s="49"/>
      <c r="G386" s="157"/>
      <c r="H386" s="50" t="str">
        <f>IF(B386="","",VLOOKUP(B386,tableaux!$A$4:$B$526,2,FALSE))</f>
        <v/>
      </c>
      <c r="I386" s="51"/>
      <c r="J386" s="57" t="str">
        <f t="shared" ref="J386:J448" si="70">IF(AND(K386="",H386&lt;&gt;"",G386&lt;&gt;""),"dispo","")</f>
        <v/>
      </c>
      <c r="K386" s="58"/>
      <c r="L386" s="59" t="str">
        <f t="shared" ref="L386:L448" si="71">IF(AND(G386="",K386="gie"),H386/$L$11,"")</f>
        <v/>
      </c>
      <c r="M386" s="124" t="str">
        <f t="shared" si="69"/>
        <v/>
      </c>
      <c r="N386" s="60" t="str">
        <f t="shared" si="68"/>
        <v/>
      </c>
    </row>
    <row r="387" spans="1:14" ht="12.75" customHeight="1">
      <c r="A387" s="113"/>
      <c r="B387" s="66"/>
      <c r="C387" s="68"/>
      <c r="D387" s="63" t="str">
        <f>IF(C387="","",VLOOKUP(C387,tableaux!$D$5:E$66,2,FALSE))</f>
        <v/>
      </c>
      <c r="E387" s="74"/>
      <c r="F387" s="49"/>
      <c r="G387" s="157"/>
      <c r="H387" s="50" t="str">
        <f>IF(B387="","",VLOOKUP(B387,tableaux!$A$4:$B$526,2,FALSE))</f>
        <v/>
      </c>
      <c r="I387" s="51"/>
      <c r="J387" s="57" t="str">
        <f t="shared" si="70"/>
        <v/>
      </c>
      <c r="K387" s="58"/>
      <c r="L387" s="59" t="str">
        <f t="shared" si="71"/>
        <v/>
      </c>
      <c r="M387" s="124" t="str">
        <f t="shared" si="69"/>
        <v/>
      </c>
      <c r="N387" s="60" t="str">
        <f t="shared" si="68"/>
        <v/>
      </c>
    </row>
    <row r="388" spans="1:14" ht="12.75" customHeight="1">
      <c r="A388" s="113"/>
      <c r="B388" s="66"/>
      <c r="C388" s="68"/>
      <c r="D388" s="63" t="str">
        <f>IF(C388="","",VLOOKUP(C388,tableaux!$D$5:E$66,2,FALSE))</f>
        <v/>
      </c>
      <c r="E388" s="74"/>
      <c r="F388" s="49"/>
      <c r="G388" s="157"/>
      <c r="H388" s="50" t="str">
        <f>IF(B388="","",VLOOKUP(B388,tableaux!$A$4:$B$526,2,FALSE))</f>
        <v/>
      </c>
      <c r="I388" s="51"/>
      <c r="J388" s="57" t="str">
        <f t="shared" si="70"/>
        <v/>
      </c>
      <c r="K388" s="58"/>
      <c r="L388" s="59" t="str">
        <f t="shared" si="71"/>
        <v/>
      </c>
      <c r="M388" s="124" t="str">
        <f t="shared" si="69"/>
        <v/>
      </c>
      <c r="N388" s="60" t="str">
        <f t="shared" si="68"/>
        <v/>
      </c>
    </row>
    <row r="389" spans="1:14" ht="12.75" customHeight="1">
      <c r="A389" s="113"/>
      <c r="B389" s="66"/>
      <c r="C389" s="68"/>
      <c r="D389" s="63" t="str">
        <f>IF(C389="","",VLOOKUP(C389,tableaux!$D$5:E$66,2,FALSE))</f>
        <v/>
      </c>
      <c r="E389" s="74"/>
      <c r="F389" s="49"/>
      <c r="G389" s="157"/>
      <c r="H389" s="50" t="str">
        <f>IF(B389="","",VLOOKUP(B389,tableaux!$A$4:$B$526,2,FALSE))</f>
        <v/>
      </c>
      <c r="I389" s="51"/>
      <c r="J389" s="57" t="str">
        <f t="shared" si="70"/>
        <v/>
      </c>
      <c r="K389" s="58"/>
      <c r="L389" s="59" t="str">
        <f t="shared" si="71"/>
        <v/>
      </c>
      <c r="M389" s="124" t="str">
        <f t="shared" si="69"/>
        <v/>
      </c>
      <c r="N389" s="60" t="str">
        <f t="shared" si="68"/>
        <v/>
      </c>
    </row>
    <row r="390" spans="1:14" ht="12.75" customHeight="1">
      <c r="A390" s="113"/>
      <c r="B390" s="66"/>
      <c r="C390" s="68"/>
      <c r="D390" s="63" t="str">
        <f>IF(C390="","",VLOOKUP(C390,tableaux!$D$5:E$66,2,FALSE))</f>
        <v/>
      </c>
      <c r="E390" s="74"/>
      <c r="F390" s="49"/>
      <c r="G390" s="157"/>
      <c r="H390" s="50" t="str">
        <f>IF(B390="","",VLOOKUP(B390,tableaux!$A$4:$B$526,2,FALSE))</f>
        <v/>
      </c>
      <c r="I390" s="51"/>
      <c r="J390" s="57" t="str">
        <f t="shared" si="70"/>
        <v/>
      </c>
      <c r="K390" s="58"/>
      <c r="L390" s="59" t="str">
        <f t="shared" si="71"/>
        <v/>
      </c>
      <c r="M390" s="124" t="str">
        <f t="shared" si="69"/>
        <v/>
      </c>
      <c r="N390" s="60" t="str">
        <f t="shared" si="68"/>
        <v/>
      </c>
    </row>
    <row r="391" spans="1:14" ht="12.75" customHeight="1">
      <c r="A391" s="113"/>
      <c r="B391" s="66"/>
      <c r="C391" s="68"/>
      <c r="D391" s="63" t="str">
        <f>IF(C391="","",VLOOKUP(C391,tableaux!$D$5:E$66,2,FALSE))</f>
        <v/>
      </c>
      <c r="E391" s="74"/>
      <c r="F391" s="49"/>
      <c r="G391" s="157"/>
      <c r="H391" s="50" t="str">
        <f>IF(B391="","",VLOOKUP(B391,tableaux!$A$4:$B$526,2,FALSE))</f>
        <v/>
      </c>
      <c r="I391" s="51"/>
      <c r="J391" s="57" t="str">
        <f t="shared" si="70"/>
        <v/>
      </c>
      <c r="K391" s="58"/>
      <c r="L391" s="59" t="str">
        <f t="shared" si="71"/>
        <v/>
      </c>
      <c r="M391" s="124" t="str">
        <f t="shared" si="69"/>
        <v/>
      </c>
      <c r="N391" s="60" t="str">
        <f t="shared" si="68"/>
        <v/>
      </c>
    </row>
    <row r="392" spans="1:14" ht="12.75" customHeight="1">
      <c r="A392" s="113"/>
      <c r="B392" s="66"/>
      <c r="C392" s="68"/>
      <c r="D392" s="63" t="str">
        <f>IF(C392="","",VLOOKUP(C392,tableaux!$D$5:E$66,2,FALSE))</f>
        <v/>
      </c>
      <c r="E392" s="74"/>
      <c r="F392" s="49"/>
      <c r="G392" s="157"/>
      <c r="H392" s="50" t="str">
        <f>IF(B392="","",VLOOKUP(B392,tableaux!$A$4:$B$526,2,FALSE))</f>
        <v/>
      </c>
      <c r="I392" s="51"/>
      <c r="J392" s="57" t="str">
        <f t="shared" si="70"/>
        <v/>
      </c>
      <c r="K392" s="58"/>
      <c r="L392" s="59" t="str">
        <f t="shared" si="71"/>
        <v/>
      </c>
      <c r="M392" s="124" t="str">
        <f t="shared" si="69"/>
        <v/>
      </c>
      <c r="N392" s="60" t="str">
        <f t="shared" si="68"/>
        <v/>
      </c>
    </row>
    <row r="393" spans="1:14" ht="12.75" customHeight="1">
      <c r="A393" s="113"/>
      <c r="B393" s="66"/>
      <c r="C393" s="68"/>
      <c r="D393" s="63" t="str">
        <f>IF(C393="","",VLOOKUP(C393,tableaux!$D$5:E$66,2,FALSE))</f>
        <v/>
      </c>
      <c r="E393" s="74"/>
      <c r="F393" s="49"/>
      <c r="G393" s="157"/>
      <c r="H393" s="50" t="str">
        <f>IF(B393="","",VLOOKUP(B393,tableaux!$A$4:$B$526,2,FALSE))</f>
        <v/>
      </c>
      <c r="I393" s="51"/>
      <c r="J393" s="57" t="str">
        <f t="shared" si="70"/>
        <v/>
      </c>
      <c r="K393" s="58"/>
      <c r="L393" s="59" t="str">
        <f t="shared" si="71"/>
        <v/>
      </c>
      <c r="M393" s="124" t="str">
        <f t="shared" ref="M393:M424" si="72">IF(AND(G393="",K393&lt;&gt;"gie"),H393,"")</f>
        <v/>
      </c>
      <c r="N393" s="60" t="str">
        <f t="shared" si="68"/>
        <v/>
      </c>
    </row>
    <row r="394" spans="1:14" ht="12.75" customHeight="1">
      <c r="A394" s="113"/>
      <c r="B394" s="66"/>
      <c r="C394" s="68"/>
      <c r="D394" s="63" t="str">
        <f>IF(C394="","",VLOOKUP(C394,tableaux!$D$5:E$66,2,FALSE))</f>
        <v/>
      </c>
      <c r="E394" s="74"/>
      <c r="F394" s="49"/>
      <c r="G394" s="157"/>
      <c r="H394" s="50" t="str">
        <f>IF(B394="","",VLOOKUP(B394,tableaux!$A$4:$B$526,2,FALSE))</f>
        <v/>
      </c>
      <c r="I394" s="51"/>
      <c r="J394" s="57" t="str">
        <f t="shared" si="70"/>
        <v/>
      </c>
      <c r="K394" s="58"/>
      <c r="L394" s="59" t="str">
        <f t="shared" si="71"/>
        <v/>
      </c>
      <c r="M394" s="124" t="str">
        <f t="shared" si="72"/>
        <v/>
      </c>
      <c r="N394" s="60" t="str">
        <f t="shared" si="68"/>
        <v/>
      </c>
    </row>
    <row r="395" spans="1:14" ht="12.75" customHeight="1">
      <c r="A395" s="113"/>
      <c r="B395" s="66"/>
      <c r="C395" s="68"/>
      <c r="D395" s="63" t="str">
        <f>IF(C395="","",VLOOKUP(C395,tableaux!$D$5:E$66,2,FALSE))</f>
        <v/>
      </c>
      <c r="E395" s="74"/>
      <c r="F395" s="49"/>
      <c r="G395" s="157"/>
      <c r="H395" s="50" t="str">
        <f>IF(B395="","",VLOOKUP(B395,tableaux!$A$4:$B$526,2,FALSE))</f>
        <v/>
      </c>
      <c r="I395" s="51"/>
      <c r="J395" s="57" t="str">
        <f t="shared" si="70"/>
        <v/>
      </c>
      <c r="K395" s="58"/>
      <c r="L395" s="59" t="str">
        <f t="shared" si="71"/>
        <v/>
      </c>
      <c r="M395" s="124" t="str">
        <f t="shared" si="72"/>
        <v/>
      </c>
      <c r="N395" s="60" t="str">
        <f t="shared" si="68"/>
        <v/>
      </c>
    </row>
    <row r="396" spans="1:14" ht="12.75" customHeight="1">
      <c r="A396" s="113"/>
      <c r="B396" s="66"/>
      <c r="C396" s="68"/>
      <c r="D396" s="63" t="str">
        <f>IF(C396="","",VLOOKUP(C396,tableaux!$D$5:E$66,2,FALSE))</f>
        <v/>
      </c>
      <c r="E396" s="74"/>
      <c r="F396" s="49"/>
      <c r="G396" s="157"/>
      <c r="H396" s="50" t="str">
        <f>IF(B396="","",VLOOKUP(B396,tableaux!$A$4:$B$526,2,FALSE))</f>
        <v/>
      </c>
      <c r="I396" s="51"/>
      <c r="J396" s="57" t="str">
        <f t="shared" si="70"/>
        <v/>
      </c>
      <c r="K396" s="58"/>
      <c r="L396" s="59" t="str">
        <f t="shared" si="71"/>
        <v/>
      </c>
      <c r="M396" s="124" t="str">
        <f t="shared" si="72"/>
        <v/>
      </c>
      <c r="N396" s="60" t="str">
        <f t="shared" si="68"/>
        <v/>
      </c>
    </row>
    <row r="397" spans="1:14" ht="12.75" customHeight="1">
      <c r="A397" s="113"/>
      <c r="B397" s="66"/>
      <c r="C397" s="68"/>
      <c r="D397" s="63" t="str">
        <f>IF(C397="","",VLOOKUP(C397,tableaux!$D$5:E$66,2,FALSE))</f>
        <v/>
      </c>
      <c r="E397" s="74"/>
      <c r="F397" s="49"/>
      <c r="G397" s="157"/>
      <c r="H397" s="50" t="str">
        <f>IF(B397="","",VLOOKUP(B397,tableaux!$A$4:$B$526,2,FALSE))</f>
        <v/>
      </c>
      <c r="I397" s="51"/>
      <c r="J397" s="57" t="str">
        <f t="shared" si="70"/>
        <v/>
      </c>
      <c r="K397" s="58"/>
      <c r="L397" s="59" t="str">
        <f t="shared" si="71"/>
        <v/>
      </c>
      <c r="M397" s="124" t="str">
        <f t="shared" si="72"/>
        <v/>
      </c>
      <c r="N397" s="60" t="str">
        <f t="shared" si="68"/>
        <v/>
      </c>
    </row>
    <row r="398" spans="1:14" ht="12.75" customHeight="1">
      <c r="A398" s="113"/>
      <c r="B398" s="66"/>
      <c r="C398" s="68"/>
      <c r="D398" s="63" t="str">
        <f>IF(C398="","",VLOOKUP(C398,tableaux!$D$5:E$66,2,FALSE))</f>
        <v/>
      </c>
      <c r="E398" s="74"/>
      <c r="F398" s="49"/>
      <c r="G398" s="157"/>
      <c r="H398" s="50" t="str">
        <f>IF(B398="","",VLOOKUP(B398,tableaux!$A$4:$B$526,2,FALSE))</f>
        <v/>
      </c>
      <c r="I398" s="51"/>
      <c r="J398" s="57" t="str">
        <f t="shared" si="70"/>
        <v/>
      </c>
      <c r="K398" s="58"/>
      <c r="L398" s="59" t="str">
        <f t="shared" si="71"/>
        <v/>
      </c>
      <c r="M398" s="124" t="str">
        <f t="shared" si="72"/>
        <v/>
      </c>
      <c r="N398" s="60" t="str">
        <f t="shared" si="68"/>
        <v/>
      </c>
    </row>
    <row r="399" spans="1:14" ht="12.75" customHeight="1">
      <c r="A399" s="113"/>
      <c r="B399" s="66"/>
      <c r="C399" s="68"/>
      <c r="D399" s="63" t="str">
        <f>IF(C399="","",VLOOKUP(C399,tableaux!$D$5:E$66,2,FALSE))</f>
        <v/>
      </c>
      <c r="E399" s="74"/>
      <c r="F399" s="49"/>
      <c r="G399" s="157"/>
      <c r="H399" s="50" t="str">
        <f>IF(B399="","",VLOOKUP(B399,tableaux!$A$4:$B$526,2,FALSE))</f>
        <v/>
      </c>
      <c r="I399" s="51"/>
      <c r="J399" s="57" t="str">
        <f t="shared" si="70"/>
        <v/>
      </c>
      <c r="K399" s="58"/>
      <c r="L399" s="59" t="str">
        <f t="shared" si="71"/>
        <v/>
      </c>
      <c r="M399" s="124" t="str">
        <f t="shared" si="72"/>
        <v/>
      </c>
      <c r="N399" s="60" t="str">
        <f t="shared" si="68"/>
        <v/>
      </c>
    </row>
    <row r="400" spans="1:14" ht="12.75" customHeight="1">
      <c r="A400" s="113"/>
      <c r="B400" s="66"/>
      <c r="C400" s="68"/>
      <c r="D400" s="63" t="str">
        <f>IF(C400="","",VLOOKUP(C400,tableaux!$D$5:E$66,2,FALSE))</f>
        <v/>
      </c>
      <c r="E400" s="74"/>
      <c r="F400" s="49"/>
      <c r="G400" s="157"/>
      <c r="H400" s="50" t="str">
        <f>IF(B400="","",VLOOKUP(B400,tableaux!$A$4:$B$526,2,FALSE))</f>
        <v/>
      </c>
      <c r="I400" s="51"/>
      <c r="J400" s="57" t="str">
        <f t="shared" si="70"/>
        <v/>
      </c>
      <c r="K400" s="58"/>
      <c r="L400" s="59" t="str">
        <f t="shared" si="71"/>
        <v/>
      </c>
      <c r="M400" s="124" t="str">
        <f t="shared" si="72"/>
        <v/>
      </c>
      <c r="N400" s="60" t="str">
        <f t="shared" si="68"/>
        <v/>
      </c>
    </row>
    <row r="401" spans="1:14" ht="12.75" customHeight="1">
      <c r="A401" s="113"/>
      <c r="B401" s="66"/>
      <c r="C401" s="68"/>
      <c r="D401" s="63" t="str">
        <f>IF(C401="","",VLOOKUP(C401,tableaux!$D$5:E$66,2,FALSE))</f>
        <v/>
      </c>
      <c r="E401" s="74"/>
      <c r="F401" s="49"/>
      <c r="G401" s="157"/>
      <c r="H401" s="50" t="str">
        <f>IF(B401="","",VLOOKUP(B401,tableaux!$A$4:$B$526,2,FALSE))</f>
        <v/>
      </c>
      <c r="I401" s="51"/>
      <c r="J401" s="57" t="str">
        <f t="shared" si="70"/>
        <v/>
      </c>
      <c r="K401" s="58"/>
      <c r="L401" s="59" t="str">
        <f t="shared" si="71"/>
        <v/>
      </c>
      <c r="M401" s="124" t="str">
        <f t="shared" si="72"/>
        <v/>
      </c>
      <c r="N401" s="60" t="str">
        <f t="shared" si="68"/>
        <v/>
      </c>
    </row>
    <row r="402" spans="1:14" ht="12.75" customHeight="1">
      <c r="A402" s="113"/>
      <c r="B402" s="66"/>
      <c r="C402" s="68"/>
      <c r="D402" s="63" t="str">
        <f>IF(C402="","",VLOOKUP(C402,tableaux!$D$5:E$66,2,FALSE))</f>
        <v/>
      </c>
      <c r="E402" s="74"/>
      <c r="F402" s="49"/>
      <c r="G402" s="157"/>
      <c r="H402" s="50" t="str">
        <f>IF(B402="","",VLOOKUP(B402,tableaux!$A$4:$B$526,2,FALSE))</f>
        <v/>
      </c>
      <c r="I402" s="51"/>
      <c r="J402" s="57" t="str">
        <f t="shared" si="70"/>
        <v/>
      </c>
      <c r="K402" s="58"/>
      <c r="L402" s="59" t="str">
        <f t="shared" si="71"/>
        <v/>
      </c>
      <c r="M402" s="124" t="str">
        <f t="shared" si="72"/>
        <v/>
      </c>
      <c r="N402" s="60" t="str">
        <f t="shared" si="68"/>
        <v/>
      </c>
    </row>
    <row r="403" spans="1:14" ht="12.75" customHeight="1">
      <c r="A403" s="113"/>
      <c r="B403" s="66"/>
      <c r="C403" s="68"/>
      <c r="D403" s="63" t="str">
        <f>IF(C403="","",VLOOKUP(C403,tableaux!$D$5:E$66,2,FALSE))</f>
        <v/>
      </c>
      <c r="E403" s="74"/>
      <c r="F403" s="49"/>
      <c r="G403" s="157"/>
      <c r="H403" s="50" t="str">
        <f>IF(B403="","",VLOOKUP(B403,tableaux!$A$4:$B$526,2,FALSE))</f>
        <v/>
      </c>
      <c r="I403" s="51"/>
      <c r="J403" s="57" t="str">
        <f t="shared" si="70"/>
        <v/>
      </c>
      <c r="K403" s="58"/>
      <c r="L403" s="59" t="str">
        <f t="shared" si="71"/>
        <v/>
      </c>
      <c r="M403" s="124" t="str">
        <f t="shared" si="72"/>
        <v/>
      </c>
      <c r="N403" s="60" t="str">
        <f t="shared" si="68"/>
        <v/>
      </c>
    </row>
    <row r="404" spans="1:14" ht="12.75" customHeight="1">
      <c r="A404" s="113"/>
      <c r="B404" s="66"/>
      <c r="C404" s="68"/>
      <c r="D404" s="63" t="str">
        <f>IF(C404="","",VLOOKUP(C404,tableaux!$D$5:E$66,2,FALSE))</f>
        <v/>
      </c>
      <c r="E404" s="74"/>
      <c r="F404" s="49"/>
      <c r="G404" s="157"/>
      <c r="H404" s="50" t="str">
        <f>IF(B404="","",VLOOKUP(B404,tableaux!$A$4:$B$526,2,FALSE))</f>
        <v/>
      </c>
      <c r="I404" s="51"/>
      <c r="J404" s="57" t="str">
        <f t="shared" si="70"/>
        <v/>
      </c>
      <c r="K404" s="58"/>
      <c r="L404" s="59" t="str">
        <f t="shared" si="71"/>
        <v/>
      </c>
      <c r="M404" s="124" t="str">
        <f t="shared" si="72"/>
        <v/>
      </c>
      <c r="N404" s="60" t="str">
        <f t="shared" si="68"/>
        <v/>
      </c>
    </row>
    <row r="405" spans="1:14" ht="12.75" customHeight="1">
      <c r="A405" s="113"/>
      <c r="B405" s="66"/>
      <c r="C405" s="68"/>
      <c r="D405" s="63" t="str">
        <f>IF(C405="","",VLOOKUP(C405,tableaux!$D$5:E$66,2,FALSE))</f>
        <v/>
      </c>
      <c r="E405" s="74"/>
      <c r="F405" s="49"/>
      <c r="G405" s="157"/>
      <c r="H405" s="50" t="str">
        <f>IF(B405="","",VLOOKUP(B405,tableaux!$A$4:$B$526,2,FALSE))</f>
        <v/>
      </c>
      <c r="I405" s="51"/>
      <c r="J405" s="57" t="str">
        <f t="shared" si="70"/>
        <v/>
      </c>
      <c r="K405" s="58"/>
      <c r="L405" s="59" t="str">
        <f t="shared" si="71"/>
        <v/>
      </c>
      <c r="M405" s="124" t="str">
        <f t="shared" si="72"/>
        <v/>
      </c>
      <c r="N405" s="60" t="str">
        <f t="shared" si="68"/>
        <v/>
      </c>
    </row>
    <row r="406" spans="1:14" ht="12.75" customHeight="1">
      <c r="A406" s="113"/>
      <c r="B406" s="66"/>
      <c r="C406" s="68"/>
      <c r="D406" s="63" t="str">
        <f>IF(C406="","",VLOOKUP(C406,tableaux!$D$5:E$66,2,FALSE))</f>
        <v/>
      </c>
      <c r="E406" s="74"/>
      <c r="F406" s="49"/>
      <c r="G406" s="157"/>
      <c r="H406" s="50" t="str">
        <f>IF(B406="","",VLOOKUP(B406,tableaux!$A$4:$B$526,2,FALSE))</f>
        <v/>
      </c>
      <c r="I406" s="51"/>
      <c r="J406" s="57" t="str">
        <f t="shared" si="70"/>
        <v/>
      </c>
      <c r="K406" s="58"/>
      <c r="L406" s="59" t="str">
        <f t="shared" si="71"/>
        <v/>
      </c>
      <c r="M406" s="124" t="str">
        <f t="shared" si="72"/>
        <v/>
      </c>
      <c r="N406" s="60" t="str">
        <f t="shared" si="68"/>
        <v/>
      </c>
    </row>
    <row r="407" spans="1:14" ht="12.75" customHeight="1">
      <c r="A407" s="113"/>
      <c r="B407" s="66"/>
      <c r="C407" s="68"/>
      <c r="D407" s="63" t="str">
        <f>IF(C407="","",VLOOKUP(C407,tableaux!$D$5:E$66,2,FALSE))</f>
        <v/>
      </c>
      <c r="E407" s="74"/>
      <c r="F407" s="49"/>
      <c r="G407" s="157"/>
      <c r="H407" s="50" t="str">
        <f>IF(B407="","",VLOOKUP(B407,tableaux!$A$4:$B$526,2,FALSE))</f>
        <v/>
      </c>
      <c r="I407" s="51"/>
      <c r="J407" s="57" t="str">
        <f t="shared" si="70"/>
        <v/>
      </c>
      <c r="K407" s="58"/>
      <c r="L407" s="59" t="str">
        <f t="shared" si="71"/>
        <v/>
      </c>
      <c r="M407" s="124" t="str">
        <f t="shared" si="72"/>
        <v/>
      </c>
      <c r="N407" s="60" t="str">
        <f t="shared" si="68"/>
        <v/>
      </c>
    </row>
    <row r="408" spans="1:14" ht="12.75" customHeight="1">
      <c r="A408" s="113"/>
      <c r="B408" s="66"/>
      <c r="C408" s="68"/>
      <c r="D408" s="63" t="str">
        <f>IF(C408="","",VLOOKUP(C408,tableaux!$D$5:E$66,2,FALSE))</f>
        <v/>
      </c>
      <c r="E408" s="74"/>
      <c r="F408" s="49"/>
      <c r="G408" s="157"/>
      <c r="H408" s="50" t="str">
        <f>IF(B408="","",VLOOKUP(B408,tableaux!$A$4:$B$526,2,FALSE))</f>
        <v/>
      </c>
      <c r="I408" s="51"/>
      <c r="J408" s="57" t="str">
        <f t="shared" si="70"/>
        <v/>
      </c>
      <c r="K408" s="58"/>
      <c r="L408" s="59" t="str">
        <f t="shared" si="71"/>
        <v/>
      </c>
      <c r="M408" s="124" t="str">
        <f t="shared" si="72"/>
        <v/>
      </c>
      <c r="N408" s="60" t="str">
        <f t="shared" si="68"/>
        <v/>
      </c>
    </row>
    <row r="409" spans="1:14" ht="12.75" customHeight="1">
      <c r="A409" s="113"/>
      <c r="B409" s="66"/>
      <c r="C409" s="68"/>
      <c r="D409" s="63" t="str">
        <f>IF(C409="","",VLOOKUP(C409,tableaux!$D$5:E$66,2,FALSE))</f>
        <v/>
      </c>
      <c r="E409" s="74"/>
      <c r="F409" s="49"/>
      <c r="G409" s="157"/>
      <c r="H409" s="50" t="str">
        <f>IF(B409="","",VLOOKUP(B409,tableaux!$A$4:$B$526,2,FALSE))</f>
        <v/>
      </c>
      <c r="I409" s="51"/>
      <c r="J409" s="57" t="str">
        <f t="shared" si="70"/>
        <v/>
      </c>
      <c r="K409" s="58"/>
      <c r="L409" s="59" t="str">
        <f t="shared" si="71"/>
        <v/>
      </c>
      <c r="M409" s="124" t="str">
        <f t="shared" si="72"/>
        <v/>
      </c>
      <c r="N409" s="60" t="str">
        <f t="shared" si="68"/>
        <v/>
      </c>
    </row>
    <row r="410" spans="1:14" ht="12.75" customHeight="1">
      <c r="A410" s="113"/>
      <c r="B410" s="66"/>
      <c r="C410" s="68"/>
      <c r="D410" s="63" t="str">
        <f>IF(C410="","",VLOOKUP(C410,tableaux!$D$5:E$66,2,FALSE))</f>
        <v/>
      </c>
      <c r="E410" s="74"/>
      <c r="F410" s="49"/>
      <c r="G410" s="157"/>
      <c r="H410" s="50" t="str">
        <f>IF(B410="","",VLOOKUP(B410,tableaux!$A$4:$B$526,2,FALSE))</f>
        <v/>
      </c>
      <c r="I410" s="51"/>
      <c r="J410" s="57" t="str">
        <f t="shared" si="70"/>
        <v/>
      </c>
      <c r="K410" s="58"/>
      <c r="L410" s="59" t="str">
        <f t="shared" si="71"/>
        <v/>
      </c>
      <c r="M410" s="124" t="str">
        <f t="shared" si="72"/>
        <v/>
      </c>
      <c r="N410" s="60" t="str">
        <f t="shared" si="68"/>
        <v/>
      </c>
    </row>
    <row r="411" spans="1:14" ht="12.75" customHeight="1">
      <c r="A411" s="113"/>
      <c r="B411" s="66"/>
      <c r="C411" s="68"/>
      <c r="D411" s="63" t="str">
        <f>IF(C411="","",VLOOKUP(C411,tableaux!$D$5:E$66,2,FALSE))</f>
        <v/>
      </c>
      <c r="E411" s="74"/>
      <c r="F411" s="49"/>
      <c r="G411" s="157"/>
      <c r="H411" s="50" t="str">
        <f>IF(B411="","",VLOOKUP(B411,tableaux!$A$4:$B$526,2,FALSE))</f>
        <v/>
      </c>
      <c r="I411" s="51"/>
      <c r="J411" s="57" t="str">
        <f t="shared" si="70"/>
        <v/>
      </c>
      <c r="K411" s="58"/>
      <c r="L411" s="59" t="str">
        <f t="shared" si="71"/>
        <v/>
      </c>
      <c r="M411" s="124" t="str">
        <f t="shared" si="72"/>
        <v/>
      </c>
      <c r="N411" s="60" t="str">
        <f t="shared" si="68"/>
        <v/>
      </c>
    </row>
    <row r="412" spans="1:14" ht="12.75" customHeight="1">
      <c r="A412" s="113"/>
      <c r="B412" s="66"/>
      <c r="C412" s="68"/>
      <c r="D412" s="63" t="str">
        <f>IF(C412="","",VLOOKUP(C412,tableaux!$D$5:E$66,2,FALSE))</f>
        <v/>
      </c>
      <c r="E412" s="74"/>
      <c r="F412" s="49"/>
      <c r="G412" s="157"/>
      <c r="H412" s="50" t="str">
        <f>IF(B412="","",VLOOKUP(B412,tableaux!$A$4:$B$526,2,FALSE))</f>
        <v/>
      </c>
      <c r="I412" s="51"/>
      <c r="J412" s="57" t="str">
        <f t="shared" si="70"/>
        <v/>
      </c>
      <c r="K412" s="58"/>
      <c r="L412" s="59" t="str">
        <f t="shared" si="71"/>
        <v/>
      </c>
      <c r="M412" s="124" t="str">
        <f t="shared" si="72"/>
        <v/>
      </c>
      <c r="N412" s="60" t="str">
        <f t="shared" si="68"/>
        <v/>
      </c>
    </row>
    <row r="413" spans="1:14" ht="12.75" customHeight="1">
      <c r="A413" s="113"/>
      <c r="B413" s="66"/>
      <c r="C413" s="68"/>
      <c r="D413" s="63" t="str">
        <f>IF(C413="","",VLOOKUP(C413,tableaux!$D$5:E$66,2,FALSE))</f>
        <v/>
      </c>
      <c r="E413" s="74"/>
      <c r="F413" s="49"/>
      <c r="G413" s="157"/>
      <c r="H413" s="50" t="str">
        <f>IF(B413="","",VLOOKUP(B413,tableaux!$A$4:$B$526,2,FALSE))</f>
        <v/>
      </c>
      <c r="I413" s="51"/>
      <c r="J413" s="57" t="str">
        <f t="shared" si="70"/>
        <v/>
      </c>
      <c r="K413" s="58"/>
      <c r="L413" s="59" t="str">
        <f t="shared" si="71"/>
        <v/>
      </c>
      <c r="M413" s="124" t="str">
        <f t="shared" si="72"/>
        <v/>
      </c>
      <c r="N413" s="60" t="str">
        <f t="shared" si="68"/>
        <v/>
      </c>
    </row>
    <row r="414" spans="1:14" ht="12.75" customHeight="1">
      <c r="A414" s="113"/>
      <c r="B414" s="66"/>
      <c r="C414" s="68"/>
      <c r="D414" s="63" t="str">
        <f>IF(C414="","",VLOOKUP(C414,tableaux!$D$5:E$66,2,FALSE))</f>
        <v/>
      </c>
      <c r="E414" s="74"/>
      <c r="F414" s="49"/>
      <c r="G414" s="157"/>
      <c r="H414" s="50" t="str">
        <f>IF(B414="","",VLOOKUP(B414,tableaux!$A$4:$B$526,2,FALSE))</f>
        <v/>
      </c>
      <c r="I414" s="51"/>
      <c r="J414" s="57" t="str">
        <f t="shared" si="70"/>
        <v/>
      </c>
      <c r="K414" s="58"/>
      <c r="L414" s="59" t="str">
        <f t="shared" si="71"/>
        <v/>
      </c>
      <c r="M414" s="124" t="str">
        <f t="shared" si="72"/>
        <v/>
      </c>
      <c r="N414" s="60" t="str">
        <f t="shared" si="68"/>
        <v/>
      </c>
    </row>
    <row r="415" spans="1:14" ht="12.75" customHeight="1">
      <c r="A415" s="113"/>
      <c r="B415" s="66"/>
      <c r="C415" s="68"/>
      <c r="D415" s="63" t="str">
        <f>IF(C415="","",VLOOKUP(C415,tableaux!$D$5:E$66,2,FALSE))</f>
        <v/>
      </c>
      <c r="E415" s="74"/>
      <c r="F415" s="49"/>
      <c r="G415" s="157"/>
      <c r="H415" s="50" t="str">
        <f>IF(B415="","",VLOOKUP(B415,tableaux!$A$4:$B$526,2,FALSE))</f>
        <v/>
      </c>
      <c r="I415" s="51"/>
      <c r="J415" s="57" t="str">
        <f t="shared" si="70"/>
        <v/>
      </c>
      <c r="K415" s="58"/>
      <c r="L415" s="59" t="str">
        <f t="shared" si="71"/>
        <v/>
      </c>
      <c r="M415" s="124" t="str">
        <f t="shared" si="72"/>
        <v/>
      </c>
      <c r="N415" s="60" t="str">
        <f t="shared" si="68"/>
        <v/>
      </c>
    </row>
    <row r="416" spans="1:14" ht="12.75" customHeight="1">
      <c r="A416" s="113"/>
      <c r="B416" s="66"/>
      <c r="C416" s="68"/>
      <c r="D416" s="63" t="str">
        <f>IF(C416="","",VLOOKUP(C416,tableaux!$D$5:E$66,2,FALSE))</f>
        <v/>
      </c>
      <c r="E416" s="74"/>
      <c r="F416" s="49"/>
      <c r="G416" s="157"/>
      <c r="H416" s="50" t="str">
        <f>IF(B416="","",VLOOKUP(B416,tableaux!$A$4:$B$526,2,FALSE))</f>
        <v/>
      </c>
      <c r="I416" s="51"/>
      <c r="J416" s="57" t="str">
        <f t="shared" si="70"/>
        <v/>
      </c>
      <c r="K416" s="58"/>
      <c r="L416" s="59" t="str">
        <f t="shared" si="71"/>
        <v/>
      </c>
      <c r="M416" s="124" t="str">
        <f t="shared" si="72"/>
        <v/>
      </c>
      <c r="N416" s="60" t="str">
        <f t="shared" si="68"/>
        <v/>
      </c>
    </row>
    <row r="417" spans="1:14" ht="12.75" customHeight="1">
      <c r="A417" s="113"/>
      <c r="B417" s="66"/>
      <c r="C417" s="68"/>
      <c r="D417" s="63" t="str">
        <f>IF(C417="","",VLOOKUP(C417,tableaux!$D$5:E$66,2,FALSE))</f>
        <v/>
      </c>
      <c r="E417" s="74"/>
      <c r="F417" s="49"/>
      <c r="G417" s="157"/>
      <c r="H417" s="50" t="str">
        <f>IF(B417="","",VLOOKUP(B417,tableaux!$A$4:$B$526,2,FALSE))</f>
        <v/>
      </c>
      <c r="I417" s="51"/>
      <c r="J417" s="57" t="str">
        <f t="shared" si="70"/>
        <v/>
      </c>
      <c r="K417" s="58"/>
      <c r="L417" s="59" t="str">
        <f t="shared" si="71"/>
        <v/>
      </c>
      <c r="M417" s="124" t="str">
        <f t="shared" si="72"/>
        <v/>
      </c>
      <c r="N417" s="60" t="str">
        <f t="shared" si="68"/>
        <v/>
      </c>
    </row>
    <row r="418" spans="1:14" ht="12.75" customHeight="1">
      <c r="A418" s="113"/>
      <c r="B418" s="66"/>
      <c r="C418" s="68"/>
      <c r="D418" s="63" t="str">
        <f>IF(C418="","",VLOOKUP(C418,tableaux!$D$5:E$66,2,FALSE))</f>
        <v/>
      </c>
      <c r="E418" s="74"/>
      <c r="F418" s="49"/>
      <c r="G418" s="157"/>
      <c r="H418" s="50" t="str">
        <f>IF(B418="","",VLOOKUP(B418,tableaux!$A$4:$B$526,2,FALSE))</f>
        <v/>
      </c>
      <c r="I418" s="51"/>
      <c r="J418" s="57" t="str">
        <f t="shared" si="70"/>
        <v/>
      </c>
      <c r="K418" s="58"/>
      <c r="L418" s="59" t="str">
        <f t="shared" si="71"/>
        <v/>
      </c>
      <c r="M418" s="124" t="str">
        <f t="shared" si="72"/>
        <v/>
      </c>
      <c r="N418" s="60" t="str">
        <f t="shared" si="68"/>
        <v/>
      </c>
    </row>
    <row r="419" spans="1:14" ht="12.75" customHeight="1">
      <c r="A419" s="113"/>
      <c r="B419" s="66"/>
      <c r="C419" s="68"/>
      <c r="D419" s="63" t="str">
        <f>IF(C419="","",VLOOKUP(C419,tableaux!$D$5:E$66,2,FALSE))</f>
        <v/>
      </c>
      <c r="E419" s="74"/>
      <c r="F419" s="49"/>
      <c r="G419" s="157"/>
      <c r="H419" s="50" t="str">
        <f>IF(B419="","",VLOOKUP(B419,tableaux!$A$4:$B$526,2,FALSE))</f>
        <v/>
      </c>
      <c r="I419" s="51"/>
      <c r="J419" s="57" t="str">
        <f t="shared" si="70"/>
        <v/>
      </c>
      <c r="K419" s="58"/>
      <c r="L419" s="59" t="str">
        <f t="shared" si="71"/>
        <v/>
      </c>
      <c r="M419" s="124" t="str">
        <f t="shared" si="72"/>
        <v/>
      </c>
      <c r="N419" s="60" t="str">
        <f t="shared" si="68"/>
        <v/>
      </c>
    </row>
    <row r="420" spans="1:14" ht="12.75" customHeight="1">
      <c r="A420" s="113"/>
      <c r="B420" s="66"/>
      <c r="C420" s="68"/>
      <c r="D420" s="63" t="str">
        <f>IF(C420="","",VLOOKUP(C420,tableaux!$D$5:E$66,2,FALSE))</f>
        <v/>
      </c>
      <c r="E420" s="74"/>
      <c r="F420" s="49"/>
      <c r="G420" s="157"/>
      <c r="H420" s="50" t="str">
        <f>IF(B420="","",VLOOKUP(B420,tableaux!$A$4:$B$526,2,FALSE))</f>
        <v/>
      </c>
      <c r="I420" s="51"/>
      <c r="J420" s="57" t="str">
        <f t="shared" si="70"/>
        <v/>
      </c>
      <c r="K420" s="58"/>
      <c r="L420" s="59" t="str">
        <f t="shared" si="71"/>
        <v/>
      </c>
      <c r="M420" s="124" t="str">
        <f t="shared" si="72"/>
        <v/>
      </c>
      <c r="N420" s="60" t="str">
        <f t="shared" si="68"/>
        <v/>
      </c>
    </row>
    <row r="421" spans="1:14" ht="12.75" customHeight="1">
      <c r="A421" s="113"/>
      <c r="B421" s="66"/>
      <c r="C421" s="68"/>
      <c r="D421" s="63" t="str">
        <f>IF(C421="","",VLOOKUP(C421,tableaux!$D$5:E$66,2,FALSE))</f>
        <v/>
      </c>
      <c r="E421" s="74"/>
      <c r="F421" s="49"/>
      <c r="G421" s="157"/>
      <c r="H421" s="50" t="str">
        <f>IF(B421="","",VLOOKUP(B421,tableaux!$A$4:$B$526,2,FALSE))</f>
        <v/>
      </c>
      <c r="I421" s="51"/>
      <c r="J421" s="57" t="str">
        <f t="shared" si="70"/>
        <v/>
      </c>
      <c r="K421" s="58"/>
      <c r="L421" s="59" t="str">
        <f t="shared" si="71"/>
        <v/>
      </c>
      <c r="M421" s="124" t="str">
        <f t="shared" si="72"/>
        <v/>
      </c>
      <c r="N421" s="60" t="str">
        <f t="shared" si="68"/>
        <v/>
      </c>
    </row>
    <row r="422" spans="1:14" ht="12.75" customHeight="1">
      <c r="A422" s="113"/>
      <c r="B422" s="66"/>
      <c r="C422" s="68"/>
      <c r="D422" s="63" t="str">
        <f>IF(C422="","",VLOOKUP(C422,tableaux!$D$5:E$66,2,FALSE))</f>
        <v/>
      </c>
      <c r="E422" s="74"/>
      <c r="F422" s="49"/>
      <c r="G422" s="157"/>
      <c r="H422" s="50" t="str">
        <f>IF(B422="","",VLOOKUP(B422,tableaux!$A$4:$B$526,2,FALSE))</f>
        <v/>
      </c>
      <c r="I422" s="51"/>
      <c r="J422" s="57" t="str">
        <f t="shared" si="70"/>
        <v/>
      </c>
      <c r="K422" s="58"/>
      <c r="L422" s="59" t="str">
        <f t="shared" si="71"/>
        <v/>
      </c>
      <c r="M422" s="124" t="str">
        <f t="shared" si="72"/>
        <v/>
      </c>
      <c r="N422" s="60" t="str">
        <f t="shared" si="68"/>
        <v/>
      </c>
    </row>
    <row r="423" spans="1:14" ht="12.75" customHeight="1">
      <c r="A423" s="113"/>
      <c r="B423" s="66"/>
      <c r="C423" s="68"/>
      <c r="D423" s="63" t="str">
        <f>IF(C423="","",VLOOKUP(C423,tableaux!$D$5:E$66,2,FALSE))</f>
        <v/>
      </c>
      <c r="E423" s="74"/>
      <c r="F423" s="49"/>
      <c r="G423" s="157"/>
      <c r="H423" s="50" t="str">
        <f>IF(B423="","",VLOOKUP(B423,tableaux!$A$4:$B$526,2,FALSE))</f>
        <v/>
      </c>
      <c r="I423" s="51"/>
      <c r="J423" s="57" t="str">
        <f t="shared" si="70"/>
        <v/>
      </c>
      <c r="K423" s="58"/>
      <c r="L423" s="59" t="str">
        <f t="shared" si="71"/>
        <v/>
      </c>
      <c r="M423" s="124" t="str">
        <f t="shared" si="72"/>
        <v/>
      </c>
      <c r="N423" s="60" t="str">
        <f t="shared" ref="N423:N472" si="73">IF(AND(B423&lt;&gt;"",G423=""),"à renouveler","")</f>
        <v/>
      </c>
    </row>
    <row r="424" spans="1:14" ht="12.75" customHeight="1">
      <c r="A424" s="113"/>
      <c r="B424" s="66"/>
      <c r="C424" s="68"/>
      <c r="D424" s="63" t="str">
        <f>IF(C424="","",VLOOKUP(C424,tableaux!$D$5:E$66,2,FALSE))</f>
        <v/>
      </c>
      <c r="E424" s="74"/>
      <c r="F424" s="49"/>
      <c r="G424" s="157"/>
      <c r="H424" s="50" t="str">
        <f>IF(B424="","",VLOOKUP(B424,tableaux!$A$4:$B$526,2,FALSE))</f>
        <v/>
      </c>
      <c r="I424" s="51"/>
      <c r="J424" s="57" t="str">
        <f t="shared" si="70"/>
        <v/>
      </c>
      <c r="K424" s="58"/>
      <c r="L424" s="59" t="str">
        <f t="shared" si="71"/>
        <v/>
      </c>
      <c r="M424" s="124" t="str">
        <f t="shared" si="72"/>
        <v/>
      </c>
      <c r="N424" s="60" t="str">
        <f t="shared" si="73"/>
        <v/>
      </c>
    </row>
    <row r="425" spans="1:14" ht="12.75" customHeight="1">
      <c r="A425" s="113"/>
      <c r="B425" s="66"/>
      <c r="C425" s="68"/>
      <c r="D425" s="63" t="str">
        <f>IF(C425="","",VLOOKUP(C425,tableaux!$D$5:E$66,2,FALSE))</f>
        <v/>
      </c>
      <c r="E425" s="74"/>
      <c r="F425" s="49"/>
      <c r="G425" s="157"/>
      <c r="H425" s="50" t="str">
        <f>IF(B425="","",VLOOKUP(B425,tableaux!$A$4:$B$526,2,FALSE))</f>
        <v/>
      </c>
      <c r="I425" s="51"/>
      <c r="J425" s="57" t="str">
        <f t="shared" si="70"/>
        <v/>
      </c>
      <c r="K425" s="58"/>
      <c r="L425" s="59" t="str">
        <f t="shared" si="71"/>
        <v/>
      </c>
      <c r="M425" s="124" t="str">
        <f t="shared" ref="M425:M472" si="74">IF(AND(G425="",K425&lt;&gt;"gie"),H425,"")</f>
        <v/>
      </c>
      <c r="N425" s="60" t="str">
        <f t="shared" si="73"/>
        <v/>
      </c>
    </row>
    <row r="426" spans="1:14" ht="12.75" customHeight="1">
      <c r="A426" s="113"/>
      <c r="B426" s="66"/>
      <c r="C426" s="68"/>
      <c r="D426" s="63" t="str">
        <f>IF(C426="","",VLOOKUP(C426,tableaux!$D$5:E$66,2,FALSE))</f>
        <v/>
      </c>
      <c r="E426" s="74"/>
      <c r="F426" s="49"/>
      <c r="G426" s="157"/>
      <c r="H426" s="50" t="str">
        <f>IF(B426="","",VLOOKUP(B426,tableaux!$A$4:$B$526,2,FALSE))</f>
        <v/>
      </c>
      <c r="I426" s="51"/>
      <c r="J426" s="57" t="str">
        <f t="shared" si="70"/>
        <v/>
      </c>
      <c r="K426" s="58"/>
      <c r="L426" s="59" t="str">
        <f t="shared" si="71"/>
        <v/>
      </c>
      <c r="M426" s="124" t="str">
        <f t="shared" si="74"/>
        <v/>
      </c>
      <c r="N426" s="60" t="str">
        <f t="shared" si="73"/>
        <v/>
      </c>
    </row>
    <row r="427" spans="1:14" ht="12.75" customHeight="1">
      <c r="A427" s="113"/>
      <c r="B427" s="66"/>
      <c r="C427" s="68"/>
      <c r="D427" s="63" t="str">
        <f>IF(C427="","",VLOOKUP(C427,tableaux!$D$5:E$66,2,FALSE))</f>
        <v/>
      </c>
      <c r="E427" s="74"/>
      <c r="F427" s="49"/>
      <c r="G427" s="157"/>
      <c r="H427" s="50" t="str">
        <f>IF(B427="","",VLOOKUP(B427,tableaux!$A$4:$B$526,2,FALSE))</f>
        <v/>
      </c>
      <c r="I427" s="51"/>
      <c r="J427" s="57" t="str">
        <f t="shared" si="70"/>
        <v/>
      </c>
      <c r="K427" s="58"/>
      <c r="L427" s="59" t="str">
        <f t="shared" si="71"/>
        <v/>
      </c>
      <c r="M427" s="124" t="str">
        <f t="shared" si="74"/>
        <v/>
      </c>
      <c r="N427" s="60" t="str">
        <f t="shared" si="73"/>
        <v/>
      </c>
    </row>
    <row r="428" spans="1:14" ht="12.75" customHeight="1">
      <c r="A428" s="113"/>
      <c r="B428" s="66"/>
      <c r="C428" s="68"/>
      <c r="D428" s="63" t="str">
        <f>IF(C428="","",VLOOKUP(C428,tableaux!$D$5:E$66,2,FALSE))</f>
        <v/>
      </c>
      <c r="E428" s="74"/>
      <c r="F428" s="49"/>
      <c r="G428" s="157"/>
      <c r="H428" s="50" t="str">
        <f>IF(B428="","",VLOOKUP(B428,tableaux!$A$4:$B$526,2,FALSE))</f>
        <v/>
      </c>
      <c r="I428" s="51"/>
      <c r="J428" s="57" t="str">
        <f t="shared" si="70"/>
        <v/>
      </c>
      <c r="K428" s="58"/>
      <c r="L428" s="59" t="str">
        <f t="shared" si="71"/>
        <v/>
      </c>
      <c r="M428" s="124" t="str">
        <f t="shared" si="74"/>
        <v/>
      </c>
      <c r="N428" s="60" t="str">
        <f t="shared" si="73"/>
        <v/>
      </c>
    </row>
    <row r="429" spans="1:14" ht="12.75" customHeight="1">
      <c r="A429" s="113"/>
      <c r="B429" s="66"/>
      <c r="C429" s="68"/>
      <c r="D429" s="63" t="str">
        <f>IF(C429="","",VLOOKUP(C429,tableaux!$D$5:E$66,2,FALSE))</f>
        <v/>
      </c>
      <c r="E429" s="74"/>
      <c r="F429" s="49"/>
      <c r="G429" s="157"/>
      <c r="H429" s="50" t="str">
        <f>IF(B429="","",VLOOKUP(B429,tableaux!$A$4:$B$526,2,FALSE))</f>
        <v/>
      </c>
      <c r="I429" s="51"/>
      <c r="J429" s="57" t="str">
        <f t="shared" si="70"/>
        <v/>
      </c>
      <c r="K429" s="58"/>
      <c r="L429" s="59" t="str">
        <f t="shared" si="71"/>
        <v/>
      </c>
      <c r="M429" s="124" t="str">
        <f t="shared" si="74"/>
        <v/>
      </c>
      <c r="N429" s="60" t="str">
        <f t="shared" si="73"/>
        <v/>
      </c>
    </row>
    <row r="430" spans="1:14" ht="12.75" customHeight="1">
      <c r="A430" s="113"/>
      <c r="B430" s="66"/>
      <c r="C430" s="68"/>
      <c r="D430" s="63" t="str">
        <f>IF(C430="","",VLOOKUP(C430,tableaux!$D$5:E$66,2,FALSE))</f>
        <v/>
      </c>
      <c r="E430" s="74"/>
      <c r="F430" s="49"/>
      <c r="G430" s="157"/>
      <c r="H430" s="50" t="str">
        <f>IF(B430="","",VLOOKUP(B430,tableaux!$A$4:$B$526,2,FALSE))</f>
        <v/>
      </c>
      <c r="I430" s="51"/>
      <c r="J430" s="57" t="str">
        <f t="shared" si="70"/>
        <v/>
      </c>
      <c r="K430" s="58"/>
      <c r="L430" s="59" t="str">
        <f t="shared" si="71"/>
        <v/>
      </c>
      <c r="M430" s="124" t="str">
        <f t="shared" si="74"/>
        <v/>
      </c>
      <c r="N430" s="60" t="str">
        <f t="shared" si="73"/>
        <v/>
      </c>
    </row>
    <row r="431" spans="1:14" ht="12.75" customHeight="1">
      <c r="A431" s="113"/>
      <c r="B431" s="66"/>
      <c r="C431" s="68"/>
      <c r="D431" s="63" t="str">
        <f>IF(C431="","",VLOOKUP(C431,tableaux!$D$5:E$66,2,FALSE))</f>
        <v/>
      </c>
      <c r="E431" s="74"/>
      <c r="F431" s="49"/>
      <c r="G431" s="157"/>
      <c r="H431" s="50" t="str">
        <f>IF(B431="","",VLOOKUP(B431,tableaux!$A$4:$B$526,2,FALSE))</f>
        <v/>
      </c>
      <c r="I431" s="51"/>
      <c r="J431" s="57" t="str">
        <f t="shared" si="70"/>
        <v/>
      </c>
      <c r="K431" s="58"/>
      <c r="L431" s="59" t="str">
        <f t="shared" si="71"/>
        <v/>
      </c>
      <c r="M431" s="124" t="str">
        <f t="shared" si="74"/>
        <v/>
      </c>
      <c r="N431" s="60" t="str">
        <f t="shared" si="73"/>
        <v/>
      </c>
    </row>
    <row r="432" spans="1:14" ht="12.75" customHeight="1">
      <c r="A432" s="113"/>
      <c r="B432" s="66"/>
      <c r="C432" s="68"/>
      <c r="D432" s="63" t="str">
        <f>IF(C432="","",VLOOKUP(C432,tableaux!$D$5:E$66,2,FALSE))</f>
        <v/>
      </c>
      <c r="E432" s="74"/>
      <c r="F432" s="49"/>
      <c r="G432" s="157"/>
      <c r="H432" s="50" t="str">
        <f>IF(B432="","",VLOOKUP(B432,tableaux!$A$4:$B$526,2,FALSE))</f>
        <v/>
      </c>
      <c r="I432" s="51"/>
      <c r="J432" s="57" t="str">
        <f t="shared" si="70"/>
        <v/>
      </c>
      <c r="K432" s="58"/>
      <c r="L432" s="59" t="str">
        <f t="shared" si="71"/>
        <v/>
      </c>
      <c r="M432" s="124" t="str">
        <f t="shared" si="74"/>
        <v/>
      </c>
      <c r="N432" s="60" t="str">
        <f t="shared" si="73"/>
        <v/>
      </c>
    </row>
    <row r="433" spans="1:14" ht="12.75" customHeight="1">
      <c r="A433" s="113"/>
      <c r="B433" s="66"/>
      <c r="C433" s="68"/>
      <c r="D433" s="63" t="str">
        <f>IF(C433="","",VLOOKUP(C433,tableaux!$D$5:E$66,2,FALSE))</f>
        <v/>
      </c>
      <c r="E433" s="74"/>
      <c r="F433" s="49"/>
      <c r="G433" s="157"/>
      <c r="H433" s="50" t="str">
        <f>IF(B433="","",VLOOKUP(B433,tableaux!$A$4:$B$526,2,FALSE))</f>
        <v/>
      </c>
      <c r="I433" s="51"/>
      <c r="J433" s="57" t="str">
        <f t="shared" si="70"/>
        <v/>
      </c>
      <c r="K433" s="58"/>
      <c r="L433" s="59" t="str">
        <f t="shared" si="71"/>
        <v/>
      </c>
      <c r="M433" s="124" t="str">
        <f t="shared" si="74"/>
        <v/>
      </c>
      <c r="N433" s="60" t="str">
        <f t="shared" si="73"/>
        <v/>
      </c>
    </row>
    <row r="434" spans="1:14" ht="12.75" customHeight="1">
      <c r="A434" s="113"/>
      <c r="B434" s="66"/>
      <c r="C434" s="68"/>
      <c r="D434" s="63" t="str">
        <f>IF(C434="","",VLOOKUP(C434,tableaux!$D$5:E$66,2,FALSE))</f>
        <v/>
      </c>
      <c r="E434" s="74"/>
      <c r="F434" s="49"/>
      <c r="G434" s="157"/>
      <c r="H434" s="50" t="str">
        <f>IF(B434="","",VLOOKUP(B434,tableaux!$A$4:$B$526,2,FALSE))</f>
        <v/>
      </c>
      <c r="I434" s="51"/>
      <c r="J434" s="57" t="str">
        <f t="shared" si="70"/>
        <v/>
      </c>
      <c r="K434" s="58"/>
      <c r="L434" s="59" t="str">
        <f t="shared" si="71"/>
        <v/>
      </c>
      <c r="M434" s="124" t="str">
        <f t="shared" si="74"/>
        <v/>
      </c>
      <c r="N434" s="60" t="str">
        <f t="shared" si="73"/>
        <v/>
      </c>
    </row>
    <row r="435" spans="1:14" ht="12.75" customHeight="1">
      <c r="A435" s="113"/>
      <c r="B435" s="66"/>
      <c r="C435" s="68"/>
      <c r="D435" s="63" t="str">
        <f>IF(C435="","",VLOOKUP(C435,tableaux!$D$5:E$66,2,FALSE))</f>
        <v/>
      </c>
      <c r="E435" s="74"/>
      <c r="F435" s="49"/>
      <c r="G435" s="157"/>
      <c r="H435" s="50" t="str">
        <f>IF(B435="","",VLOOKUP(B435,tableaux!$A$4:$B$526,2,FALSE))</f>
        <v/>
      </c>
      <c r="I435" s="51"/>
      <c r="J435" s="57" t="str">
        <f t="shared" si="70"/>
        <v/>
      </c>
      <c r="K435" s="58"/>
      <c r="L435" s="59" t="str">
        <f t="shared" si="71"/>
        <v/>
      </c>
      <c r="M435" s="124" t="str">
        <f t="shared" si="74"/>
        <v/>
      </c>
      <c r="N435" s="60" t="str">
        <f t="shared" si="73"/>
        <v/>
      </c>
    </row>
    <row r="436" spans="1:14" ht="12.75" customHeight="1">
      <c r="A436" s="113"/>
      <c r="B436" s="66"/>
      <c r="C436" s="68"/>
      <c r="D436" s="63" t="str">
        <f>IF(C436="","",VLOOKUP(C436,tableaux!$D$5:E$66,2,FALSE))</f>
        <v/>
      </c>
      <c r="E436" s="74"/>
      <c r="F436" s="49"/>
      <c r="G436" s="157"/>
      <c r="H436" s="50" t="str">
        <f>IF(B436="","",VLOOKUP(B436,tableaux!$A$4:$B$526,2,FALSE))</f>
        <v/>
      </c>
      <c r="I436" s="51"/>
      <c r="J436" s="57" t="str">
        <f t="shared" si="70"/>
        <v/>
      </c>
      <c r="K436" s="58"/>
      <c r="L436" s="59" t="str">
        <f t="shared" si="71"/>
        <v/>
      </c>
      <c r="M436" s="124" t="str">
        <f t="shared" si="74"/>
        <v/>
      </c>
      <c r="N436" s="60" t="str">
        <f t="shared" si="73"/>
        <v/>
      </c>
    </row>
    <row r="437" spans="1:14" ht="12.75" customHeight="1">
      <c r="A437" s="113"/>
      <c r="B437" s="66"/>
      <c r="C437" s="68"/>
      <c r="D437" s="63" t="str">
        <f>IF(C437="","",VLOOKUP(C437,tableaux!$D$5:E$66,2,FALSE))</f>
        <v/>
      </c>
      <c r="E437" s="74"/>
      <c r="F437" s="49"/>
      <c r="G437" s="157"/>
      <c r="H437" s="50" t="str">
        <f>IF(B437="","",VLOOKUP(B437,tableaux!$A$4:$B$526,2,FALSE))</f>
        <v/>
      </c>
      <c r="I437" s="51"/>
      <c r="J437" s="57" t="str">
        <f t="shared" si="70"/>
        <v/>
      </c>
      <c r="K437" s="58"/>
      <c r="L437" s="59" t="str">
        <f t="shared" si="71"/>
        <v/>
      </c>
      <c r="M437" s="124" t="str">
        <f t="shared" si="74"/>
        <v/>
      </c>
      <c r="N437" s="60" t="str">
        <f t="shared" si="73"/>
        <v/>
      </c>
    </row>
    <row r="438" spans="1:14" ht="12.75" customHeight="1">
      <c r="A438" s="113"/>
      <c r="B438" s="66"/>
      <c r="C438" s="68"/>
      <c r="D438" s="63" t="str">
        <f>IF(C438="","",VLOOKUP(C438,tableaux!$D$5:E$66,2,FALSE))</f>
        <v/>
      </c>
      <c r="E438" s="74"/>
      <c r="F438" s="49"/>
      <c r="G438" s="157"/>
      <c r="H438" s="50" t="str">
        <f>IF(B438="","",VLOOKUP(B438,tableaux!$A$4:$B$526,2,FALSE))</f>
        <v/>
      </c>
      <c r="I438" s="51"/>
      <c r="J438" s="57" t="str">
        <f t="shared" si="70"/>
        <v/>
      </c>
      <c r="K438" s="58"/>
      <c r="L438" s="59" t="str">
        <f t="shared" si="71"/>
        <v/>
      </c>
      <c r="M438" s="124" t="str">
        <f t="shared" si="74"/>
        <v/>
      </c>
      <c r="N438" s="60" t="str">
        <f t="shared" si="73"/>
        <v/>
      </c>
    </row>
    <row r="439" spans="1:14" ht="12.75" customHeight="1">
      <c r="A439" s="113"/>
      <c r="B439" s="66"/>
      <c r="C439" s="68"/>
      <c r="D439" s="63" t="str">
        <f>IF(C439="","",VLOOKUP(C439,tableaux!$D$5:E$66,2,FALSE))</f>
        <v/>
      </c>
      <c r="E439" s="74"/>
      <c r="F439" s="49"/>
      <c r="G439" s="157"/>
      <c r="H439" s="50" t="str">
        <f>IF(B439="","",VLOOKUP(B439,tableaux!$A$4:$B$526,2,FALSE))</f>
        <v/>
      </c>
      <c r="I439" s="51"/>
      <c r="J439" s="57" t="str">
        <f t="shared" si="70"/>
        <v/>
      </c>
      <c r="K439" s="58"/>
      <c r="L439" s="59" t="str">
        <f t="shared" si="71"/>
        <v/>
      </c>
      <c r="M439" s="124" t="str">
        <f t="shared" si="74"/>
        <v/>
      </c>
      <c r="N439" s="60" t="str">
        <f t="shared" si="73"/>
        <v/>
      </c>
    </row>
    <row r="440" spans="1:14" ht="12.75" customHeight="1">
      <c r="A440" s="213"/>
      <c r="B440" s="15"/>
      <c r="C440" s="68"/>
      <c r="D440" s="63" t="str">
        <f>IF(C440="","",VLOOKUP(C440,tableaux!$D$5:E$66,2,FALSE))</f>
        <v/>
      </c>
      <c r="E440" s="74"/>
      <c r="F440" s="49"/>
      <c r="G440" s="157"/>
      <c r="H440" s="50" t="str">
        <f>IF(B440="","",VLOOKUP(B440,tableaux!$A$4:$B$526,2,FALSE))</f>
        <v/>
      </c>
      <c r="I440" s="51"/>
      <c r="J440" s="57" t="str">
        <f t="shared" si="70"/>
        <v/>
      </c>
      <c r="K440" s="58"/>
      <c r="L440" s="59" t="str">
        <f t="shared" si="71"/>
        <v/>
      </c>
      <c r="M440" s="124" t="str">
        <f t="shared" si="74"/>
        <v/>
      </c>
      <c r="N440" s="60" t="str">
        <f t="shared" si="73"/>
        <v/>
      </c>
    </row>
    <row r="441" spans="1:14" ht="12.75" customHeight="1">
      <c r="A441" s="213"/>
      <c r="B441" s="15"/>
      <c r="C441" s="68"/>
      <c r="D441" s="63"/>
      <c r="E441" s="74"/>
      <c r="F441" s="49"/>
      <c r="G441" s="157"/>
      <c r="H441" s="50" t="str">
        <f>IF(B441="","",VLOOKUP(B441,tableaux!$A$4:$B$526,2,FALSE))</f>
        <v/>
      </c>
      <c r="I441" s="51"/>
      <c r="J441" s="57" t="str">
        <f t="shared" si="70"/>
        <v/>
      </c>
      <c r="K441" s="58"/>
      <c r="L441" s="59" t="str">
        <f t="shared" si="71"/>
        <v/>
      </c>
      <c r="M441" s="124" t="str">
        <f t="shared" si="74"/>
        <v/>
      </c>
      <c r="N441" s="60" t="str">
        <f t="shared" si="73"/>
        <v/>
      </c>
    </row>
    <row r="442" spans="1:14" ht="12.75" customHeight="1">
      <c r="A442" s="213"/>
      <c r="B442" s="15"/>
      <c r="C442" s="68"/>
      <c r="D442" s="63"/>
      <c r="E442" s="74"/>
      <c r="F442" s="49"/>
      <c r="G442" s="157"/>
      <c r="H442" s="50" t="str">
        <f>IF(B442="","",VLOOKUP(B442,tableaux!$A$4:$B$526,2,FALSE))</f>
        <v/>
      </c>
      <c r="I442" s="51"/>
      <c r="J442" s="57" t="str">
        <f t="shared" si="70"/>
        <v/>
      </c>
      <c r="K442" s="58"/>
      <c r="L442" s="59" t="str">
        <f t="shared" si="71"/>
        <v/>
      </c>
      <c r="M442" s="124" t="str">
        <f t="shared" si="74"/>
        <v/>
      </c>
      <c r="N442" s="60" t="str">
        <f t="shared" si="73"/>
        <v/>
      </c>
    </row>
    <row r="443" spans="1:14" ht="12.75" customHeight="1">
      <c r="A443" s="213"/>
      <c r="B443" s="15"/>
      <c r="C443" s="68"/>
      <c r="D443" s="63"/>
      <c r="E443" s="74"/>
      <c r="F443" s="49"/>
      <c r="G443" s="157"/>
      <c r="H443" s="50" t="str">
        <f>IF(B443="","",VLOOKUP(B443,tableaux!$A$4:$B$526,2,FALSE))</f>
        <v/>
      </c>
      <c r="I443" s="51"/>
      <c r="J443" s="57" t="str">
        <f t="shared" si="70"/>
        <v/>
      </c>
      <c r="K443" s="58"/>
      <c r="L443" s="59" t="str">
        <f t="shared" si="71"/>
        <v/>
      </c>
      <c r="M443" s="124" t="str">
        <f t="shared" si="74"/>
        <v/>
      </c>
      <c r="N443" s="60" t="str">
        <f t="shared" si="73"/>
        <v/>
      </c>
    </row>
    <row r="444" spans="1:14" ht="12.75" customHeight="1">
      <c r="A444" s="213"/>
      <c r="B444" s="15"/>
      <c r="C444" s="68"/>
      <c r="D444" s="63"/>
      <c r="E444" s="74"/>
      <c r="F444" s="49"/>
      <c r="G444" s="157"/>
      <c r="H444" s="50" t="str">
        <f>IF(B444="","",VLOOKUP(B444,tableaux!$A$4:$B$526,2,FALSE))</f>
        <v/>
      </c>
      <c r="I444" s="51"/>
      <c r="J444" s="57" t="str">
        <f t="shared" si="70"/>
        <v/>
      </c>
      <c r="K444" s="58"/>
      <c r="L444" s="59" t="str">
        <f t="shared" si="71"/>
        <v/>
      </c>
      <c r="M444" s="124" t="str">
        <f t="shared" si="74"/>
        <v/>
      </c>
      <c r="N444" s="60" t="str">
        <f t="shared" si="73"/>
        <v/>
      </c>
    </row>
    <row r="445" spans="1:14" ht="12.75" customHeight="1">
      <c r="A445" s="213"/>
      <c r="B445" s="15"/>
      <c r="C445" s="68"/>
      <c r="D445" s="63"/>
      <c r="E445" s="74"/>
      <c r="F445" s="49"/>
      <c r="G445" s="157"/>
      <c r="H445" s="50" t="str">
        <f>IF(B445="","",VLOOKUP(B445,tableaux!$A$4:$B$526,2,FALSE))</f>
        <v/>
      </c>
      <c r="I445" s="51"/>
      <c r="J445" s="57" t="str">
        <f t="shared" si="70"/>
        <v/>
      </c>
      <c r="K445" s="58"/>
      <c r="L445" s="59" t="str">
        <f t="shared" si="71"/>
        <v/>
      </c>
      <c r="M445" s="124" t="str">
        <f t="shared" si="74"/>
        <v/>
      </c>
      <c r="N445" s="60" t="str">
        <f t="shared" si="73"/>
        <v/>
      </c>
    </row>
    <row r="446" spans="1:14" ht="12.75" customHeight="1">
      <c r="A446" s="213"/>
      <c r="B446" s="15"/>
      <c r="C446" s="68"/>
      <c r="D446" s="63"/>
      <c r="E446" s="74"/>
      <c r="F446" s="49"/>
      <c r="G446" s="157"/>
      <c r="H446" s="50" t="str">
        <f>IF(B446="","",VLOOKUP(B446,tableaux!$A$4:$B$526,2,FALSE))</f>
        <v/>
      </c>
      <c r="I446" s="51"/>
      <c r="J446" s="57" t="str">
        <f t="shared" si="70"/>
        <v/>
      </c>
      <c r="K446" s="58"/>
      <c r="L446" s="59" t="str">
        <f t="shared" si="71"/>
        <v/>
      </c>
      <c r="M446" s="124" t="str">
        <f t="shared" si="74"/>
        <v/>
      </c>
      <c r="N446" s="60" t="str">
        <f t="shared" si="73"/>
        <v/>
      </c>
    </row>
    <row r="447" spans="1:14" ht="12.75" customHeight="1">
      <c r="A447" s="113"/>
      <c r="B447" s="44"/>
      <c r="C447" s="68"/>
      <c r="D447" s="63"/>
      <c r="E447" s="74"/>
      <c r="F447" s="49"/>
      <c r="G447" s="157"/>
      <c r="H447" s="50" t="str">
        <f>IF(B447="","",VLOOKUP(B447,tableaux!$A$4:$B$526,2,FALSE))</f>
        <v/>
      </c>
      <c r="I447" s="51"/>
      <c r="J447" s="57" t="str">
        <f t="shared" si="70"/>
        <v/>
      </c>
      <c r="K447" s="58"/>
      <c r="L447" s="59" t="str">
        <f t="shared" si="71"/>
        <v/>
      </c>
      <c r="M447" s="124" t="str">
        <f t="shared" si="74"/>
        <v/>
      </c>
      <c r="N447" s="60" t="str">
        <f t="shared" si="73"/>
        <v/>
      </c>
    </row>
    <row r="448" spans="1:14" ht="12.75" customHeight="1">
      <c r="A448" s="113"/>
      <c r="B448" s="44"/>
      <c r="C448" s="68"/>
      <c r="D448" s="63"/>
      <c r="E448" s="74"/>
      <c r="F448" s="49"/>
      <c r="G448" s="157"/>
      <c r="H448" s="50" t="str">
        <f>IF(B448="","",VLOOKUP(B448,tableaux!$A$4:$B$526,2,FALSE))</f>
        <v/>
      </c>
      <c r="I448" s="51"/>
      <c r="J448" s="57" t="str">
        <f t="shared" si="70"/>
        <v/>
      </c>
      <c r="K448" s="58"/>
      <c r="L448" s="59" t="str">
        <f t="shared" si="71"/>
        <v/>
      </c>
      <c r="M448" s="124" t="str">
        <f t="shared" si="74"/>
        <v/>
      </c>
      <c r="N448" s="60" t="str">
        <f t="shared" si="73"/>
        <v/>
      </c>
    </row>
    <row r="449" spans="1:14" ht="12.75" customHeight="1">
      <c r="A449" s="113"/>
      <c r="B449" s="44"/>
      <c r="C449" s="68"/>
      <c r="D449" s="63"/>
      <c r="E449" s="74"/>
      <c r="F449" s="49"/>
      <c r="G449" s="157"/>
      <c r="H449" s="50" t="str">
        <f>IF(B449="","",VLOOKUP(B449,tableaux!$A$4:$B$526,2,FALSE))</f>
        <v/>
      </c>
      <c r="I449" s="51"/>
      <c r="J449" s="57" t="str">
        <f t="shared" ref="J449:J472" si="75">IF(AND(K449="",H449&lt;&gt;"",G449&lt;&gt;""),"dispo","")</f>
        <v/>
      </c>
      <c r="K449" s="58"/>
      <c r="L449" s="59" t="str">
        <f t="shared" ref="L449:L472" si="76">IF(AND(G449="",K449="gie"),H449/$L$11,"")</f>
        <v/>
      </c>
      <c r="M449" s="124" t="str">
        <f t="shared" si="74"/>
        <v/>
      </c>
      <c r="N449" s="60" t="str">
        <f t="shared" si="73"/>
        <v/>
      </c>
    </row>
    <row r="450" spans="1:14" ht="12.75" customHeight="1">
      <c r="A450" s="113"/>
      <c r="B450" s="44"/>
      <c r="C450" s="68"/>
      <c r="D450" s="63"/>
      <c r="E450" s="74"/>
      <c r="F450" s="49"/>
      <c r="G450" s="157"/>
      <c r="H450" s="50" t="str">
        <f>IF(B450="","",VLOOKUP(B450,tableaux!$A$4:$B$526,2,FALSE))</f>
        <v/>
      </c>
      <c r="I450" s="51"/>
      <c r="J450" s="57" t="str">
        <f t="shared" si="75"/>
        <v/>
      </c>
      <c r="K450" s="58"/>
      <c r="L450" s="59" t="str">
        <f t="shared" si="76"/>
        <v/>
      </c>
      <c r="M450" s="124" t="str">
        <f t="shared" si="74"/>
        <v/>
      </c>
      <c r="N450" s="60" t="str">
        <f t="shared" si="73"/>
        <v/>
      </c>
    </row>
    <row r="451" spans="1:14" ht="12.75" customHeight="1">
      <c r="A451" s="113"/>
      <c r="B451" s="44"/>
      <c r="C451" s="68"/>
      <c r="D451" s="63"/>
      <c r="E451" s="74"/>
      <c r="F451" s="49"/>
      <c r="G451" s="157"/>
      <c r="H451" s="50" t="str">
        <f>IF(B451="","",VLOOKUP(B451,tableaux!$A$4:$B$526,2,FALSE))</f>
        <v/>
      </c>
      <c r="I451" s="51"/>
      <c r="J451" s="57" t="str">
        <f t="shared" si="75"/>
        <v/>
      </c>
      <c r="K451" s="58"/>
      <c r="L451" s="59" t="str">
        <f t="shared" si="76"/>
        <v/>
      </c>
      <c r="M451" s="124" t="str">
        <f t="shared" si="74"/>
        <v/>
      </c>
      <c r="N451" s="60" t="str">
        <f t="shared" si="73"/>
        <v/>
      </c>
    </row>
    <row r="452" spans="1:14" ht="12.75" customHeight="1">
      <c r="A452" s="113"/>
      <c r="B452" s="44"/>
      <c r="C452" s="68"/>
      <c r="D452" s="63"/>
      <c r="E452" s="74"/>
      <c r="F452" s="49"/>
      <c r="G452" s="157"/>
      <c r="H452" s="50" t="str">
        <f>IF(B452="","",VLOOKUP(B452,tableaux!$A$4:$B$526,2,FALSE))</f>
        <v/>
      </c>
      <c r="I452" s="51"/>
      <c r="J452" s="57" t="str">
        <f t="shared" si="75"/>
        <v/>
      </c>
      <c r="K452" s="58"/>
      <c r="L452" s="59" t="str">
        <f t="shared" si="76"/>
        <v/>
      </c>
      <c r="M452" s="124" t="str">
        <f t="shared" si="74"/>
        <v/>
      </c>
      <c r="N452" s="60" t="str">
        <f t="shared" si="73"/>
        <v/>
      </c>
    </row>
    <row r="453" spans="1:14" ht="12.75" customHeight="1">
      <c r="A453" s="113"/>
      <c r="B453" s="44"/>
      <c r="C453" s="68"/>
      <c r="D453" s="63"/>
      <c r="E453" s="74"/>
      <c r="F453" s="49"/>
      <c r="G453" s="157"/>
      <c r="H453" s="50" t="str">
        <f>IF(B453="","",VLOOKUP(B453,tableaux!$A$4:$B$526,2,FALSE))</f>
        <v/>
      </c>
      <c r="I453" s="51"/>
      <c r="J453" s="57" t="str">
        <f t="shared" si="75"/>
        <v/>
      </c>
      <c r="K453" s="58"/>
      <c r="L453" s="59" t="str">
        <f t="shared" si="76"/>
        <v/>
      </c>
      <c r="M453" s="124" t="str">
        <f t="shared" si="74"/>
        <v/>
      </c>
      <c r="N453" s="60" t="str">
        <f t="shared" si="73"/>
        <v/>
      </c>
    </row>
    <row r="454" spans="1:14" ht="12.75" customHeight="1">
      <c r="A454" s="113"/>
      <c r="B454" s="44"/>
      <c r="C454" s="68"/>
      <c r="D454" s="63"/>
      <c r="E454" s="74"/>
      <c r="F454" s="49"/>
      <c r="G454" s="157"/>
      <c r="H454" s="50" t="str">
        <f>IF(B454="","",VLOOKUP(B454,tableaux!$A$4:$B$526,2,FALSE))</f>
        <v/>
      </c>
      <c r="I454" s="51"/>
      <c r="J454" s="57" t="str">
        <f t="shared" si="75"/>
        <v/>
      </c>
      <c r="K454" s="58"/>
      <c r="L454" s="59" t="str">
        <f t="shared" si="76"/>
        <v/>
      </c>
      <c r="M454" s="124" t="str">
        <f t="shared" si="74"/>
        <v/>
      </c>
      <c r="N454" s="60" t="str">
        <f t="shared" si="73"/>
        <v/>
      </c>
    </row>
    <row r="455" spans="1:14" ht="12.75" customHeight="1">
      <c r="A455" s="113"/>
      <c r="B455" s="44"/>
      <c r="C455" s="68"/>
      <c r="D455" s="63"/>
      <c r="E455" s="74"/>
      <c r="F455" s="49"/>
      <c r="G455" s="157"/>
      <c r="H455" s="50" t="str">
        <f>IF(B455="","",VLOOKUP(B455,tableaux!$A$4:$B$526,2,FALSE))</f>
        <v/>
      </c>
      <c r="I455" s="51"/>
      <c r="J455" s="57" t="str">
        <f t="shared" si="75"/>
        <v/>
      </c>
      <c r="K455" s="58"/>
      <c r="L455" s="59" t="str">
        <f t="shared" si="76"/>
        <v/>
      </c>
      <c r="M455" s="124" t="str">
        <f t="shared" si="74"/>
        <v/>
      </c>
      <c r="N455" s="60" t="str">
        <f t="shared" si="73"/>
        <v/>
      </c>
    </row>
    <row r="456" spans="1:14" ht="12.75" customHeight="1">
      <c r="A456" s="113"/>
      <c r="B456" s="44"/>
      <c r="C456" s="68"/>
      <c r="D456" s="63"/>
      <c r="E456" s="74"/>
      <c r="F456" s="49"/>
      <c r="G456" s="157"/>
      <c r="H456" s="50" t="str">
        <f>IF(B456="","",VLOOKUP(B456,tableaux!$A$4:$B$526,2,FALSE))</f>
        <v/>
      </c>
      <c r="I456" s="51"/>
      <c r="J456" s="57" t="str">
        <f t="shared" si="75"/>
        <v/>
      </c>
      <c r="K456" s="58"/>
      <c r="L456" s="59" t="str">
        <f t="shared" si="76"/>
        <v/>
      </c>
      <c r="M456" s="124" t="str">
        <f t="shared" si="74"/>
        <v/>
      </c>
      <c r="N456" s="60" t="str">
        <f t="shared" si="73"/>
        <v/>
      </c>
    </row>
    <row r="457" spans="1:14" ht="12.75" customHeight="1">
      <c r="A457" s="113"/>
      <c r="B457" s="44"/>
      <c r="C457" s="68"/>
      <c r="D457" s="63"/>
      <c r="E457" s="74"/>
      <c r="F457" s="49"/>
      <c r="G457" s="157"/>
      <c r="H457" s="50" t="str">
        <f>IF(B457="","",VLOOKUP(B457,tableaux!$A$4:$B$526,2,FALSE))</f>
        <v/>
      </c>
      <c r="I457" s="51"/>
      <c r="J457" s="57" t="str">
        <f t="shared" si="75"/>
        <v/>
      </c>
      <c r="K457" s="58"/>
      <c r="L457" s="59" t="str">
        <f t="shared" si="76"/>
        <v/>
      </c>
      <c r="M457" s="124" t="str">
        <f t="shared" si="74"/>
        <v/>
      </c>
      <c r="N457" s="60" t="str">
        <f t="shared" si="73"/>
        <v/>
      </c>
    </row>
    <row r="458" spans="1:14" ht="12.75" customHeight="1">
      <c r="A458" s="113"/>
      <c r="B458" s="44"/>
      <c r="C458" s="68"/>
      <c r="D458" s="63"/>
      <c r="E458" s="74"/>
      <c r="F458" s="49"/>
      <c r="G458" s="157"/>
      <c r="H458" s="50" t="str">
        <f>IF(B458="","",VLOOKUP(B458,tableaux!$A$4:$B$526,2,FALSE))</f>
        <v/>
      </c>
      <c r="I458" s="51"/>
      <c r="J458" s="57" t="str">
        <f t="shared" si="75"/>
        <v/>
      </c>
      <c r="K458" s="58"/>
      <c r="L458" s="59" t="str">
        <f t="shared" si="76"/>
        <v/>
      </c>
      <c r="M458" s="124" t="str">
        <f t="shared" si="74"/>
        <v/>
      </c>
      <c r="N458" s="60" t="str">
        <f t="shared" si="73"/>
        <v/>
      </c>
    </row>
    <row r="459" spans="1:14" ht="12.75" customHeight="1">
      <c r="A459" s="113"/>
      <c r="B459" s="44"/>
      <c r="C459" s="68"/>
      <c r="D459" s="63"/>
      <c r="E459" s="74"/>
      <c r="F459" s="49"/>
      <c r="G459" s="157"/>
      <c r="H459" s="50" t="str">
        <f>IF(B459="","",VLOOKUP(B459,tableaux!$A$4:$B$526,2,FALSE))</f>
        <v/>
      </c>
      <c r="I459" s="51"/>
      <c r="J459" s="57" t="str">
        <f t="shared" si="75"/>
        <v/>
      </c>
      <c r="K459" s="58"/>
      <c r="L459" s="59" t="str">
        <f t="shared" si="76"/>
        <v/>
      </c>
      <c r="M459" s="124" t="str">
        <f t="shared" si="74"/>
        <v/>
      </c>
      <c r="N459" s="60" t="str">
        <f t="shared" si="73"/>
        <v/>
      </c>
    </row>
    <row r="460" spans="1:14" ht="12.75" customHeight="1">
      <c r="A460" s="113"/>
      <c r="B460" s="44"/>
      <c r="C460" s="68"/>
      <c r="D460" s="63"/>
      <c r="E460" s="74"/>
      <c r="F460" s="49"/>
      <c r="G460" s="157"/>
      <c r="H460" s="50" t="str">
        <f>IF(B460="","",VLOOKUP(B460,tableaux!$A$4:$B$526,2,FALSE))</f>
        <v/>
      </c>
      <c r="I460" s="51"/>
      <c r="J460" s="57" t="str">
        <f t="shared" si="75"/>
        <v/>
      </c>
      <c r="K460" s="58"/>
      <c r="L460" s="59" t="str">
        <f t="shared" si="76"/>
        <v/>
      </c>
      <c r="M460" s="124" t="str">
        <f t="shared" si="74"/>
        <v/>
      </c>
      <c r="N460" s="60" t="str">
        <f t="shared" si="73"/>
        <v/>
      </c>
    </row>
    <row r="461" spans="1:14" ht="12.75" customHeight="1">
      <c r="A461" s="113"/>
      <c r="B461" s="44"/>
      <c r="C461" s="68"/>
      <c r="D461" s="63"/>
      <c r="E461" s="74"/>
      <c r="F461" s="49"/>
      <c r="G461" s="157"/>
      <c r="H461" s="50" t="str">
        <f>IF(B461="","",VLOOKUP(B461,tableaux!$A$4:$B$526,2,FALSE))</f>
        <v/>
      </c>
      <c r="I461" s="51"/>
      <c r="J461" s="57" t="str">
        <f t="shared" si="75"/>
        <v/>
      </c>
      <c r="K461" s="58"/>
      <c r="L461" s="59" t="str">
        <f t="shared" si="76"/>
        <v/>
      </c>
      <c r="M461" s="124" t="str">
        <f t="shared" si="74"/>
        <v/>
      </c>
      <c r="N461" s="60" t="str">
        <f t="shared" si="73"/>
        <v/>
      </c>
    </row>
    <row r="462" spans="1:14" ht="12.75" customHeight="1">
      <c r="A462" s="113"/>
      <c r="B462" s="44"/>
      <c r="C462" s="68"/>
      <c r="D462" s="63"/>
      <c r="E462" s="74"/>
      <c r="F462" s="49"/>
      <c r="G462" s="157"/>
      <c r="H462" s="50" t="str">
        <f>IF(B462="","",VLOOKUP(B462,tableaux!$A$4:$B$526,2,FALSE))</f>
        <v/>
      </c>
      <c r="I462" s="51"/>
      <c r="J462" s="57" t="str">
        <f t="shared" si="75"/>
        <v/>
      </c>
      <c r="K462" s="58"/>
      <c r="L462" s="59" t="str">
        <f t="shared" si="76"/>
        <v/>
      </c>
      <c r="M462" s="124" t="str">
        <f t="shared" si="74"/>
        <v/>
      </c>
      <c r="N462" s="60" t="str">
        <f t="shared" si="73"/>
        <v/>
      </c>
    </row>
    <row r="463" spans="1:14" ht="12.75" customHeight="1">
      <c r="A463" s="113"/>
      <c r="B463" s="44"/>
      <c r="C463" s="68"/>
      <c r="D463" s="63"/>
      <c r="E463" s="74"/>
      <c r="F463" s="49"/>
      <c r="G463" s="157"/>
      <c r="H463" s="50" t="str">
        <f>IF(B463="","",VLOOKUP(B463,tableaux!$A$4:$B$526,2,FALSE))</f>
        <v/>
      </c>
      <c r="I463" s="51"/>
      <c r="J463" s="57" t="str">
        <f t="shared" si="75"/>
        <v/>
      </c>
      <c r="K463" s="58"/>
      <c r="L463" s="59" t="str">
        <f t="shared" si="76"/>
        <v/>
      </c>
      <c r="M463" s="124" t="str">
        <f t="shared" si="74"/>
        <v/>
      </c>
      <c r="N463" s="60" t="str">
        <f t="shared" si="73"/>
        <v/>
      </c>
    </row>
    <row r="464" spans="1:14" ht="12.75" customHeight="1">
      <c r="A464" s="113"/>
      <c r="B464" s="44"/>
      <c r="C464" s="68"/>
      <c r="D464" s="63"/>
      <c r="E464" s="74"/>
      <c r="F464" s="49"/>
      <c r="G464" s="157"/>
      <c r="H464" s="50" t="str">
        <f>IF(B464="","",VLOOKUP(B464,tableaux!$A$4:$B$526,2,FALSE))</f>
        <v/>
      </c>
      <c r="I464" s="51"/>
      <c r="J464" s="57" t="str">
        <f t="shared" si="75"/>
        <v/>
      </c>
      <c r="K464" s="58"/>
      <c r="L464" s="59" t="str">
        <f t="shared" si="76"/>
        <v/>
      </c>
      <c r="M464" s="124" t="str">
        <f t="shared" si="74"/>
        <v/>
      </c>
      <c r="N464" s="60" t="str">
        <f t="shared" si="73"/>
        <v/>
      </c>
    </row>
    <row r="465" spans="1:14" ht="12.75" customHeight="1">
      <c r="A465" s="113"/>
      <c r="B465" s="44"/>
      <c r="C465" s="68"/>
      <c r="D465" s="63"/>
      <c r="E465" s="74"/>
      <c r="F465" s="49"/>
      <c r="G465" s="157"/>
      <c r="H465" s="50" t="str">
        <f>IF(B465="","",VLOOKUP(B465,tableaux!$A$4:$B$526,2,FALSE))</f>
        <v/>
      </c>
      <c r="I465" s="51"/>
      <c r="J465" s="57" t="str">
        <f t="shared" si="75"/>
        <v/>
      </c>
      <c r="K465" s="58"/>
      <c r="L465" s="59" t="str">
        <f t="shared" si="76"/>
        <v/>
      </c>
      <c r="M465" s="124" t="str">
        <f t="shared" si="74"/>
        <v/>
      </c>
      <c r="N465" s="60" t="str">
        <f t="shared" si="73"/>
        <v/>
      </c>
    </row>
    <row r="466" spans="1:14" ht="12.75" customHeight="1">
      <c r="A466" s="113"/>
      <c r="B466" s="44"/>
      <c r="C466" s="68"/>
      <c r="D466" s="63"/>
      <c r="E466" s="74"/>
      <c r="F466" s="49"/>
      <c r="G466" s="157"/>
      <c r="H466" s="50" t="str">
        <f>IF(B466="","",VLOOKUP(B466,tableaux!$A$4:$B$526,2,FALSE))</f>
        <v/>
      </c>
      <c r="I466" s="51"/>
      <c r="J466" s="57" t="str">
        <f t="shared" si="75"/>
        <v/>
      </c>
      <c r="K466" s="58"/>
      <c r="L466" s="59" t="str">
        <f t="shared" si="76"/>
        <v/>
      </c>
      <c r="M466" s="124" t="str">
        <f t="shared" si="74"/>
        <v/>
      </c>
      <c r="N466" s="60" t="str">
        <f t="shared" si="73"/>
        <v/>
      </c>
    </row>
    <row r="467" spans="1:14" ht="12.75" customHeight="1">
      <c r="A467" s="113"/>
      <c r="B467" s="44"/>
      <c r="C467" s="68"/>
      <c r="D467" s="63"/>
      <c r="E467" s="74"/>
      <c r="F467" s="49"/>
      <c r="G467" s="157"/>
      <c r="H467" s="50" t="str">
        <f>IF(B467="","",VLOOKUP(B467,tableaux!$A$4:$B$526,2,FALSE))</f>
        <v/>
      </c>
      <c r="I467" s="51"/>
      <c r="J467" s="57" t="str">
        <f t="shared" si="75"/>
        <v/>
      </c>
      <c r="K467" s="58"/>
      <c r="L467" s="59" t="str">
        <f t="shared" si="76"/>
        <v/>
      </c>
      <c r="M467" s="124" t="str">
        <f t="shared" si="74"/>
        <v/>
      </c>
      <c r="N467" s="60" t="str">
        <f t="shared" si="73"/>
        <v/>
      </c>
    </row>
    <row r="468" spans="1:14" ht="12.75" customHeight="1">
      <c r="A468" s="113"/>
      <c r="B468" s="44"/>
      <c r="C468" s="68"/>
      <c r="D468" s="63"/>
      <c r="E468" s="74"/>
      <c r="F468" s="49"/>
      <c r="G468" s="157"/>
      <c r="H468" s="50" t="str">
        <f>IF(B468="","",VLOOKUP(B468,tableaux!$A$4:$B$526,2,FALSE))</f>
        <v/>
      </c>
      <c r="I468" s="51"/>
      <c r="J468" s="57" t="str">
        <f t="shared" si="75"/>
        <v/>
      </c>
      <c r="K468" s="58"/>
      <c r="L468" s="59" t="str">
        <f t="shared" si="76"/>
        <v/>
      </c>
      <c r="M468" s="124" t="str">
        <f t="shared" si="74"/>
        <v/>
      </c>
      <c r="N468" s="60" t="str">
        <f t="shared" si="73"/>
        <v/>
      </c>
    </row>
    <row r="469" spans="1:14" ht="12.75" customHeight="1">
      <c r="A469" s="113"/>
      <c r="B469" s="44"/>
      <c r="C469" s="68"/>
      <c r="D469" s="63"/>
      <c r="E469" s="74"/>
      <c r="F469" s="49"/>
      <c r="G469" s="157"/>
      <c r="H469" s="50" t="str">
        <f>IF(B469="","",VLOOKUP(B469,tableaux!$A$4:$B$526,2,FALSE))</f>
        <v/>
      </c>
      <c r="I469" s="51"/>
      <c r="J469" s="57" t="str">
        <f t="shared" si="75"/>
        <v/>
      </c>
      <c r="K469" s="58"/>
      <c r="L469" s="59" t="str">
        <f t="shared" si="76"/>
        <v/>
      </c>
      <c r="M469" s="124" t="str">
        <f t="shared" si="74"/>
        <v/>
      </c>
      <c r="N469" s="60" t="str">
        <f t="shared" si="73"/>
        <v/>
      </c>
    </row>
    <row r="470" spans="1:14" ht="12.75" customHeight="1">
      <c r="A470" s="113"/>
      <c r="B470" s="44"/>
      <c r="C470" s="68"/>
      <c r="D470" s="63"/>
      <c r="E470" s="74"/>
      <c r="F470" s="49"/>
      <c r="G470" s="157"/>
      <c r="H470" s="50" t="str">
        <f>IF(B470="","",VLOOKUP(B470,tableaux!$A$4:$B$526,2,FALSE))</f>
        <v/>
      </c>
      <c r="I470" s="51"/>
      <c r="J470" s="57" t="str">
        <f t="shared" si="75"/>
        <v/>
      </c>
      <c r="K470" s="58"/>
      <c r="L470" s="59" t="str">
        <f t="shared" si="76"/>
        <v/>
      </c>
      <c r="M470" s="124" t="str">
        <f t="shared" si="74"/>
        <v/>
      </c>
      <c r="N470" s="60" t="str">
        <f t="shared" si="73"/>
        <v/>
      </c>
    </row>
    <row r="471" spans="1:14" ht="12.75" customHeight="1">
      <c r="A471" s="113"/>
      <c r="B471" s="44"/>
      <c r="C471" s="68"/>
      <c r="D471" s="63"/>
      <c r="E471" s="74"/>
      <c r="F471" s="49"/>
      <c r="G471" s="157"/>
      <c r="H471" s="50" t="str">
        <f>IF(B471="","",VLOOKUP(B471,tableaux!$A$4:$B$526,2,FALSE))</f>
        <v/>
      </c>
      <c r="I471" s="51"/>
      <c r="J471" s="57" t="str">
        <f t="shared" si="75"/>
        <v/>
      </c>
      <c r="K471" s="58"/>
      <c r="L471" s="59" t="str">
        <f t="shared" si="76"/>
        <v/>
      </c>
      <c r="M471" s="124" t="str">
        <f t="shared" si="74"/>
        <v/>
      </c>
      <c r="N471" s="60" t="str">
        <f t="shared" si="73"/>
        <v/>
      </c>
    </row>
    <row r="472" spans="1:14" ht="12.75" customHeight="1">
      <c r="A472" s="111">
        <v>42694</v>
      </c>
      <c r="B472" s="66" t="s">
        <v>431</v>
      </c>
      <c r="C472" s="68" t="s">
        <v>89</v>
      </c>
      <c r="D472" s="63" t="str">
        <f>IF(C472="","",VLOOKUP(C472,tableaux!$D$5:E$66,2,FALSE))</f>
        <v>if</v>
      </c>
      <c r="E472" s="74" t="s">
        <v>430</v>
      </c>
      <c r="F472" s="49">
        <v>16069</v>
      </c>
      <c r="G472" s="157">
        <v>1</v>
      </c>
      <c r="H472" s="50">
        <f>IF(B472="","",VLOOKUP(B472,tableaux!$A$4:$B$526,2,FALSE))</f>
        <v>35</v>
      </c>
      <c r="I472" s="51"/>
      <c r="J472" s="57" t="str">
        <f t="shared" si="75"/>
        <v/>
      </c>
      <c r="K472" s="58" t="s">
        <v>231</v>
      </c>
      <c r="L472" s="59" t="str">
        <f t="shared" si="76"/>
        <v/>
      </c>
      <c r="M472" s="124" t="str">
        <f t="shared" si="74"/>
        <v/>
      </c>
      <c r="N472" s="60" t="str">
        <f t="shared" si="73"/>
        <v/>
      </c>
    </row>
    <row r="473" spans="1:14" ht="12.75" customHeight="1">
      <c r="B473" s="66"/>
    </row>
    <row r="474" spans="1:14" ht="12.75" customHeight="1">
      <c r="B474" s="66"/>
    </row>
    <row r="475" spans="1:14" ht="12.75" customHeight="1">
      <c r="B475" s="66"/>
    </row>
    <row r="476" spans="1:14" ht="12.75" customHeight="1">
      <c r="B476" s="66"/>
    </row>
    <row r="477" spans="1:14" ht="12.75" customHeight="1">
      <c r="B477" s="66"/>
    </row>
    <row r="478" spans="1:14" ht="12.75" customHeight="1">
      <c r="B478" s="66"/>
    </row>
    <row r="479" spans="1:14" ht="12.75" customHeight="1">
      <c r="B479" s="66"/>
    </row>
    <row r="480" spans="1:14" ht="12.75" customHeight="1">
      <c r="B480" s="66"/>
    </row>
    <row r="481" spans="2:2" ht="12.75" customHeight="1">
      <c r="B481" s="66"/>
    </row>
    <row r="482" spans="2:2" ht="12.75" customHeight="1">
      <c r="B482" s="66"/>
    </row>
    <row r="483" spans="2:2" ht="12.75" customHeight="1">
      <c r="B483" s="66"/>
    </row>
    <row r="484" spans="2:2" ht="12.75" customHeight="1">
      <c r="B484" s="66"/>
    </row>
    <row r="485" spans="2:2" ht="12.75" customHeight="1">
      <c r="B485" s="66"/>
    </row>
    <row r="486" spans="2:2" ht="12.75" customHeight="1">
      <c r="B486" s="66"/>
    </row>
    <row r="487" spans="2:2" ht="12.75" customHeight="1">
      <c r="B487" s="66"/>
    </row>
    <row r="488" spans="2:2" ht="12.75" customHeight="1">
      <c r="B488" s="66"/>
    </row>
    <row r="489" spans="2:2" ht="12.75" customHeight="1">
      <c r="B489" s="66"/>
    </row>
    <row r="490" spans="2:2" ht="12.75" customHeight="1">
      <c r="B490" s="66"/>
    </row>
    <row r="491" spans="2:2" ht="12.75" customHeight="1">
      <c r="B491" s="66"/>
    </row>
    <row r="492" spans="2:2" ht="12.75" customHeight="1">
      <c r="B492" s="66"/>
    </row>
  </sheetData>
  <autoFilter ref="A12:N472">
    <filterColumn colId="6"/>
    <filterColumn colId="10"/>
  </autoFilter>
  <sortState ref="A13:N502">
    <sortCondition ref="K31"/>
  </sortState>
  <mergeCells count="1">
    <mergeCell ref="F9:H9"/>
  </mergeCells>
  <conditionalFormatting sqref="B472:B492 B13:B439">
    <cfRule type="expression" dxfId="75" priority="16">
      <formula>G13=""</formula>
    </cfRule>
  </conditionalFormatting>
  <conditionalFormatting sqref="G257:H472 G234:G257 G231:G232 G227:G228 G205 G192 G180 G177 G174:G175 G167 G161:G162 G147 G144:G145 G137 G122 G119 G115 G110 G105 G91 G73 G68:G69 G62 G52 G42 G20 H13:H257">
    <cfRule type="expression" dxfId="74" priority="15">
      <formula>#REF!&lt;&gt;""</formula>
    </cfRule>
  </conditionalFormatting>
  <conditionalFormatting sqref="B48">
    <cfRule type="expression" dxfId="73" priority="6">
      <formula>G48=""</formula>
    </cfRule>
  </conditionalFormatting>
  <conditionalFormatting sqref="B50">
    <cfRule type="expression" dxfId="72" priority="5">
      <formula>G50=""</formula>
    </cfRule>
  </conditionalFormatting>
  <conditionalFormatting sqref="G13:G472">
    <cfRule type="containsBlanks" dxfId="71" priority="1">
      <formula>LEN(TRIM(G13))=0</formula>
    </cfRule>
  </conditionalFormatting>
  <dataValidations xWindow="94" yWindow="676" count="5">
    <dataValidation type="list" allowBlank="1" showInputMessage="1" showErrorMessage="1" promptTitle="objets " prompt="objets disponibles" sqref="B472:B492 B12:B14 B17:B152 B230:B233 B236:B439">
      <formula1>OBJET</formula1>
    </dataValidation>
    <dataValidation type="list" allowBlank="1" showInputMessage="1" showErrorMessage="1" sqref="B234:B235 B15:B16 B153:B229">
      <formula1>OBJET</formula1>
    </dataValidation>
    <dataValidation type="list" allowBlank="1" showInputMessage="1" showErrorMessage="1" sqref="C233:C472 C13:C48 C51:C229">
      <formula1>BOIS</formula1>
    </dataValidation>
    <dataValidation type="list" allowBlank="1" showInputMessage="1" showErrorMessage="1" sqref="C49:C50 B1:B11">
      <formula1>objets</formula1>
    </dataValidation>
    <dataValidation type="list" allowBlank="1" showInputMessage="1" showErrorMessage="1" sqref="K13:K472">
      <formula1>DEPOTS</formula1>
    </dataValidation>
  </dataValidations>
  <hyperlinks>
    <hyperlink ref="B110:B111" r:id="rId1" display="bougeoir"/>
    <hyperlink ref="B106:B107" r:id="rId2" display="coupe"/>
    <hyperlink ref="B127" r:id="rId3" display="lampe articulée"/>
    <hyperlink ref="B35" r:id="rId4" display="lampe led"/>
    <hyperlink ref="B70" r:id="rId5" display="vide poche mm"/>
    <hyperlink ref="B163:B164" r:id="rId6" display="boite nostépine"/>
    <hyperlink ref="B141" r:id="rId7"/>
    <hyperlink ref="B152" r:id="rId8" display="echecs"/>
    <hyperlink ref="B150" r:id="rId9" display="echecs"/>
    <hyperlink ref="B151" r:id="rId10" display="vase gm"/>
    <hyperlink ref="B111" r:id="rId11" display="bougeoir"/>
    <hyperlink ref="B231" r:id="rId12"/>
    <hyperlink ref="B211:B212" r:id="rId13" display="bougeoir plat"/>
    <hyperlink ref="B225" r:id="rId14"/>
    <hyperlink ref="B198" r:id="rId15"/>
    <hyperlink ref="B185" r:id="rId16"/>
    <hyperlink ref="B226" r:id="rId17"/>
    <hyperlink ref="B233" r:id="rId18"/>
    <hyperlink ref="B224" r:id="rId19"/>
    <hyperlink ref="B234" r:id="rId20"/>
    <hyperlink ref="B155" r:id="rId21"/>
    <hyperlink ref="B177" r:id="rId22"/>
    <hyperlink ref="B208" r:id="rId23"/>
    <hyperlink ref="B209" r:id="rId24"/>
    <hyperlink ref="B210" r:id="rId25" display="boite bois exotique"/>
    <hyperlink ref="B211" r:id="rId26"/>
    <hyperlink ref="B217:B218" r:id="rId27" display="boite gm"/>
    <hyperlink ref="B222:B223" r:id="rId28" display="bougeoir plat"/>
    <hyperlink ref="B229" r:id="rId29"/>
    <hyperlink ref="B237" r:id="rId30"/>
    <hyperlink ref="B240" r:id="rId31"/>
    <hyperlink ref="B239" r:id="rId32"/>
    <hyperlink ref="B238" r:id="rId33" display="plat pm"/>
    <hyperlink ref="B236" r:id="rId34"/>
    <hyperlink ref="B232" r:id="rId35" display="coupe pm"/>
    <hyperlink ref="B207" r:id="rId36"/>
    <hyperlink ref="B202" r:id="rId37" display="coupelle mm"/>
    <hyperlink ref="B204" r:id="rId38"/>
    <hyperlink ref="B187" r:id="rId39"/>
    <hyperlink ref="B176" r:id="rId40"/>
    <hyperlink ref="B115" r:id="rId41"/>
    <hyperlink ref="B75" r:id="rId42"/>
    <hyperlink ref="B68:B69" r:id="rId43" display="bougeoir gm"/>
    <hyperlink ref="B46" r:id="rId44"/>
    <hyperlink ref="B23" r:id="rId45"/>
    <hyperlink ref="B123" r:id="rId46"/>
    <hyperlink ref="B122" r:id="rId47"/>
    <hyperlink ref="B241" r:id="rId48" display="echecs bois verre"/>
    <hyperlink ref="B246" r:id="rId49" display="lampe led gm"/>
    <hyperlink ref="B247" r:id="rId50"/>
    <hyperlink ref="B281" r:id="rId51"/>
    <hyperlink ref="B248" r:id="rId52"/>
    <hyperlink ref="B249" r:id="rId53"/>
    <hyperlink ref="B242" r:id="rId54"/>
    <hyperlink ref="B250" r:id="rId55" display="tourniquet à épices"/>
    <hyperlink ref="B252" r:id="rId56"/>
    <hyperlink ref="B253" r:id="rId57"/>
    <hyperlink ref="B254" r:id="rId58" display="assiette apéritif pm"/>
    <hyperlink ref="B255" r:id="rId59"/>
    <hyperlink ref="B256" r:id="rId60"/>
    <hyperlink ref="B243" r:id="rId61"/>
    <hyperlink ref="B260" r:id="rId62"/>
    <hyperlink ref="B251" r:id="rId63" display="tourniquet à épices"/>
    <hyperlink ref="B263" r:id="rId64"/>
    <hyperlink ref="B262" r:id="rId65"/>
    <hyperlink ref="B264" r:id="rId66"/>
    <hyperlink ref="B256:B259" r:id="rId67" display="coupelle mm"/>
    <hyperlink ref="B265" r:id="rId68"/>
    <hyperlink ref="B261" r:id="rId69"/>
    <hyperlink ref="B268" r:id="rId70"/>
    <hyperlink ref="B269" r:id="rId71"/>
    <hyperlink ref="B270" r:id="rId72"/>
    <hyperlink ref="B174" r:id="rId73"/>
    <hyperlink ref="B244" r:id="rId74"/>
    <hyperlink ref="B178" r:id="rId75"/>
    <hyperlink ref="B245" r:id="rId76"/>
    <hyperlink ref="B52" r:id="rId77"/>
    <hyperlink ref="B172" r:id="rId78"/>
    <hyperlink ref="B171" r:id="rId79" display="bol gm"/>
    <hyperlink ref="B103" r:id="rId80"/>
    <hyperlink ref="B31" r:id="rId81"/>
    <hyperlink ref="B271" r:id="rId82"/>
    <hyperlink ref="B273" r:id="rId83"/>
    <hyperlink ref="B272" r:id="rId84"/>
    <hyperlink ref="B274" r:id="rId85"/>
    <hyperlink ref="B175" r:id="rId86"/>
    <hyperlink ref="B81" r:id="rId87"/>
    <hyperlink ref="B230" r:id="rId88"/>
    <hyperlink ref="B228" r:id="rId89"/>
    <hyperlink ref="B222" r:id="rId90" display="boite gm"/>
    <hyperlink ref="B227" r:id="rId91"/>
    <hyperlink ref="B44" r:id="rId92"/>
    <hyperlink ref="B275" r:id="rId93"/>
    <hyperlink ref="B276" r:id="rId94"/>
    <hyperlink ref="B78" r:id="rId95"/>
    <hyperlink ref="B17" r:id="rId96"/>
    <hyperlink ref="B132" r:id="rId97"/>
    <hyperlink ref="B117" r:id="rId98"/>
    <hyperlink ref="B131" r:id="rId99"/>
    <hyperlink ref="B14" r:id="rId100"/>
    <hyperlink ref="B212" r:id="rId101"/>
    <hyperlink ref="B105" r:id="rId102"/>
    <hyperlink ref="B191" r:id="rId103"/>
    <hyperlink ref="B57" r:id="rId104"/>
    <hyperlink ref="B146" r:id="rId105"/>
    <hyperlink ref="B16" r:id="rId106"/>
    <hyperlink ref="B186" r:id="rId107"/>
    <hyperlink ref="B24" r:id="rId108"/>
    <hyperlink ref="B277" r:id="rId109"/>
    <hyperlink ref="B19" r:id="rId110"/>
    <hyperlink ref="B166" r:id="rId111"/>
    <hyperlink ref="B134" r:id="rId112"/>
    <hyperlink ref="B21" r:id="rId113"/>
    <hyperlink ref="B283" r:id="rId114"/>
    <hyperlink ref="B284" r:id="rId115"/>
    <hyperlink ref="B180" r:id="rId116"/>
    <hyperlink ref="B278" r:id="rId117"/>
    <hyperlink ref="B179" r:id="rId118"/>
    <hyperlink ref="B285" r:id="rId119"/>
    <hyperlink ref="B38" r:id="rId120"/>
    <hyperlink ref="B286" r:id="rId121"/>
    <hyperlink ref="B287" r:id="rId122"/>
    <hyperlink ref="B288" r:id="rId123"/>
    <hyperlink ref="B289" r:id="rId124"/>
    <hyperlink ref="B279" r:id="rId125"/>
    <hyperlink ref="B257" r:id="rId126" display="coupelle mm"/>
    <hyperlink ref="B259" r:id="rId127"/>
    <hyperlink ref="B258" r:id="rId128" display="coupelle mm"/>
    <hyperlink ref="B256:B258" r:id="rId129" display="assiette apéritif par 3"/>
    <hyperlink ref="B290" r:id="rId130"/>
    <hyperlink ref="B173" r:id="rId131"/>
    <hyperlink ref="B291" r:id="rId132"/>
    <hyperlink ref="B293" r:id="rId133"/>
    <hyperlink ref="B292" r:id="rId134"/>
    <hyperlink ref="B294" r:id="rId135"/>
    <hyperlink ref="B297" r:id="rId136"/>
    <hyperlink ref="B295" r:id="rId137"/>
    <hyperlink ref="B296" r:id="rId138"/>
    <hyperlink ref="B300" r:id="rId139" display="16062 (1).JPG"/>
    <hyperlink ref="B301" r:id="rId140" display="16064 (1).JPG"/>
    <hyperlink ref="B302" r:id="rId141"/>
  </hyperlinks>
  <pageMargins left="0.7" right="0.7" top="0.75" bottom="0.75" header="0.3" footer="0.3"/>
  <pageSetup paperSize="9" orientation="portrait" r:id="rId142"/>
  <colBreaks count="1" manualBreakCount="1">
    <brk id="1" max="1048575" man="1"/>
  </colBreaks>
  <legacyDrawing r:id="rId14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5" enableFormatConditionsCalculation="0"/>
  <dimension ref="A1:O97"/>
  <sheetViews>
    <sheetView workbookViewId="0">
      <pane ySplit="12" topLeftCell="A13" activePane="bottomLeft" state="frozen"/>
      <selection pane="bottomLeft" activeCell="I86" sqref="I86"/>
    </sheetView>
  </sheetViews>
  <sheetFormatPr baseColWidth="10" defaultRowHeight="15"/>
  <cols>
    <col min="2" max="2" width="19.85546875" bestFit="1" customWidth="1"/>
  </cols>
  <sheetData>
    <row r="1" spans="1:15" ht="19.5" thickBot="1">
      <c r="A1" s="145"/>
      <c r="B1" s="129"/>
      <c r="C1" s="130"/>
      <c r="D1" s="21"/>
      <c r="E1" s="147"/>
      <c r="F1" s="132"/>
      <c r="G1" s="19"/>
      <c r="H1" s="100"/>
      <c r="I1" s="148"/>
      <c r="J1" s="148"/>
      <c r="K1" s="26"/>
      <c r="L1" s="98"/>
      <c r="M1" s="98"/>
      <c r="N1" s="21"/>
      <c r="O1" s="21"/>
    </row>
    <row r="2" spans="1:15" ht="29.25" thickBot="1">
      <c r="A2" s="149"/>
      <c r="B2" s="129"/>
      <c r="C2" s="134"/>
      <c r="D2" s="135"/>
      <c r="E2" s="150"/>
      <c r="F2" s="23"/>
      <c r="G2" s="23"/>
      <c r="H2" s="101"/>
      <c r="I2" s="148"/>
      <c r="J2" s="148"/>
      <c r="K2" s="26"/>
      <c r="L2" s="98"/>
      <c r="M2" s="98"/>
      <c r="N2" s="21"/>
      <c r="O2" s="170" t="s">
        <v>362</v>
      </c>
    </row>
    <row r="3" spans="1:15" ht="28.5" hidden="1">
      <c r="A3" s="149"/>
      <c r="B3" s="129"/>
      <c r="C3" s="130"/>
      <c r="D3" s="23"/>
      <c r="E3" s="150"/>
      <c r="F3" s="23"/>
      <c r="G3" s="23"/>
      <c r="H3" s="101"/>
      <c r="I3" s="148"/>
      <c r="J3" s="148"/>
      <c r="K3" s="24"/>
      <c r="L3" s="98"/>
      <c r="M3" s="98"/>
      <c r="N3" s="21"/>
      <c r="O3" s="21"/>
    </row>
    <row r="4" spans="1:15" hidden="1">
      <c r="A4" s="149"/>
      <c r="B4" s="129"/>
      <c r="C4" s="130"/>
      <c r="D4" s="21"/>
      <c r="E4" s="151"/>
      <c r="F4" s="132"/>
      <c r="G4" s="19"/>
      <c r="H4" s="100"/>
      <c r="I4" s="148"/>
      <c r="J4" s="148"/>
      <c r="K4" s="26"/>
      <c r="L4" s="98"/>
      <c r="M4" s="98"/>
      <c r="N4" s="21"/>
      <c r="O4" s="21"/>
    </row>
    <row r="5" spans="1:15" hidden="1">
      <c r="A5" s="149"/>
      <c r="B5" s="129"/>
      <c r="C5" s="130"/>
      <c r="D5" s="21"/>
      <c r="E5" s="151"/>
      <c r="F5" s="132"/>
      <c r="G5" s="19"/>
      <c r="H5" s="100"/>
      <c r="I5" s="148"/>
      <c r="J5" s="148"/>
      <c r="K5" s="26"/>
      <c r="L5" s="98"/>
      <c r="M5" s="98"/>
      <c r="N5" s="21"/>
      <c r="O5" s="21"/>
    </row>
    <row r="6" spans="1:15" ht="21.75" thickBot="1">
      <c r="A6" s="149"/>
      <c r="B6" s="137"/>
      <c r="C6" s="130"/>
      <c r="D6" s="21"/>
      <c r="E6" s="151"/>
      <c r="F6" s="132"/>
      <c r="G6" s="27" t="s">
        <v>329</v>
      </c>
      <c r="H6" s="100">
        <f>SUM(H13:H500)</f>
        <v>30</v>
      </c>
      <c r="I6" s="148"/>
      <c r="J6" s="148"/>
      <c r="K6" s="24"/>
      <c r="L6" s="98"/>
      <c r="M6" s="98"/>
      <c r="N6" s="26"/>
      <c r="O6" s="21"/>
    </row>
    <row r="7" spans="1:15" ht="16.5" thickBot="1">
      <c r="A7" s="149"/>
      <c r="B7" s="129"/>
      <c r="C7" s="130"/>
      <c r="D7" s="21"/>
      <c r="E7" s="151"/>
      <c r="F7" s="17"/>
      <c r="G7" s="172" t="s">
        <v>332</v>
      </c>
      <c r="H7" s="166" t="s">
        <v>331</v>
      </c>
      <c r="I7" s="148"/>
      <c r="J7" s="148"/>
      <c r="K7" s="132"/>
      <c r="L7" s="126" t="s">
        <v>325</v>
      </c>
      <c r="M7" s="126" t="s">
        <v>325</v>
      </c>
      <c r="N7" s="28"/>
      <c r="O7" s="21"/>
    </row>
    <row r="8" spans="1:15" ht="16.5" thickBot="1">
      <c r="A8" s="149"/>
      <c r="B8" s="129"/>
      <c r="C8" s="130"/>
      <c r="D8" s="21"/>
      <c r="E8" s="152"/>
      <c r="F8" s="132"/>
      <c r="G8" s="153">
        <f>COUNTIF(G13:G500,1)</f>
        <v>0</v>
      </c>
      <c r="H8" s="173">
        <f>COUNTIF($N$13:$N$250,"à renouveler")</f>
        <v>2</v>
      </c>
      <c r="I8" s="148"/>
      <c r="J8" s="148"/>
      <c r="K8" s="31"/>
      <c r="L8" s="154">
        <f>SUM(L13:L500)</f>
        <v>0</v>
      </c>
      <c r="M8" s="154">
        <f>SUM(M13:M500)</f>
        <v>20</v>
      </c>
      <c r="N8" s="30"/>
      <c r="O8" s="21"/>
    </row>
    <row r="9" spans="1:15" ht="15.75" hidden="1">
      <c r="A9" s="149"/>
      <c r="B9" s="129"/>
      <c r="C9" s="130"/>
      <c r="D9" s="21"/>
      <c r="E9" s="152"/>
      <c r="F9" s="132"/>
      <c r="G9" s="189"/>
      <c r="H9" s="102"/>
      <c r="I9" s="148"/>
      <c r="J9" s="148"/>
      <c r="K9" s="139"/>
      <c r="L9" s="99"/>
      <c r="M9" s="99"/>
      <c r="N9" s="30"/>
      <c r="O9" s="21"/>
    </row>
    <row r="10" spans="1:15" ht="15.75" hidden="1">
      <c r="A10" s="149"/>
      <c r="B10" s="129"/>
      <c r="C10" s="130"/>
      <c r="D10" s="21"/>
      <c r="E10" s="155"/>
      <c r="F10" s="141"/>
      <c r="G10" s="32"/>
      <c r="H10" s="146"/>
      <c r="I10" s="148"/>
      <c r="J10" s="148"/>
      <c r="K10" s="24"/>
      <c r="L10" s="34"/>
      <c r="M10" s="34"/>
      <c r="N10" s="21"/>
      <c r="O10" s="21"/>
    </row>
    <row r="11" spans="1:15" ht="15.75">
      <c r="A11" s="149"/>
      <c r="B11" s="129"/>
      <c r="C11" s="130"/>
      <c r="D11" s="21"/>
      <c r="E11" s="155"/>
      <c r="F11" s="141"/>
      <c r="G11" s="32"/>
      <c r="H11" s="146"/>
      <c r="I11" s="148"/>
      <c r="J11" s="148"/>
      <c r="K11" s="24"/>
      <c r="L11" s="98"/>
      <c r="M11" s="98"/>
      <c r="N11" s="21"/>
      <c r="O11" s="21"/>
    </row>
    <row r="12" spans="1:15" ht="15.75">
      <c r="A12" s="190" t="s">
        <v>234</v>
      </c>
      <c r="B12" s="191" t="s">
        <v>0</v>
      </c>
      <c r="C12" s="191" t="s">
        <v>235</v>
      </c>
      <c r="D12" s="191" t="s">
        <v>236</v>
      </c>
      <c r="E12" s="192" t="s">
        <v>237</v>
      </c>
      <c r="F12" s="193" t="s">
        <v>238</v>
      </c>
      <c r="G12" s="193" t="s">
        <v>239</v>
      </c>
      <c r="H12" s="194" t="s">
        <v>240</v>
      </c>
      <c r="I12" s="190" t="s">
        <v>241</v>
      </c>
      <c r="J12" s="190" t="s">
        <v>242</v>
      </c>
      <c r="K12" s="195" t="s">
        <v>243</v>
      </c>
      <c r="L12" s="196" t="s">
        <v>244</v>
      </c>
      <c r="M12" s="196" t="s">
        <v>245</v>
      </c>
      <c r="N12" s="197" t="s">
        <v>246</v>
      </c>
      <c r="O12" s="26"/>
    </row>
    <row r="13" spans="1:15" ht="15.75">
      <c r="A13" s="113">
        <v>42552</v>
      </c>
      <c r="B13" s="66" t="s">
        <v>99</v>
      </c>
      <c r="C13" s="68" t="s">
        <v>23</v>
      </c>
      <c r="D13" s="63" t="s">
        <v>24</v>
      </c>
      <c r="E13" s="74"/>
      <c r="F13" s="49">
        <v>9</v>
      </c>
      <c r="G13" s="157"/>
      <c r="H13" s="50">
        <v>10</v>
      </c>
      <c r="I13" s="51"/>
      <c r="J13" s="57" t="s">
        <v>335</v>
      </c>
      <c r="K13" s="58" t="s">
        <v>363</v>
      </c>
      <c r="L13" s="59" t="s">
        <v>335</v>
      </c>
      <c r="M13" s="124" t="s">
        <v>414</v>
      </c>
      <c r="N13" s="60" t="s">
        <v>336</v>
      </c>
    </row>
    <row r="14" spans="1:15" ht="15.75">
      <c r="A14" s="113">
        <v>42552</v>
      </c>
      <c r="B14" s="66" t="s">
        <v>191</v>
      </c>
      <c r="C14" s="47" t="s">
        <v>47</v>
      </c>
      <c r="D14" s="63" t="s">
        <v>48</v>
      </c>
      <c r="E14" s="76" t="s">
        <v>393</v>
      </c>
      <c r="F14" s="49">
        <v>91</v>
      </c>
      <c r="G14" s="70"/>
      <c r="H14" s="50">
        <v>20</v>
      </c>
      <c r="I14" s="183"/>
      <c r="J14" s="57" t="s">
        <v>335</v>
      </c>
      <c r="K14" s="52" t="s">
        <v>363</v>
      </c>
      <c r="L14" s="59" t="s">
        <v>335</v>
      </c>
      <c r="M14" s="82">
        <v>20</v>
      </c>
      <c r="N14" s="60" t="s">
        <v>336</v>
      </c>
    </row>
    <row r="15" spans="1:15" ht="15.75">
      <c r="A15" s="115"/>
      <c r="B15" s="67"/>
      <c r="C15" s="68"/>
      <c r="D15" s="63"/>
      <c r="E15" s="87"/>
      <c r="F15" s="49"/>
      <c r="G15" s="70"/>
      <c r="H15" s="50"/>
      <c r="I15" s="184"/>
      <c r="J15" s="57"/>
      <c r="K15" s="58"/>
      <c r="L15" s="59"/>
      <c r="M15" s="82"/>
      <c r="N15" s="60"/>
    </row>
    <row r="16" spans="1:15" ht="15.75">
      <c r="A16" s="115"/>
      <c r="B16" s="67"/>
      <c r="C16" s="68"/>
      <c r="D16" s="63"/>
      <c r="E16" s="87"/>
      <c r="F16" s="49"/>
      <c r="G16" s="70"/>
      <c r="H16" s="50"/>
      <c r="I16" s="184"/>
      <c r="J16" s="57"/>
      <c r="K16" s="58"/>
      <c r="L16" s="59"/>
      <c r="M16" s="82"/>
      <c r="N16" s="60"/>
    </row>
    <row r="17" spans="1:14" ht="15.75">
      <c r="A17" s="114"/>
      <c r="B17" s="66"/>
      <c r="C17" s="68"/>
      <c r="D17" s="63"/>
      <c r="E17" s="87"/>
      <c r="F17" s="49"/>
      <c r="G17" s="70"/>
      <c r="H17" s="50"/>
      <c r="I17" s="184"/>
      <c r="J17" s="57"/>
      <c r="K17" s="58"/>
      <c r="L17" s="59"/>
      <c r="M17" s="82"/>
      <c r="N17" s="60"/>
    </row>
    <row r="18" spans="1:14" ht="15.75">
      <c r="A18" s="113"/>
      <c r="B18" s="67"/>
      <c r="C18" s="68"/>
      <c r="D18" s="63"/>
      <c r="E18" s="87"/>
      <c r="F18" s="49"/>
      <c r="G18" s="70"/>
      <c r="H18" s="50"/>
      <c r="I18" s="184"/>
      <c r="J18" s="57"/>
      <c r="K18" s="58"/>
      <c r="L18" s="59"/>
      <c r="M18" s="82"/>
      <c r="N18" s="60"/>
    </row>
    <row r="19" spans="1:14" ht="15.75">
      <c r="A19" s="114"/>
      <c r="B19" s="67"/>
      <c r="C19" s="68"/>
      <c r="D19" s="63"/>
      <c r="E19" s="87"/>
      <c r="F19" s="49"/>
      <c r="G19" s="70"/>
      <c r="H19" s="50"/>
      <c r="I19" s="184"/>
      <c r="J19" s="57"/>
      <c r="K19" s="58"/>
      <c r="L19" s="59"/>
      <c r="M19" s="82"/>
      <c r="N19" s="60"/>
    </row>
    <row r="20" spans="1:14" ht="15.75">
      <c r="A20" s="113"/>
      <c r="B20" s="67"/>
      <c r="C20" s="68"/>
      <c r="D20" s="63"/>
      <c r="E20" s="87"/>
      <c r="F20" s="49"/>
      <c r="G20" s="70"/>
      <c r="H20" s="50"/>
      <c r="I20" s="61"/>
      <c r="J20" s="57"/>
      <c r="K20" s="58"/>
      <c r="L20" s="59"/>
      <c r="M20" s="91"/>
      <c r="N20" s="60"/>
    </row>
    <row r="21" spans="1:14" ht="15.75">
      <c r="A21" s="114"/>
      <c r="B21" s="67"/>
      <c r="C21" s="68"/>
      <c r="D21" s="63"/>
      <c r="E21" s="87"/>
      <c r="F21" s="49"/>
      <c r="G21" s="70"/>
      <c r="H21" s="50"/>
      <c r="I21" s="184"/>
      <c r="J21" s="57"/>
      <c r="K21" s="58"/>
      <c r="L21" s="59"/>
      <c r="M21" s="82"/>
      <c r="N21" s="60"/>
    </row>
    <row r="22" spans="1:14" ht="15.75">
      <c r="A22" s="113"/>
      <c r="B22" s="67"/>
      <c r="C22" s="68"/>
      <c r="D22" s="63"/>
      <c r="E22" s="87"/>
      <c r="F22" s="49"/>
      <c r="G22" s="70"/>
      <c r="H22" s="50"/>
      <c r="I22" s="184"/>
      <c r="J22" s="57"/>
      <c r="K22" s="58"/>
      <c r="L22" s="59"/>
      <c r="M22" s="82"/>
      <c r="N22" s="60"/>
    </row>
    <row r="23" spans="1:14" ht="15.75">
      <c r="A23" s="113"/>
      <c r="B23" s="66"/>
      <c r="C23" s="68"/>
      <c r="D23" s="63"/>
      <c r="E23" s="87"/>
      <c r="F23" s="49"/>
      <c r="G23" s="70"/>
      <c r="H23" s="50"/>
      <c r="I23" s="184"/>
      <c r="J23" s="57"/>
      <c r="K23" s="58"/>
      <c r="L23" s="59"/>
      <c r="M23" s="82"/>
      <c r="N23" s="60"/>
    </row>
    <row r="24" spans="1:14" ht="15.75">
      <c r="A24" s="113"/>
      <c r="B24" s="66"/>
      <c r="C24" s="68"/>
      <c r="D24" s="63"/>
      <c r="E24" s="87"/>
      <c r="F24" s="49"/>
      <c r="G24" s="70"/>
      <c r="H24" s="50"/>
      <c r="I24" s="184"/>
      <c r="J24" s="57"/>
      <c r="K24" s="58"/>
      <c r="L24" s="59"/>
      <c r="M24" s="82"/>
      <c r="N24" s="60"/>
    </row>
    <row r="25" spans="1:14" ht="15.75">
      <c r="A25" s="113"/>
      <c r="B25" s="200"/>
      <c r="C25" s="68"/>
      <c r="D25" s="63"/>
      <c r="E25" s="87"/>
      <c r="F25" s="49"/>
      <c r="G25" s="70"/>
      <c r="H25" s="50"/>
      <c r="I25" s="184"/>
      <c r="J25" s="57"/>
      <c r="K25" s="58"/>
      <c r="L25" s="59"/>
      <c r="M25" s="82"/>
      <c r="N25" s="60"/>
    </row>
    <row r="26" spans="1:14" ht="15.75">
      <c r="A26" s="113"/>
      <c r="B26" s="200"/>
      <c r="C26" s="68"/>
      <c r="D26" s="63"/>
      <c r="E26" s="87"/>
      <c r="F26" s="49"/>
      <c r="G26" s="70"/>
      <c r="H26" s="50"/>
      <c r="I26" s="184"/>
      <c r="J26" s="57"/>
      <c r="K26" s="58"/>
      <c r="L26" s="59"/>
      <c r="M26" s="82"/>
      <c r="N26" s="60"/>
    </row>
    <row r="27" spans="1:14" ht="15.75">
      <c r="A27" s="114"/>
      <c r="B27" s="66"/>
      <c r="C27" s="68"/>
      <c r="D27" s="63"/>
      <c r="E27" s="87"/>
      <c r="F27" s="49"/>
      <c r="G27" s="70"/>
      <c r="H27" s="50"/>
      <c r="I27" s="184"/>
      <c r="J27" s="57"/>
      <c r="K27" s="58"/>
      <c r="L27" s="59"/>
      <c r="M27" s="82"/>
      <c r="N27" s="60"/>
    </row>
    <row r="28" spans="1:14" ht="15.75">
      <c r="A28" s="115"/>
      <c r="B28" s="66"/>
      <c r="C28" s="68"/>
      <c r="D28" s="63"/>
      <c r="E28" s="87"/>
      <c r="F28" s="49"/>
      <c r="G28" s="70"/>
      <c r="H28" s="50"/>
      <c r="I28" s="184"/>
      <c r="J28" s="57"/>
      <c r="K28" s="58"/>
      <c r="L28" s="59"/>
      <c r="M28" s="82"/>
      <c r="N28" s="60"/>
    </row>
    <row r="29" spans="1:14" ht="15.75">
      <c r="A29" s="113"/>
      <c r="B29" s="66"/>
      <c r="C29" s="68"/>
      <c r="D29" s="63"/>
      <c r="E29" s="87"/>
      <c r="F29" s="49"/>
      <c r="G29" s="70"/>
      <c r="H29" s="50"/>
      <c r="I29" s="184"/>
      <c r="J29" s="57"/>
      <c r="K29" s="58"/>
      <c r="L29" s="59"/>
      <c r="M29" s="82"/>
      <c r="N29" s="60"/>
    </row>
    <row r="30" spans="1:14" ht="15.75">
      <c r="A30" s="113"/>
      <c r="B30" s="201"/>
      <c r="C30" s="68"/>
      <c r="D30" s="63"/>
      <c r="E30" s="87"/>
      <c r="F30" s="49"/>
      <c r="G30" s="70"/>
      <c r="H30" s="50"/>
      <c r="I30" s="184"/>
      <c r="J30" s="57"/>
      <c r="K30" s="58"/>
      <c r="L30" s="59"/>
      <c r="M30" s="82"/>
      <c r="N30" s="60"/>
    </row>
    <row r="31" spans="1:14" ht="15.75">
      <c r="A31" s="113"/>
      <c r="B31" s="201"/>
      <c r="C31" s="68"/>
      <c r="D31" s="63"/>
      <c r="E31" s="87"/>
      <c r="F31" s="49"/>
      <c r="G31" s="70"/>
      <c r="H31" s="50"/>
      <c r="I31" s="184"/>
      <c r="J31" s="57"/>
      <c r="K31" s="58"/>
      <c r="L31" s="59"/>
      <c r="M31" s="82"/>
      <c r="N31" s="60"/>
    </row>
    <row r="32" spans="1:14" ht="15.75">
      <c r="A32" s="113"/>
      <c r="B32" s="67"/>
      <c r="C32" s="68"/>
      <c r="D32" s="63"/>
      <c r="E32" s="87"/>
      <c r="F32" s="49"/>
      <c r="G32" s="70"/>
      <c r="H32" s="50"/>
      <c r="I32" s="184"/>
      <c r="J32" s="57"/>
      <c r="K32" s="58"/>
      <c r="L32" s="59"/>
      <c r="M32" s="82"/>
      <c r="N32" s="60"/>
    </row>
    <row r="33" spans="1:14" ht="15.75">
      <c r="A33" s="113"/>
      <c r="B33" s="66"/>
      <c r="C33" s="47"/>
      <c r="D33" s="63"/>
      <c r="E33" s="76"/>
      <c r="F33" s="62"/>
      <c r="G33" s="70"/>
      <c r="H33" s="50"/>
      <c r="I33" s="183"/>
      <c r="J33" s="57"/>
      <c r="K33" s="58"/>
      <c r="L33" s="59"/>
      <c r="M33" s="82"/>
      <c r="N33" s="60"/>
    </row>
    <row r="34" spans="1:14" ht="15.75">
      <c r="A34" s="113"/>
      <c r="B34" s="44"/>
      <c r="C34" s="180"/>
      <c r="D34" s="63"/>
      <c r="E34" s="86"/>
      <c r="F34" s="62"/>
      <c r="G34" s="70"/>
      <c r="H34" s="50"/>
      <c r="I34" s="183"/>
      <c r="J34" s="57"/>
      <c r="K34" s="58"/>
      <c r="L34" s="59"/>
      <c r="M34" s="82"/>
      <c r="N34" s="60"/>
    </row>
    <row r="35" spans="1:14" ht="15.75">
      <c r="A35" s="113"/>
      <c r="B35" s="66"/>
      <c r="C35" s="65"/>
      <c r="D35" s="63"/>
      <c r="E35" s="86"/>
      <c r="F35" s="62"/>
      <c r="G35" s="70"/>
      <c r="H35" s="50"/>
      <c r="I35" s="207"/>
      <c r="J35" s="57"/>
      <c r="K35" s="58"/>
      <c r="L35" s="59"/>
      <c r="M35" s="82"/>
      <c r="N35" s="60"/>
    </row>
    <row r="36" spans="1:14" ht="15.75">
      <c r="A36" s="113"/>
      <c r="B36" s="66"/>
      <c r="C36" s="65"/>
      <c r="D36" s="63"/>
      <c r="E36" s="86"/>
      <c r="F36" s="62"/>
      <c r="G36" s="70"/>
      <c r="H36" s="50"/>
      <c r="I36" s="183"/>
      <c r="J36" s="57"/>
      <c r="K36" s="58"/>
      <c r="L36" s="59"/>
      <c r="M36" s="82"/>
      <c r="N36" s="60"/>
    </row>
    <row r="37" spans="1:14" ht="15.75">
      <c r="A37" s="113"/>
      <c r="B37" s="66"/>
      <c r="C37" s="65"/>
      <c r="D37" s="63"/>
      <c r="E37" s="86"/>
      <c r="F37" s="62"/>
      <c r="G37" s="70"/>
      <c r="H37" s="50"/>
      <c r="I37" s="61"/>
      <c r="J37" s="57"/>
      <c r="K37" s="58"/>
      <c r="L37" s="59"/>
      <c r="M37" s="82"/>
      <c r="N37" s="60"/>
    </row>
    <row r="38" spans="1:14" ht="15.75">
      <c r="A38" s="113"/>
      <c r="B38" s="66"/>
      <c r="C38" s="68"/>
      <c r="D38" s="63"/>
      <c r="E38" s="74"/>
      <c r="F38" s="49"/>
      <c r="G38" s="157"/>
      <c r="H38" s="50"/>
      <c r="I38" s="51"/>
      <c r="J38" s="57"/>
      <c r="K38" s="58"/>
      <c r="L38" s="59"/>
      <c r="M38" s="124"/>
      <c r="N38" s="54"/>
    </row>
    <row r="39" spans="1:14" ht="15.75">
      <c r="A39" s="113"/>
      <c r="B39" s="66"/>
      <c r="C39" s="68"/>
      <c r="D39" s="63"/>
      <c r="E39" s="87"/>
      <c r="F39" s="69"/>
      <c r="G39" s="70"/>
      <c r="H39" s="50"/>
      <c r="I39" s="186"/>
      <c r="J39" s="57"/>
      <c r="K39" s="58"/>
      <c r="L39" s="59"/>
      <c r="M39" s="82"/>
      <c r="N39" s="60"/>
    </row>
    <row r="40" spans="1:14" ht="15.75">
      <c r="A40" s="113"/>
      <c r="B40" s="66"/>
      <c r="C40" s="68"/>
      <c r="D40" s="63"/>
      <c r="E40" s="87"/>
      <c r="F40" s="69"/>
      <c r="G40" s="70"/>
      <c r="H40" s="50"/>
      <c r="I40" s="186"/>
      <c r="J40" s="57"/>
      <c r="K40" s="58"/>
      <c r="L40" s="59"/>
      <c r="M40" s="82"/>
      <c r="N40" s="60"/>
    </row>
    <row r="41" spans="1:14" ht="15.75">
      <c r="A41" s="113"/>
      <c r="B41" s="66"/>
      <c r="C41" s="68"/>
      <c r="D41" s="63"/>
      <c r="E41" s="89"/>
      <c r="F41" s="69"/>
      <c r="G41" s="70"/>
      <c r="H41" s="50"/>
      <c r="I41" s="186"/>
      <c r="J41" s="57"/>
      <c r="K41" s="58"/>
      <c r="L41" s="59"/>
      <c r="M41" s="82"/>
      <c r="N41" s="60"/>
    </row>
    <row r="42" spans="1:14" ht="15.75">
      <c r="A42" s="113"/>
      <c r="B42" s="66"/>
      <c r="C42" s="68"/>
      <c r="D42" s="63"/>
      <c r="E42" s="87"/>
      <c r="F42" s="69"/>
      <c r="G42" s="70"/>
      <c r="H42" s="50"/>
      <c r="I42" s="186"/>
      <c r="J42" s="57"/>
      <c r="K42" s="58"/>
      <c r="L42" s="59"/>
      <c r="M42" s="82"/>
      <c r="N42" s="60"/>
    </row>
    <row r="43" spans="1:14" ht="15.75">
      <c r="A43" s="113"/>
      <c r="B43" s="66"/>
      <c r="C43" s="68"/>
      <c r="D43" s="63"/>
      <c r="E43" s="87"/>
      <c r="F43" s="69"/>
      <c r="G43" s="70"/>
      <c r="H43" s="50"/>
      <c r="I43" s="184"/>
      <c r="J43" s="57"/>
      <c r="K43" s="58"/>
      <c r="L43" s="59"/>
      <c r="M43" s="82"/>
      <c r="N43" s="60"/>
    </row>
    <row r="44" spans="1:14" ht="15.75">
      <c r="A44" s="114"/>
      <c r="B44" s="66"/>
      <c r="C44" s="68"/>
      <c r="D44" s="63"/>
      <c r="E44" s="87"/>
      <c r="F44" s="69"/>
      <c r="G44" s="70"/>
      <c r="H44" s="50"/>
      <c r="I44" s="184"/>
      <c r="J44" s="57"/>
      <c r="K44" s="58"/>
      <c r="L44" s="59"/>
      <c r="M44" s="82"/>
      <c r="N44" s="60"/>
    </row>
    <row r="45" spans="1:14" ht="15.75">
      <c r="A45" s="113"/>
      <c r="B45" s="66"/>
      <c r="C45" s="68"/>
      <c r="D45" s="63"/>
      <c r="E45" s="87"/>
      <c r="F45" s="69"/>
      <c r="G45" s="70"/>
      <c r="H45" s="50"/>
      <c r="I45" s="184"/>
      <c r="J45" s="57"/>
      <c r="K45" s="58"/>
      <c r="L45" s="59"/>
      <c r="M45" s="82"/>
      <c r="N45" s="60"/>
    </row>
    <row r="46" spans="1:14" ht="15.75">
      <c r="A46" s="113"/>
      <c r="B46" s="67"/>
      <c r="C46" s="68"/>
      <c r="D46" s="63"/>
      <c r="E46" s="87"/>
      <c r="F46" s="69"/>
      <c r="G46" s="70"/>
      <c r="H46" s="50"/>
      <c r="I46" s="184"/>
      <c r="J46" s="57"/>
      <c r="K46" s="58"/>
      <c r="L46" s="59"/>
      <c r="M46" s="82"/>
      <c r="N46" s="60"/>
    </row>
    <row r="47" spans="1:14" ht="15.75">
      <c r="A47" s="113"/>
      <c r="B47" s="66"/>
      <c r="C47" s="68"/>
      <c r="D47" s="63"/>
      <c r="E47" s="87"/>
      <c r="F47" s="69"/>
      <c r="G47" s="70"/>
      <c r="H47" s="50"/>
      <c r="I47" s="184"/>
      <c r="J47" s="57"/>
      <c r="K47" s="58"/>
      <c r="L47" s="59"/>
      <c r="M47" s="82"/>
      <c r="N47" s="60"/>
    </row>
    <row r="48" spans="1:14" ht="15.75">
      <c r="A48" s="113"/>
      <c r="B48" s="66"/>
      <c r="C48" s="68"/>
      <c r="D48" s="63"/>
      <c r="E48" s="87"/>
      <c r="F48" s="71"/>
      <c r="G48" s="70"/>
      <c r="H48" s="50"/>
      <c r="I48" s="184"/>
      <c r="J48" s="57"/>
      <c r="K48" s="58"/>
      <c r="L48" s="59"/>
      <c r="M48" s="82"/>
      <c r="N48" s="60"/>
    </row>
    <row r="49" spans="1:14" ht="15.75">
      <c r="A49" s="113"/>
      <c r="B49" s="201"/>
      <c r="C49" s="68"/>
      <c r="D49" s="63"/>
      <c r="E49" s="87"/>
      <c r="F49" s="69"/>
      <c r="G49" s="70"/>
      <c r="H49" s="50"/>
      <c r="I49" s="184"/>
      <c r="J49" s="57"/>
      <c r="K49" s="58"/>
      <c r="L49" s="59"/>
      <c r="M49" s="82"/>
      <c r="N49" s="60"/>
    </row>
    <row r="50" spans="1:14" ht="15.75">
      <c r="A50" s="113"/>
      <c r="B50" s="66"/>
      <c r="C50" s="68"/>
      <c r="D50" s="63"/>
      <c r="E50" s="87"/>
      <c r="F50" s="69"/>
      <c r="G50" s="70"/>
      <c r="H50" s="50"/>
      <c r="I50" s="184"/>
      <c r="J50" s="57"/>
      <c r="K50" s="58"/>
      <c r="L50" s="59"/>
      <c r="M50" s="82"/>
      <c r="N50" s="60"/>
    </row>
    <row r="51" spans="1:14" ht="15.75">
      <c r="A51" s="113"/>
      <c r="B51" s="201"/>
      <c r="C51" s="68"/>
      <c r="D51" s="63"/>
      <c r="E51" s="87"/>
      <c r="F51" s="69"/>
      <c r="G51" s="70"/>
      <c r="H51" s="50"/>
      <c r="I51" s="184"/>
      <c r="J51" s="57"/>
      <c r="K51" s="58"/>
      <c r="L51" s="59"/>
      <c r="M51" s="82"/>
      <c r="N51" s="60"/>
    </row>
    <row r="52" spans="1:14" ht="15.75">
      <c r="A52" s="113"/>
      <c r="B52" s="201"/>
      <c r="C52" s="68"/>
      <c r="D52" s="63"/>
      <c r="E52" s="87"/>
      <c r="F52" s="69"/>
      <c r="G52" s="70"/>
      <c r="H52" s="50"/>
      <c r="I52" s="184"/>
      <c r="J52" s="57"/>
      <c r="K52" s="58"/>
      <c r="L52" s="59"/>
      <c r="M52" s="82"/>
      <c r="N52" s="60"/>
    </row>
    <row r="53" spans="1:14" ht="15.75">
      <c r="A53" s="113"/>
      <c r="B53" s="66"/>
      <c r="C53" s="68"/>
      <c r="D53" s="63"/>
      <c r="E53" s="87"/>
      <c r="F53" s="69"/>
      <c r="G53" s="70"/>
      <c r="H53" s="50"/>
      <c r="I53" s="184"/>
      <c r="J53" s="57"/>
      <c r="K53" s="58"/>
      <c r="L53" s="59"/>
      <c r="M53" s="82"/>
      <c r="N53" s="60"/>
    </row>
    <row r="54" spans="1:14" ht="15.75">
      <c r="A54" s="113"/>
      <c r="B54" s="66"/>
      <c r="C54" s="68"/>
      <c r="D54" s="63"/>
      <c r="E54" s="87"/>
      <c r="F54" s="69"/>
      <c r="G54" s="70"/>
      <c r="H54" s="50"/>
      <c r="I54" s="184"/>
      <c r="J54" s="57"/>
      <c r="K54" s="58"/>
      <c r="L54" s="59"/>
      <c r="M54" s="82"/>
      <c r="N54" s="60"/>
    </row>
    <row r="55" spans="1:14" ht="15.75">
      <c r="A55" s="113"/>
      <c r="B55" s="66"/>
      <c r="C55" s="68"/>
      <c r="D55" s="63"/>
      <c r="E55" s="87"/>
      <c r="F55" s="95"/>
      <c r="G55" s="70"/>
      <c r="H55" s="50"/>
      <c r="I55" s="184"/>
      <c r="J55" s="57"/>
      <c r="K55" s="58"/>
      <c r="L55" s="59"/>
      <c r="M55" s="82"/>
      <c r="N55" s="60"/>
    </row>
    <row r="56" spans="1:14" ht="15.75">
      <c r="A56" s="113"/>
      <c r="B56" s="66"/>
      <c r="C56" s="205"/>
      <c r="D56" s="63"/>
      <c r="E56" s="206"/>
      <c r="F56" s="95"/>
      <c r="G56" s="70"/>
      <c r="H56" s="50"/>
      <c r="I56" s="184"/>
      <c r="J56" s="57"/>
      <c r="K56" s="58"/>
      <c r="L56" s="59"/>
      <c r="M56" s="82"/>
      <c r="N56" s="60"/>
    </row>
    <row r="57" spans="1:14" ht="15.75">
      <c r="A57" s="113"/>
      <c r="B57" s="66"/>
      <c r="C57" s="68"/>
      <c r="D57" s="63"/>
      <c r="E57" s="87"/>
      <c r="F57" s="69"/>
      <c r="G57" s="70"/>
      <c r="H57" s="50"/>
      <c r="I57" s="184"/>
      <c r="J57" s="57"/>
      <c r="K57" s="58"/>
      <c r="L57" s="59"/>
      <c r="M57" s="82"/>
      <c r="N57" s="60"/>
    </row>
    <row r="58" spans="1:14" ht="15.75">
      <c r="A58" s="113"/>
      <c r="B58" s="66"/>
      <c r="C58" s="68"/>
      <c r="D58" s="63"/>
      <c r="E58" s="87"/>
      <c r="F58" s="69"/>
      <c r="G58" s="70"/>
      <c r="H58" s="50"/>
      <c r="I58" s="184"/>
      <c r="J58" s="57"/>
      <c r="K58" s="58"/>
      <c r="L58" s="59"/>
      <c r="M58" s="82"/>
      <c r="N58" s="60"/>
    </row>
    <row r="59" spans="1:14" ht="15.75">
      <c r="A59" s="113"/>
      <c r="B59" s="66"/>
      <c r="C59" s="68"/>
      <c r="D59" s="63"/>
      <c r="E59" s="74"/>
      <c r="F59" s="49"/>
      <c r="G59" s="157"/>
      <c r="H59" s="50"/>
      <c r="I59" s="51"/>
      <c r="J59" s="57"/>
      <c r="K59" s="58"/>
      <c r="L59" s="59"/>
      <c r="M59" s="124"/>
      <c r="N59" s="60"/>
    </row>
    <row r="60" spans="1:14" ht="15.75">
      <c r="A60" s="113"/>
      <c r="B60" s="66"/>
      <c r="C60" s="68"/>
      <c r="D60" s="63"/>
      <c r="E60" s="74"/>
      <c r="F60" s="49"/>
      <c r="G60" s="157"/>
      <c r="H60" s="50"/>
      <c r="I60" s="51"/>
      <c r="J60" s="57"/>
      <c r="K60" s="58"/>
      <c r="L60" s="59"/>
      <c r="M60" s="124"/>
      <c r="N60" s="60"/>
    </row>
    <row r="61" spans="1:14" ht="15.75">
      <c r="A61" s="113"/>
      <c r="B61" s="66"/>
      <c r="C61" s="68"/>
      <c r="D61" s="63"/>
      <c r="E61" s="74"/>
      <c r="F61" s="95"/>
      <c r="G61" s="157"/>
      <c r="H61" s="50"/>
      <c r="I61" s="51"/>
      <c r="J61" s="57"/>
      <c r="K61" s="58"/>
      <c r="L61" s="59"/>
      <c r="M61" s="124"/>
      <c r="N61" s="60"/>
    </row>
    <row r="62" spans="1:14" ht="15.75">
      <c r="A62" s="113"/>
      <c r="B62" s="66"/>
      <c r="C62" s="68"/>
      <c r="D62" s="63"/>
      <c r="E62" s="74"/>
      <c r="F62" s="49"/>
      <c r="G62" s="70"/>
      <c r="H62" s="50"/>
      <c r="I62" s="51"/>
      <c r="J62" s="57"/>
      <c r="K62" s="58"/>
      <c r="L62" s="59"/>
      <c r="M62" s="124"/>
      <c r="N62" s="60"/>
    </row>
    <row r="63" spans="1:14" ht="15.75">
      <c r="A63" s="113"/>
      <c r="B63" s="66"/>
      <c r="C63" s="68"/>
      <c r="D63" s="63"/>
      <c r="E63" s="74"/>
      <c r="F63" s="49"/>
      <c r="G63" s="157"/>
      <c r="H63" s="50"/>
      <c r="I63" s="51"/>
      <c r="J63" s="57"/>
      <c r="K63" s="58"/>
      <c r="L63" s="59"/>
      <c r="M63" s="124"/>
      <c r="N63" s="60"/>
    </row>
    <row r="64" spans="1:14" ht="15.75">
      <c r="A64" s="113"/>
      <c r="B64" s="66"/>
      <c r="C64" s="68"/>
      <c r="D64" s="63"/>
      <c r="E64" s="74"/>
      <c r="F64" s="49"/>
      <c r="G64" s="157"/>
      <c r="H64" s="50"/>
      <c r="I64" s="51"/>
      <c r="J64" s="57"/>
      <c r="K64" s="58"/>
      <c r="L64" s="59"/>
      <c r="M64" s="124"/>
      <c r="N64" s="60"/>
    </row>
    <row r="65" spans="1:14" ht="15.75">
      <c r="A65" s="113"/>
      <c r="B65" s="66"/>
      <c r="C65" s="68"/>
      <c r="D65" s="63"/>
      <c r="E65" s="74"/>
      <c r="F65" s="49"/>
      <c r="G65" s="157"/>
      <c r="H65" s="50"/>
      <c r="I65" s="51"/>
      <c r="J65" s="57"/>
      <c r="K65" s="58"/>
      <c r="L65" s="59"/>
      <c r="M65" s="198"/>
      <c r="N65" s="60"/>
    </row>
    <row r="66" spans="1:14" ht="15.75">
      <c r="A66" s="113"/>
      <c r="B66" s="66"/>
      <c r="C66" s="68"/>
      <c r="D66" s="63"/>
      <c r="E66" s="74"/>
      <c r="F66" s="49"/>
      <c r="G66" s="157"/>
      <c r="H66" s="50"/>
      <c r="I66" s="51"/>
      <c r="J66" s="57"/>
      <c r="K66" s="58"/>
      <c r="L66" s="59"/>
      <c r="M66" s="198"/>
      <c r="N66" s="60"/>
    </row>
    <row r="67" spans="1:14" ht="15.75">
      <c r="A67" s="113"/>
      <c r="B67" s="66"/>
      <c r="C67" s="68"/>
      <c r="D67" s="63"/>
      <c r="E67" s="87"/>
      <c r="F67" s="69"/>
      <c r="G67" s="70"/>
      <c r="H67" s="50"/>
      <c r="I67" s="184"/>
      <c r="J67" s="57"/>
      <c r="K67" s="58"/>
      <c r="L67" s="59"/>
      <c r="M67" s="82"/>
      <c r="N67" s="60"/>
    </row>
    <row r="68" spans="1:14" ht="15.75">
      <c r="A68" s="113"/>
      <c r="B68" s="66"/>
      <c r="C68" s="68"/>
      <c r="D68" s="63"/>
      <c r="E68" s="74"/>
      <c r="F68" s="49"/>
      <c r="G68" s="157"/>
      <c r="H68" s="50"/>
      <c r="I68" s="51"/>
      <c r="J68" s="57"/>
      <c r="K68" s="58"/>
      <c r="L68" s="59"/>
      <c r="M68" s="124"/>
      <c r="N68" s="60"/>
    </row>
    <row r="69" spans="1:14" ht="15.75">
      <c r="A69" s="113"/>
      <c r="B69" s="66"/>
      <c r="C69" s="68"/>
      <c r="D69" s="63"/>
      <c r="E69" s="74"/>
      <c r="F69" s="49"/>
      <c r="G69" s="157"/>
      <c r="H69" s="50"/>
      <c r="I69" s="51"/>
      <c r="J69" s="57"/>
      <c r="K69" s="58"/>
      <c r="L69" s="59"/>
      <c r="M69" s="124"/>
      <c r="N69" s="60"/>
    </row>
    <row r="70" spans="1:14" ht="15.75">
      <c r="A70" s="113"/>
      <c r="B70" s="66"/>
      <c r="C70" s="68"/>
      <c r="D70" s="63"/>
      <c r="E70" s="74"/>
      <c r="F70" s="49"/>
      <c r="G70" s="157"/>
      <c r="H70" s="50"/>
      <c r="I70" s="51"/>
      <c r="J70" s="57"/>
      <c r="K70" s="58"/>
      <c r="L70" s="59"/>
      <c r="M70" s="124"/>
      <c r="N70" s="60"/>
    </row>
    <row r="71" spans="1:14" ht="15.75">
      <c r="A71" s="113"/>
      <c r="B71" s="66"/>
      <c r="C71" s="68"/>
      <c r="D71" s="63"/>
      <c r="E71" s="74"/>
      <c r="F71" s="49"/>
      <c r="G71" s="157"/>
      <c r="H71" s="50"/>
      <c r="I71" s="51"/>
      <c r="J71" s="57"/>
      <c r="K71" s="58"/>
      <c r="L71" s="59"/>
      <c r="M71" s="124"/>
      <c r="N71" s="60"/>
    </row>
    <row r="72" spans="1:14" ht="15.75">
      <c r="A72" s="113"/>
      <c r="B72" s="66"/>
      <c r="C72" s="68"/>
      <c r="D72" s="63"/>
      <c r="E72" s="74"/>
      <c r="F72" s="49"/>
      <c r="G72" s="157"/>
      <c r="H72" s="50"/>
      <c r="I72" s="51"/>
      <c r="J72" s="57"/>
      <c r="K72" s="58"/>
      <c r="L72" s="59"/>
      <c r="M72" s="124"/>
      <c r="N72" s="60"/>
    </row>
    <row r="73" spans="1:14" ht="15.75">
      <c r="A73" s="113"/>
      <c r="B73" s="66"/>
      <c r="C73" s="68"/>
      <c r="D73" s="63"/>
      <c r="E73" s="74"/>
      <c r="F73" s="49"/>
      <c r="G73" s="157"/>
      <c r="H73" s="50"/>
      <c r="I73" s="51"/>
      <c r="J73" s="57"/>
      <c r="K73" s="58"/>
      <c r="L73" s="59"/>
      <c r="M73" s="124"/>
      <c r="N73" s="60"/>
    </row>
    <row r="74" spans="1:14" ht="15.75">
      <c r="A74" s="113"/>
      <c r="B74" s="66"/>
      <c r="C74" s="68"/>
      <c r="D74" s="63"/>
      <c r="E74" s="74"/>
      <c r="F74" s="49"/>
      <c r="G74" s="157"/>
      <c r="H74" s="50"/>
      <c r="I74" s="51"/>
      <c r="J74" s="57"/>
      <c r="K74" s="58"/>
      <c r="L74" s="59"/>
      <c r="M74" s="124"/>
      <c r="N74" s="60"/>
    </row>
    <row r="75" spans="1:14" ht="15.75">
      <c r="A75" s="113"/>
      <c r="B75" s="66"/>
      <c r="C75" s="68"/>
      <c r="D75" s="63"/>
      <c r="E75" s="74"/>
      <c r="F75" s="49"/>
      <c r="G75" s="157"/>
      <c r="H75" s="50"/>
      <c r="I75" s="51"/>
      <c r="J75" s="57"/>
      <c r="K75" s="58"/>
      <c r="L75" s="59"/>
      <c r="M75" s="124"/>
      <c r="N75" s="60"/>
    </row>
    <row r="76" spans="1:14" ht="15.75">
      <c r="A76" s="113"/>
      <c r="B76" s="66"/>
      <c r="C76" s="68"/>
      <c r="D76" s="63"/>
      <c r="E76" s="74"/>
      <c r="F76" s="49"/>
      <c r="G76" s="157"/>
      <c r="H76" s="50"/>
      <c r="I76" s="51"/>
      <c r="J76" s="57"/>
      <c r="K76" s="58"/>
      <c r="L76" s="59"/>
      <c r="M76" s="124"/>
      <c r="N76" s="60"/>
    </row>
    <row r="77" spans="1:14" ht="15.75">
      <c r="A77" s="113"/>
      <c r="B77" s="66"/>
      <c r="C77" s="68"/>
      <c r="D77" s="63"/>
      <c r="E77" s="74"/>
      <c r="F77" s="49"/>
      <c r="G77" s="157"/>
      <c r="H77" s="50"/>
      <c r="I77" s="51"/>
      <c r="J77" s="57"/>
      <c r="K77" s="58"/>
      <c r="L77" s="59"/>
      <c r="M77" s="124"/>
      <c r="N77" s="60"/>
    </row>
    <row r="78" spans="1:14" ht="15.75">
      <c r="A78" s="113"/>
      <c r="B78" s="66"/>
      <c r="C78" s="68"/>
      <c r="D78" s="63"/>
      <c r="E78" s="74"/>
      <c r="F78" s="49"/>
      <c r="G78" s="157"/>
      <c r="H78" s="50"/>
      <c r="I78" s="51"/>
      <c r="J78" s="57"/>
      <c r="K78" s="58"/>
      <c r="L78" s="59"/>
      <c r="M78" s="124"/>
      <c r="N78" s="60"/>
    </row>
    <row r="79" spans="1:14" ht="15.75">
      <c r="A79" s="113"/>
      <c r="B79" s="66"/>
      <c r="C79" s="68"/>
      <c r="D79" s="63"/>
      <c r="E79" s="74"/>
      <c r="F79" s="49"/>
      <c r="G79" s="157"/>
      <c r="H79" s="50"/>
      <c r="I79" s="51"/>
      <c r="J79" s="57"/>
      <c r="K79" s="58"/>
      <c r="L79" s="59"/>
      <c r="M79" s="124"/>
      <c r="N79" s="60"/>
    </row>
    <row r="80" spans="1:14" ht="15.75">
      <c r="A80" s="113"/>
      <c r="B80" s="66"/>
      <c r="C80" s="68"/>
      <c r="D80" s="63"/>
      <c r="E80" s="74"/>
      <c r="F80" s="49"/>
      <c r="G80" s="157"/>
      <c r="H80" s="50"/>
      <c r="I80" s="51"/>
      <c r="J80" s="57"/>
      <c r="K80" s="58"/>
      <c r="L80" s="59"/>
      <c r="M80" s="124"/>
      <c r="N80" s="60"/>
    </row>
    <row r="81" spans="1:14" ht="15.75">
      <c r="A81" s="113"/>
      <c r="B81" s="66"/>
      <c r="C81" s="68"/>
      <c r="D81" s="63"/>
      <c r="E81" s="74"/>
      <c r="F81" s="49"/>
      <c r="G81" s="157"/>
      <c r="H81" s="50"/>
      <c r="I81" s="51"/>
      <c r="J81" s="57"/>
      <c r="K81" s="58"/>
      <c r="L81" s="59"/>
      <c r="M81" s="124"/>
      <c r="N81" s="60"/>
    </row>
    <row r="82" spans="1:14" ht="15.75">
      <c r="A82" s="113"/>
      <c r="B82" s="66"/>
      <c r="C82" s="68"/>
      <c r="D82" s="63"/>
      <c r="E82" s="74"/>
      <c r="F82" s="49"/>
      <c r="G82" s="157"/>
      <c r="H82" s="50"/>
      <c r="I82" s="51"/>
      <c r="J82" s="57"/>
      <c r="K82" s="58"/>
      <c r="L82" s="59"/>
      <c r="M82" s="124"/>
      <c r="N82" s="60"/>
    </row>
    <row r="83" spans="1:14" ht="15.75">
      <c r="A83" s="113"/>
      <c r="B83" s="66"/>
      <c r="C83" s="68"/>
      <c r="D83" s="63"/>
      <c r="E83" s="74"/>
      <c r="F83" s="49"/>
      <c r="G83" s="157"/>
      <c r="H83" s="50"/>
      <c r="I83" s="51"/>
      <c r="J83" s="57"/>
      <c r="K83" s="58"/>
      <c r="L83" s="59"/>
      <c r="M83" s="124"/>
      <c r="N83" s="60"/>
    </row>
    <row r="84" spans="1:14" ht="15.75">
      <c r="A84" s="113"/>
      <c r="B84" s="66"/>
      <c r="C84" s="68"/>
      <c r="D84" s="63"/>
      <c r="E84" s="74"/>
      <c r="F84" s="49"/>
      <c r="G84" s="157"/>
      <c r="H84" s="50"/>
      <c r="I84" s="51"/>
      <c r="J84" s="57"/>
      <c r="K84" s="58"/>
      <c r="L84" s="59"/>
      <c r="M84" s="124"/>
      <c r="N84" s="60"/>
    </row>
    <row r="85" spans="1:14" ht="15.75">
      <c r="A85" s="113"/>
      <c r="B85" s="66"/>
      <c r="C85" s="68"/>
      <c r="D85" s="63"/>
      <c r="E85" s="74"/>
      <c r="F85" s="49"/>
      <c r="G85" s="157"/>
      <c r="H85" s="50"/>
      <c r="I85" s="51"/>
      <c r="J85" s="57"/>
      <c r="K85" s="58"/>
      <c r="L85" s="59"/>
      <c r="M85" s="124"/>
      <c r="N85" s="60"/>
    </row>
    <row r="86" spans="1:14" ht="15.75">
      <c r="A86" s="113"/>
      <c r="B86" s="66"/>
      <c r="C86" s="68"/>
      <c r="D86" s="63"/>
      <c r="E86" s="74"/>
      <c r="F86" s="49"/>
      <c r="G86" s="157"/>
      <c r="H86" s="50"/>
      <c r="I86" s="51"/>
      <c r="J86" s="57"/>
      <c r="K86" s="58"/>
      <c r="L86" s="59"/>
      <c r="M86" s="124"/>
      <c r="N86" s="60"/>
    </row>
    <row r="87" spans="1:14" ht="15.75">
      <c r="A87" s="113"/>
      <c r="B87" s="66"/>
      <c r="C87" s="68"/>
      <c r="D87" s="63"/>
      <c r="E87" s="74"/>
      <c r="F87" s="49"/>
      <c r="G87" s="157"/>
      <c r="H87" s="50"/>
      <c r="I87" s="51"/>
      <c r="J87" s="57"/>
      <c r="K87" s="58"/>
      <c r="L87" s="59"/>
      <c r="M87" s="124"/>
      <c r="N87" s="60"/>
    </row>
    <row r="88" spans="1:14" ht="15.75">
      <c r="A88" s="113"/>
      <c r="B88" s="66"/>
      <c r="C88" s="68"/>
      <c r="D88" s="63"/>
      <c r="E88" s="74"/>
      <c r="F88" s="49"/>
      <c r="G88" s="157"/>
      <c r="H88" s="50"/>
      <c r="I88" s="51"/>
      <c r="J88" s="57"/>
      <c r="K88" s="58"/>
      <c r="L88" s="59"/>
      <c r="M88" s="124"/>
      <c r="N88" s="60"/>
    </row>
    <row r="89" spans="1:14" ht="15.75">
      <c r="A89" s="113"/>
      <c r="B89" s="66"/>
      <c r="C89" s="68"/>
      <c r="D89" s="63"/>
      <c r="E89" s="74"/>
      <c r="F89" s="49"/>
      <c r="G89" s="157"/>
      <c r="H89" s="50"/>
      <c r="I89" s="51"/>
      <c r="J89" s="57"/>
      <c r="K89" s="58"/>
      <c r="L89" s="59"/>
      <c r="M89" s="124"/>
      <c r="N89" s="60"/>
    </row>
    <row r="90" spans="1:14" ht="15.75">
      <c r="A90" s="113"/>
      <c r="B90" s="66"/>
      <c r="C90" s="68"/>
      <c r="D90" s="63"/>
      <c r="E90" s="74"/>
      <c r="F90" s="49"/>
      <c r="G90" s="157"/>
      <c r="H90" s="50"/>
      <c r="I90" s="51"/>
      <c r="J90" s="57"/>
      <c r="K90" s="58"/>
      <c r="L90" s="59"/>
      <c r="M90" s="124"/>
      <c r="N90" s="60"/>
    </row>
    <row r="91" spans="1:14" ht="15.75">
      <c r="A91" s="113"/>
      <c r="B91" s="66"/>
      <c r="C91" s="68"/>
      <c r="D91" s="63"/>
      <c r="E91" s="74"/>
      <c r="F91" s="17"/>
      <c r="G91" s="157"/>
      <c r="H91" s="50"/>
      <c r="I91" s="51"/>
      <c r="J91" s="57"/>
      <c r="K91" s="58"/>
      <c r="L91" s="59"/>
      <c r="M91" s="124"/>
      <c r="N91" s="60"/>
    </row>
    <row r="92" spans="1:14" ht="15.75">
      <c r="A92" s="113"/>
      <c r="B92" s="66"/>
      <c r="C92" s="68"/>
      <c r="D92" s="63"/>
      <c r="E92" s="74"/>
      <c r="F92" s="49"/>
      <c r="G92" s="157"/>
      <c r="H92" s="50"/>
      <c r="I92" s="51"/>
      <c r="J92" s="57"/>
      <c r="K92" s="58"/>
      <c r="L92" s="59"/>
      <c r="M92" s="124"/>
      <c r="N92" s="60"/>
    </row>
    <row r="93" spans="1:14" ht="15.75">
      <c r="A93" s="113"/>
      <c r="B93" s="66"/>
      <c r="C93" s="68"/>
      <c r="D93" s="63"/>
      <c r="E93" s="74"/>
      <c r="F93" s="49"/>
      <c r="G93" s="157"/>
      <c r="H93" s="50"/>
      <c r="I93" s="51"/>
      <c r="J93" s="57"/>
      <c r="K93" s="58"/>
      <c r="L93" s="59"/>
      <c r="M93" s="124"/>
      <c r="N93" s="60"/>
    </row>
    <row r="94" spans="1:14" ht="15.75">
      <c r="A94" s="113"/>
      <c r="B94" s="66"/>
      <c r="C94" s="68"/>
      <c r="D94" s="63"/>
      <c r="E94" s="74"/>
      <c r="F94" s="17"/>
      <c r="G94" s="157"/>
      <c r="H94" s="50"/>
      <c r="I94" s="51"/>
      <c r="J94" s="57"/>
      <c r="K94" s="58"/>
      <c r="L94" s="59"/>
      <c r="M94" s="124"/>
      <c r="N94" s="60"/>
    </row>
    <row r="95" spans="1:14" ht="15.75">
      <c r="A95" s="113"/>
      <c r="B95" s="66"/>
      <c r="C95" s="68"/>
      <c r="D95" s="63"/>
      <c r="E95" s="74"/>
      <c r="F95" s="49"/>
      <c r="G95" s="157"/>
      <c r="H95" s="50"/>
      <c r="I95" s="51"/>
      <c r="J95" s="57"/>
      <c r="K95" s="58"/>
      <c r="L95" s="59"/>
      <c r="M95" s="124"/>
      <c r="N95" s="60"/>
    </row>
    <row r="96" spans="1:14" ht="15.75">
      <c r="A96" s="113"/>
      <c r="B96" s="66"/>
      <c r="C96" s="68"/>
      <c r="D96" s="63"/>
      <c r="E96" s="74"/>
      <c r="F96" s="49"/>
      <c r="G96" s="157"/>
      <c r="H96" s="50"/>
      <c r="I96" s="51"/>
      <c r="J96" s="57"/>
      <c r="K96" s="58"/>
      <c r="L96" s="59"/>
      <c r="M96" s="124"/>
      <c r="N96" s="60"/>
    </row>
    <row r="97" spans="1:14" ht="15.75">
      <c r="A97" s="113"/>
      <c r="B97" s="212"/>
      <c r="C97" s="68"/>
      <c r="D97" s="63"/>
      <c r="E97" s="74"/>
      <c r="F97" s="49"/>
      <c r="G97" s="157"/>
      <c r="H97" s="50"/>
      <c r="I97" s="51"/>
      <c r="J97" s="57"/>
      <c r="K97" s="58"/>
      <c r="L97" s="59"/>
      <c r="M97" s="124"/>
      <c r="N97" s="54"/>
    </row>
  </sheetData>
  <autoFilter ref="A12:N95">
    <sortState ref="A13:N38">
      <sortCondition ref="B12:B38"/>
    </sortState>
  </autoFilter>
  <conditionalFormatting sqref="B94:B95">
    <cfRule type="expression" dxfId="70" priority="93">
      <formula>G94=""</formula>
    </cfRule>
  </conditionalFormatting>
  <conditionalFormatting sqref="G94:H95">
    <cfRule type="expression" dxfId="69" priority="92">
      <formula>#REF!&lt;&gt;""</formula>
    </cfRule>
  </conditionalFormatting>
  <conditionalFormatting sqref="G94:G95">
    <cfRule type="containsBlanks" dxfId="68" priority="91">
      <formula>LEN(TRIM(G94))=0</formula>
    </cfRule>
  </conditionalFormatting>
  <conditionalFormatting sqref="B94:B95">
    <cfRule type="expression" dxfId="67" priority="90">
      <formula>G94=""</formula>
    </cfRule>
  </conditionalFormatting>
  <conditionalFormatting sqref="G94:H95">
    <cfRule type="expression" dxfId="66" priority="89">
      <formula>#REF!&lt;&gt;""</formula>
    </cfRule>
  </conditionalFormatting>
  <conditionalFormatting sqref="G94:G95">
    <cfRule type="containsBlanks" dxfId="65" priority="88">
      <formula>LEN(TRIM(G94))=0</formula>
    </cfRule>
  </conditionalFormatting>
  <conditionalFormatting sqref="B94">
    <cfRule type="expression" dxfId="64" priority="87">
      <formula>G94=""</formula>
    </cfRule>
  </conditionalFormatting>
  <conditionalFormatting sqref="G94:H94">
    <cfRule type="expression" dxfId="63" priority="86">
      <formula>#REF!&lt;&gt;""</formula>
    </cfRule>
  </conditionalFormatting>
  <conditionalFormatting sqref="G94">
    <cfRule type="containsBlanks" dxfId="62" priority="85">
      <formula>LEN(TRIM(G94))=0</formula>
    </cfRule>
  </conditionalFormatting>
  <conditionalFormatting sqref="B94:B97">
    <cfRule type="expression" dxfId="61" priority="84">
      <formula>G94=""</formula>
    </cfRule>
  </conditionalFormatting>
  <conditionalFormatting sqref="G94:H97">
    <cfRule type="expression" dxfId="60" priority="83">
      <formula>#REF!&lt;&gt;""</formula>
    </cfRule>
  </conditionalFormatting>
  <conditionalFormatting sqref="G94:G97">
    <cfRule type="containsBlanks" dxfId="59" priority="82">
      <formula>LEN(TRIM(G94))=0</formula>
    </cfRule>
  </conditionalFormatting>
  <conditionalFormatting sqref="B94:B97">
    <cfRule type="expression" dxfId="58" priority="81">
      <formula>G94=""</formula>
    </cfRule>
  </conditionalFormatting>
  <conditionalFormatting sqref="G94:H97">
    <cfRule type="expression" dxfId="57" priority="80">
      <formula>#REF!&lt;&gt;""</formula>
    </cfRule>
  </conditionalFormatting>
  <conditionalFormatting sqref="G94:G97">
    <cfRule type="containsBlanks" dxfId="56" priority="79">
      <formula>LEN(TRIM(G94))=0</formula>
    </cfRule>
  </conditionalFormatting>
  <conditionalFormatting sqref="B94:B97">
    <cfRule type="expression" dxfId="55" priority="78">
      <formula>G94=""</formula>
    </cfRule>
  </conditionalFormatting>
  <conditionalFormatting sqref="G94:H97">
    <cfRule type="expression" dxfId="54" priority="77">
      <formula>#REF!&lt;&gt;""</formula>
    </cfRule>
  </conditionalFormatting>
  <conditionalFormatting sqref="G94:G97">
    <cfRule type="containsBlanks" dxfId="53" priority="76">
      <formula>LEN(TRIM(G94))=0</formula>
    </cfRule>
  </conditionalFormatting>
  <conditionalFormatting sqref="B94:B97">
    <cfRule type="expression" dxfId="52" priority="75">
      <formula>G94=""</formula>
    </cfRule>
  </conditionalFormatting>
  <conditionalFormatting sqref="G94:H97">
    <cfRule type="expression" dxfId="51" priority="74">
      <formula>#REF!&lt;&gt;""</formula>
    </cfRule>
  </conditionalFormatting>
  <conditionalFormatting sqref="G94:G97">
    <cfRule type="containsBlanks" dxfId="50" priority="73">
      <formula>LEN(TRIM(G94))=0</formula>
    </cfRule>
  </conditionalFormatting>
  <conditionalFormatting sqref="B94:B97">
    <cfRule type="expression" dxfId="49" priority="72">
      <formula>G94=""</formula>
    </cfRule>
  </conditionalFormatting>
  <conditionalFormatting sqref="G94:H97">
    <cfRule type="expression" dxfId="48" priority="71">
      <formula>#REF!&lt;&gt;""</formula>
    </cfRule>
  </conditionalFormatting>
  <conditionalFormatting sqref="G94:G97">
    <cfRule type="containsBlanks" dxfId="47" priority="70">
      <formula>LEN(TRIM(G94))=0</formula>
    </cfRule>
  </conditionalFormatting>
  <conditionalFormatting sqref="B94:B97">
    <cfRule type="expression" dxfId="46" priority="69">
      <formula>G94=""</formula>
    </cfRule>
  </conditionalFormatting>
  <conditionalFormatting sqref="G94:H97">
    <cfRule type="expression" dxfId="45" priority="68">
      <formula>#REF!&lt;&gt;""</formula>
    </cfRule>
  </conditionalFormatting>
  <conditionalFormatting sqref="G94:G97">
    <cfRule type="containsBlanks" dxfId="44" priority="67">
      <formula>LEN(TRIM(G94))=0</formula>
    </cfRule>
  </conditionalFormatting>
  <conditionalFormatting sqref="B23:B93">
    <cfRule type="expression" dxfId="43" priority="66">
      <formula>G23=""</formula>
    </cfRule>
  </conditionalFormatting>
  <conditionalFormatting sqref="G89:H89 G66:H66 G59:G93 G54 G45 G40:G41 G34 G25 H23:H93">
    <cfRule type="expression" dxfId="42" priority="65">
      <formula>#REF!&lt;&gt;""</formula>
    </cfRule>
  </conditionalFormatting>
  <conditionalFormatting sqref="G23:G93">
    <cfRule type="containsBlanks" dxfId="41" priority="64">
      <formula>LEN(TRIM(G23))=0</formula>
    </cfRule>
  </conditionalFormatting>
  <conditionalFormatting sqref="B23:B93">
    <cfRule type="expression" dxfId="40" priority="63">
      <formula>G23=""</formula>
    </cfRule>
  </conditionalFormatting>
  <conditionalFormatting sqref="G25 H23:H33 G34:H34 G40:G41 G45 G54 H35:H58 G59:H93">
    <cfRule type="expression" dxfId="39" priority="62">
      <formula>#REF!&lt;&gt;""</formula>
    </cfRule>
  </conditionalFormatting>
  <conditionalFormatting sqref="G23:G93">
    <cfRule type="containsBlanks" dxfId="38" priority="61">
      <formula>LEN(TRIM(G23))=0</formula>
    </cfRule>
  </conditionalFormatting>
  <conditionalFormatting sqref="B13:B22">
    <cfRule type="expression" dxfId="37" priority="18">
      <formula>G13=""</formula>
    </cfRule>
  </conditionalFormatting>
  <conditionalFormatting sqref="G17:H22 G16 H13:H16">
    <cfRule type="expression" dxfId="36" priority="17">
      <formula>#REF!&lt;&gt;""</formula>
    </cfRule>
  </conditionalFormatting>
  <conditionalFormatting sqref="G13:G22">
    <cfRule type="containsBlanks" dxfId="35" priority="16">
      <formula>LEN(TRIM(G13))=0</formula>
    </cfRule>
  </conditionalFormatting>
  <conditionalFormatting sqref="B13:B21">
    <cfRule type="expression" dxfId="34" priority="15">
      <formula>G13=""</formula>
    </cfRule>
  </conditionalFormatting>
  <conditionalFormatting sqref="H13:H15 G16:H21">
    <cfRule type="expression" dxfId="33" priority="14">
      <formula>#REF!&lt;&gt;""</formula>
    </cfRule>
  </conditionalFormatting>
  <conditionalFormatting sqref="G13:G21">
    <cfRule type="containsBlanks" dxfId="32" priority="13">
      <formula>LEN(TRIM(G13))=0</formula>
    </cfRule>
  </conditionalFormatting>
  <conditionalFormatting sqref="B13:B21">
    <cfRule type="expression" dxfId="31" priority="12">
      <formula>G13=""</formula>
    </cfRule>
  </conditionalFormatting>
  <conditionalFormatting sqref="H13:H15 G16:H21">
    <cfRule type="expression" dxfId="30" priority="11">
      <formula>#REF!&lt;&gt;""</formula>
    </cfRule>
  </conditionalFormatting>
  <conditionalFormatting sqref="G13:G21">
    <cfRule type="containsBlanks" dxfId="29" priority="10">
      <formula>LEN(TRIM(G13))=0</formula>
    </cfRule>
  </conditionalFormatting>
  <conditionalFormatting sqref="B13:B14">
    <cfRule type="expression" dxfId="28" priority="9">
      <formula>G13=""</formula>
    </cfRule>
  </conditionalFormatting>
  <conditionalFormatting sqref="H13:H14">
    <cfRule type="expression" dxfId="27" priority="8">
      <formula>#REF!&lt;&gt;""</formula>
    </cfRule>
  </conditionalFormatting>
  <conditionalFormatting sqref="G13:G14">
    <cfRule type="containsBlanks" dxfId="26" priority="7">
      <formula>LEN(TRIM(G13))=0</formula>
    </cfRule>
  </conditionalFormatting>
  <conditionalFormatting sqref="B13:B32">
    <cfRule type="expression" dxfId="25" priority="6">
      <formula>G13=""</formula>
    </cfRule>
  </conditionalFormatting>
  <conditionalFormatting sqref="G24 H13:H32">
    <cfRule type="expression" dxfId="24" priority="5">
      <formula>#REF!&lt;&gt;""</formula>
    </cfRule>
  </conditionalFormatting>
  <conditionalFormatting sqref="G13:G32">
    <cfRule type="containsBlanks" dxfId="23" priority="4">
      <formula>LEN(TRIM(G13))=0</formula>
    </cfRule>
  </conditionalFormatting>
  <conditionalFormatting sqref="B13:B14">
    <cfRule type="expression" dxfId="22" priority="3">
      <formula>G13=""</formula>
    </cfRule>
  </conditionalFormatting>
  <conditionalFormatting sqref="H13:H14">
    <cfRule type="expression" dxfId="21" priority="2">
      <formula>#REF!&lt;&gt;""</formula>
    </cfRule>
  </conditionalFormatting>
  <conditionalFormatting sqref="G13:G14">
    <cfRule type="containsBlanks" dxfId="20" priority="1">
      <formula>LEN(TRIM(G13))=0</formula>
    </cfRule>
  </conditionalFormatting>
  <dataValidations count="5">
    <dataValidation type="list" allowBlank="1" showInputMessage="1" showErrorMessage="1" promptTitle="objets " prompt="objets disponibles" sqref="B56:B97 B33:B37 B12:B14">
      <formula1>OBJET</formula1>
    </dataValidation>
    <dataValidation type="list" allowBlank="1" showInputMessage="1" showErrorMessage="1" sqref="B4:B11">
      <formula1>objets</formula1>
    </dataValidation>
    <dataValidation type="list" allowBlank="1" showInputMessage="1" showErrorMessage="1" sqref="K13:K97">
      <formula1>DEPOTS</formula1>
    </dataValidation>
    <dataValidation type="list" allowBlank="1" showInputMessage="1" showErrorMessage="1" sqref="C59:C97 C13:C55">
      <formula1>BOIS</formula1>
    </dataValidation>
    <dataValidation type="list" allowBlank="1" showInputMessage="1" showErrorMessage="1" sqref="B38:B55 B15:B32">
      <formula1>OBJET</formula1>
    </dataValidation>
  </dataValidations>
  <hyperlinks>
    <hyperlink ref="B13" r:id="rId1"/>
    <hyperlink ref="B14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 filterMode="1" enableFormatConditionsCalculation="0"/>
  <dimension ref="A1:O508"/>
  <sheetViews>
    <sheetView topLeftCell="A3" workbookViewId="0">
      <selection activeCell="G7" sqref="G7"/>
    </sheetView>
  </sheetViews>
  <sheetFormatPr baseColWidth="10" defaultColWidth="10.85546875" defaultRowHeight="12.75" customHeight="1"/>
  <cols>
    <col min="1" max="1" width="13.28515625" style="106" bestFit="1" customWidth="1"/>
    <col min="2" max="2" width="19.140625" style="55" bestFit="1" customWidth="1"/>
    <col min="3" max="3" width="5" style="56" customWidth="1"/>
    <col min="4" max="4" width="11.42578125" style="4" customWidth="1"/>
    <col min="5" max="5" width="16.85546875" style="25" bestFit="1" customWidth="1"/>
    <col min="6" max="6" width="10.85546875" style="17"/>
    <col min="7" max="7" width="7.85546875" style="18" customWidth="1"/>
    <col min="8" max="8" width="7.85546875" style="19" customWidth="1"/>
    <col min="9" max="9" width="9" style="20" customWidth="1"/>
    <col min="10" max="10" width="8" style="21" customWidth="1"/>
    <col min="11" max="11" width="11.42578125" style="22" customWidth="1"/>
    <col min="12" max="12" width="12.85546875" style="21" bestFit="1" customWidth="1"/>
    <col min="13" max="13" width="17.42578125" style="118" bestFit="1" customWidth="1"/>
    <col min="14" max="14" width="13.7109375" style="21" bestFit="1" customWidth="1"/>
    <col min="15" max="16384" width="10.85546875" style="4"/>
  </cols>
  <sheetData>
    <row r="1" spans="1:15" ht="18.75">
      <c r="A1" s="128"/>
      <c r="B1" s="129"/>
      <c r="C1" s="130"/>
      <c r="D1" s="21"/>
      <c r="E1" s="131"/>
      <c r="F1" s="132"/>
      <c r="G1" s="19"/>
      <c r="I1" s="133"/>
      <c r="K1" s="26"/>
      <c r="O1" s="21"/>
    </row>
    <row r="2" spans="1:15" ht="28.5">
      <c r="A2" s="19"/>
      <c r="B2" s="129"/>
      <c r="C2" s="134"/>
      <c r="D2" s="135"/>
      <c r="E2" s="23"/>
      <c r="F2" s="23"/>
      <c r="G2" s="23"/>
      <c r="H2" s="23"/>
      <c r="I2" s="133"/>
      <c r="K2" s="26"/>
      <c r="O2" s="165" t="s">
        <v>233</v>
      </c>
    </row>
    <row r="3" spans="1:15" ht="28.5">
      <c r="A3" s="19"/>
      <c r="B3" s="129"/>
      <c r="C3" s="130"/>
      <c r="D3" s="23"/>
      <c r="E3" s="23"/>
      <c r="F3" s="23"/>
      <c r="G3" s="23"/>
      <c r="H3" s="23"/>
      <c r="I3" s="133"/>
      <c r="K3" s="24"/>
      <c r="M3" s="136"/>
      <c r="O3" s="21"/>
    </row>
    <row r="4" spans="1:15" ht="15.75" thickBot="1">
      <c r="A4" s="19"/>
      <c r="B4" s="129"/>
      <c r="C4" s="130"/>
      <c r="D4" s="21"/>
      <c r="E4" s="21"/>
      <c r="F4" s="132"/>
      <c r="G4" s="19"/>
      <c r="I4" s="133"/>
      <c r="K4" s="26"/>
      <c r="O4" s="21"/>
    </row>
    <row r="5" spans="1:15" ht="15.75" thickBot="1">
      <c r="A5" s="19"/>
      <c r="B5" s="129"/>
      <c r="C5" s="130"/>
      <c r="D5" s="21"/>
      <c r="E5" s="21"/>
      <c r="F5" s="132"/>
      <c r="G5" s="166" t="s">
        <v>329</v>
      </c>
      <c r="I5" s="133"/>
      <c r="K5" s="26"/>
      <c r="O5" s="21"/>
    </row>
    <row r="6" spans="1:15" ht="21.75" thickBot="1">
      <c r="A6" s="19"/>
      <c r="B6" s="137"/>
      <c r="C6" s="130"/>
      <c r="D6" s="21"/>
      <c r="E6" s="125"/>
      <c r="G6" s="167" t="s">
        <v>330</v>
      </c>
      <c r="H6" s="167" t="s">
        <v>331</v>
      </c>
      <c r="I6" s="133"/>
      <c r="K6" s="24"/>
      <c r="M6" s="168" t="s">
        <v>325</v>
      </c>
      <c r="N6" s="26"/>
      <c r="O6" s="21"/>
    </row>
    <row r="7" spans="1:15" ht="16.5" thickBot="1">
      <c r="A7" s="19"/>
      <c r="B7" s="129"/>
      <c r="C7" s="130"/>
      <c r="D7" s="21"/>
      <c r="E7" s="21"/>
      <c r="F7" s="21"/>
      <c r="G7" s="167">
        <f>COUNTIF(G13:G150,1)</f>
        <v>98</v>
      </c>
      <c r="H7" s="171">
        <f>COUNTIF($N$9:$N$216,"à renouveler")</f>
        <v>37</v>
      </c>
      <c r="I7" s="133"/>
      <c r="K7" s="132"/>
      <c r="L7" s="19"/>
      <c r="M7" s="169">
        <f>SUBTOTAL(9,M13:M150)</f>
        <v>835</v>
      </c>
      <c r="N7" s="28"/>
      <c r="O7" s="21"/>
    </row>
    <row r="8" spans="1:15" ht="15" customHeight="1">
      <c r="A8" s="19"/>
      <c r="B8" s="129"/>
      <c r="C8" s="130"/>
      <c r="D8" s="21"/>
      <c r="E8" s="138"/>
      <c r="F8" s="132"/>
      <c r="G8" s="29"/>
      <c r="H8" s="29"/>
      <c r="I8" s="133"/>
      <c r="J8" s="30"/>
      <c r="K8" s="31"/>
      <c r="L8" s="31"/>
      <c r="M8" s="127"/>
      <c r="N8" s="30"/>
      <c r="O8" s="21"/>
    </row>
    <row r="9" spans="1:15" ht="15.75">
      <c r="A9" s="19"/>
      <c r="B9" s="129"/>
      <c r="C9" s="130"/>
      <c r="D9" s="21"/>
      <c r="E9" s="138"/>
      <c r="F9" s="132"/>
      <c r="G9" s="29"/>
      <c r="H9" s="156"/>
      <c r="I9" s="133"/>
      <c r="J9" s="30"/>
      <c r="K9" s="139"/>
      <c r="L9" s="31"/>
      <c r="M9" s="127"/>
      <c r="N9" s="30"/>
      <c r="O9" s="21"/>
    </row>
    <row r="10" spans="1:15" ht="15.75">
      <c r="A10" s="19"/>
      <c r="B10" s="129"/>
      <c r="C10" s="130"/>
      <c r="D10" s="21"/>
      <c r="E10" s="140"/>
      <c r="F10" s="141"/>
      <c r="G10" s="32"/>
      <c r="H10" s="32"/>
      <c r="I10" s="133"/>
      <c r="J10" s="33"/>
      <c r="K10" s="24"/>
      <c r="L10" s="34"/>
      <c r="M10" s="119"/>
      <c r="O10" s="21"/>
    </row>
    <row r="11" spans="1:15" ht="15.75">
      <c r="A11" s="19"/>
      <c r="B11" s="129"/>
      <c r="C11" s="130"/>
      <c r="D11" s="21"/>
      <c r="E11" s="140"/>
      <c r="F11" s="141"/>
      <c r="G11" s="32"/>
      <c r="H11" s="32"/>
      <c r="I11" s="133"/>
      <c r="J11" s="33"/>
      <c r="K11" s="24"/>
      <c r="M11" s="119"/>
      <c r="O11" s="21"/>
    </row>
    <row r="12" spans="1:15" s="42" customFormat="1" ht="12.75" customHeight="1">
      <c r="A12" s="142" t="s">
        <v>234</v>
      </c>
      <c r="B12" s="143" t="s">
        <v>0</v>
      </c>
      <c r="C12" s="143" t="s">
        <v>235</v>
      </c>
      <c r="D12" s="143" t="s">
        <v>236</v>
      </c>
      <c r="E12" s="143" t="s">
        <v>237</v>
      </c>
      <c r="F12" s="142" t="s">
        <v>238</v>
      </c>
      <c r="G12" s="142" t="s">
        <v>239</v>
      </c>
      <c r="H12" s="38" t="s">
        <v>240</v>
      </c>
      <c r="I12" s="144" t="s">
        <v>241</v>
      </c>
      <c r="J12" s="39" t="s">
        <v>242</v>
      </c>
      <c r="K12" s="39" t="s">
        <v>243</v>
      </c>
      <c r="L12" s="38" t="s">
        <v>244</v>
      </c>
      <c r="M12" s="38" t="s">
        <v>245</v>
      </c>
      <c r="N12" s="41" t="s">
        <v>246</v>
      </c>
      <c r="O12" s="26"/>
    </row>
    <row r="13" spans="1:15" ht="12.75" customHeight="1">
      <c r="A13" s="113">
        <v>42695</v>
      </c>
      <c r="B13" s="66" t="s">
        <v>43</v>
      </c>
      <c r="C13" s="47" t="s">
        <v>150</v>
      </c>
      <c r="D13" s="63" t="s">
        <v>151</v>
      </c>
      <c r="E13" s="48" t="s">
        <v>247</v>
      </c>
      <c r="F13" s="49">
        <v>2</v>
      </c>
      <c r="G13" s="70">
        <v>1</v>
      </c>
      <c r="H13" s="50">
        <v>40</v>
      </c>
      <c r="I13" s="187"/>
      <c r="J13" s="57" t="s">
        <v>335</v>
      </c>
      <c r="K13" s="58" t="s">
        <v>233</v>
      </c>
      <c r="L13" s="59" t="s">
        <v>335</v>
      </c>
      <c r="M13" s="82" t="s">
        <v>335</v>
      </c>
      <c r="N13" s="60" t="s">
        <v>335</v>
      </c>
    </row>
    <row r="14" spans="1:15" ht="12.75" customHeight="1">
      <c r="A14" s="113">
        <v>42695</v>
      </c>
      <c r="B14" s="67" t="s">
        <v>149</v>
      </c>
      <c r="C14" s="68" t="s">
        <v>56</v>
      </c>
      <c r="D14" s="63" t="s">
        <v>57</v>
      </c>
      <c r="E14" s="87"/>
      <c r="F14" s="49">
        <v>151</v>
      </c>
      <c r="G14" s="70">
        <v>1</v>
      </c>
      <c r="H14" s="50">
        <v>8</v>
      </c>
      <c r="I14" s="184"/>
      <c r="J14" s="57" t="s">
        <v>335</v>
      </c>
      <c r="K14" s="58" t="s">
        <v>233</v>
      </c>
      <c r="L14" s="59" t="s">
        <v>335</v>
      </c>
      <c r="M14" s="82" t="s">
        <v>335</v>
      </c>
      <c r="N14" s="60" t="s">
        <v>335</v>
      </c>
    </row>
    <row r="15" spans="1:15" ht="15" customHeight="1">
      <c r="A15" s="113">
        <v>42695</v>
      </c>
      <c r="B15" s="67" t="s">
        <v>149</v>
      </c>
      <c r="C15" s="68" t="s">
        <v>56</v>
      </c>
      <c r="D15" s="63" t="s">
        <v>57</v>
      </c>
      <c r="E15" s="87"/>
      <c r="F15" s="49">
        <v>152</v>
      </c>
      <c r="G15" s="70">
        <v>1</v>
      </c>
      <c r="H15" s="50">
        <v>8</v>
      </c>
      <c r="I15" s="184"/>
      <c r="J15" s="57" t="s">
        <v>335</v>
      </c>
      <c r="K15" s="58" t="s">
        <v>233</v>
      </c>
      <c r="L15" s="59" t="s">
        <v>335</v>
      </c>
      <c r="M15" s="82" t="s">
        <v>335</v>
      </c>
      <c r="N15" s="60" t="s">
        <v>335</v>
      </c>
    </row>
    <row r="16" spans="1:15" ht="12.75" customHeight="1">
      <c r="A16" s="113">
        <v>42695</v>
      </c>
      <c r="B16" s="67" t="s">
        <v>149</v>
      </c>
      <c r="C16" s="68" t="s">
        <v>56</v>
      </c>
      <c r="D16" s="63" t="s">
        <v>57</v>
      </c>
      <c r="E16" s="87"/>
      <c r="F16" s="49">
        <v>153</v>
      </c>
      <c r="G16" s="70">
        <v>1</v>
      </c>
      <c r="H16" s="50">
        <v>8</v>
      </c>
      <c r="I16" s="184"/>
      <c r="J16" s="57" t="s">
        <v>335</v>
      </c>
      <c r="K16" s="58" t="s">
        <v>233</v>
      </c>
      <c r="L16" s="59" t="s">
        <v>335</v>
      </c>
      <c r="M16" s="82" t="s">
        <v>335</v>
      </c>
      <c r="N16" s="60" t="s">
        <v>335</v>
      </c>
    </row>
    <row r="17" spans="1:15" ht="12.75" customHeight="1">
      <c r="A17" s="113">
        <v>42695</v>
      </c>
      <c r="B17" s="66" t="s">
        <v>73</v>
      </c>
      <c r="C17" s="68" t="s">
        <v>109</v>
      </c>
      <c r="D17" s="63" t="s">
        <v>110</v>
      </c>
      <c r="E17" s="87"/>
      <c r="F17" s="49">
        <v>159</v>
      </c>
      <c r="G17" s="70">
        <v>1</v>
      </c>
      <c r="H17" s="50">
        <v>30</v>
      </c>
      <c r="I17" s="186"/>
      <c r="J17" s="57" t="s">
        <v>335</v>
      </c>
      <c r="K17" s="58" t="s">
        <v>233</v>
      </c>
      <c r="L17" s="59" t="s">
        <v>335</v>
      </c>
      <c r="M17" s="82" t="s">
        <v>335</v>
      </c>
      <c r="N17" s="60" t="s">
        <v>335</v>
      </c>
    </row>
    <row r="18" spans="1:15" ht="12.75" customHeight="1">
      <c r="A18" s="113">
        <v>42695</v>
      </c>
      <c r="B18" s="66" t="s">
        <v>199</v>
      </c>
      <c r="C18" s="68" t="s">
        <v>83</v>
      </c>
      <c r="D18" s="63" t="s">
        <v>84</v>
      </c>
      <c r="E18" s="87" t="s">
        <v>300</v>
      </c>
      <c r="F18" s="49">
        <v>162</v>
      </c>
      <c r="G18" s="70">
        <v>1</v>
      </c>
      <c r="H18" s="50">
        <v>20</v>
      </c>
      <c r="I18" s="186"/>
      <c r="J18" s="57" t="s">
        <v>335</v>
      </c>
      <c r="K18" s="58" t="s">
        <v>233</v>
      </c>
      <c r="L18" s="59" t="s">
        <v>335</v>
      </c>
      <c r="M18" s="82" t="s">
        <v>335</v>
      </c>
      <c r="N18" s="60" t="s">
        <v>335</v>
      </c>
    </row>
    <row r="19" spans="1:15" ht="12.75" customHeight="1">
      <c r="A19" s="113">
        <v>42642</v>
      </c>
      <c r="B19" s="66" t="s">
        <v>198</v>
      </c>
      <c r="C19" s="68" t="s">
        <v>301</v>
      </c>
      <c r="D19" s="63" t="s">
        <v>160</v>
      </c>
      <c r="E19" s="89"/>
      <c r="F19" s="49">
        <v>163</v>
      </c>
      <c r="G19" s="70">
        <v>1</v>
      </c>
      <c r="H19" s="50">
        <v>25</v>
      </c>
      <c r="I19" s="186"/>
      <c r="J19" s="57" t="s">
        <v>335</v>
      </c>
      <c r="K19" s="58" t="s">
        <v>233</v>
      </c>
      <c r="L19" s="59" t="s">
        <v>335</v>
      </c>
      <c r="M19" s="82" t="s">
        <v>335</v>
      </c>
      <c r="N19" s="60" t="s">
        <v>335</v>
      </c>
    </row>
    <row r="20" spans="1:15" ht="12.75" customHeight="1">
      <c r="A20" s="113"/>
      <c r="B20" s="66" t="s">
        <v>46</v>
      </c>
      <c r="C20" s="68" t="s">
        <v>23</v>
      </c>
      <c r="D20" s="63" t="s">
        <v>24</v>
      </c>
      <c r="E20" s="87" t="s">
        <v>397</v>
      </c>
      <c r="F20" s="49">
        <v>164</v>
      </c>
      <c r="G20" s="70">
        <v>1</v>
      </c>
      <c r="H20" s="50">
        <v>30</v>
      </c>
      <c r="I20" s="186"/>
      <c r="J20" s="57" t="s">
        <v>335</v>
      </c>
      <c r="K20" s="58" t="s">
        <v>233</v>
      </c>
      <c r="L20" s="59" t="s">
        <v>335</v>
      </c>
      <c r="M20" s="82" t="s">
        <v>335</v>
      </c>
      <c r="N20" s="60" t="s">
        <v>335</v>
      </c>
    </row>
    <row r="21" spans="1:15" ht="12.75" customHeight="1">
      <c r="A21" s="113" t="s">
        <v>322</v>
      </c>
      <c r="B21" s="210" t="s">
        <v>164</v>
      </c>
      <c r="C21" s="68" t="s">
        <v>89</v>
      </c>
      <c r="D21" s="63" t="s">
        <v>89</v>
      </c>
      <c r="E21" s="87" t="s">
        <v>252</v>
      </c>
      <c r="F21" s="49">
        <v>165</v>
      </c>
      <c r="G21" s="70"/>
      <c r="H21" s="50">
        <v>90</v>
      </c>
      <c r="I21" s="184"/>
      <c r="J21" s="57" t="s">
        <v>335</v>
      </c>
      <c r="K21" s="58" t="s">
        <v>233</v>
      </c>
      <c r="L21" s="59" t="s">
        <v>335</v>
      </c>
      <c r="M21" s="82">
        <v>90</v>
      </c>
      <c r="N21" s="60" t="s">
        <v>336</v>
      </c>
      <c r="O21" s="21"/>
    </row>
    <row r="22" spans="1:15" ht="12.75" customHeight="1">
      <c r="A22" s="113">
        <v>42695</v>
      </c>
      <c r="B22" s="66" t="s">
        <v>223</v>
      </c>
      <c r="C22" s="68" t="s">
        <v>86</v>
      </c>
      <c r="D22" s="63" t="s">
        <v>87</v>
      </c>
      <c r="E22" s="87" t="s">
        <v>365</v>
      </c>
      <c r="F22" s="49">
        <v>166</v>
      </c>
      <c r="G22" s="70">
        <v>1</v>
      </c>
      <c r="H22" s="50">
        <v>60</v>
      </c>
      <c r="I22" s="184"/>
      <c r="J22" s="57" t="s">
        <v>335</v>
      </c>
      <c r="K22" s="58" t="s">
        <v>233</v>
      </c>
      <c r="L22" s="59" t="s">
        <v>335</v>
      </c>
      <c r="M22" s="82" t="s">
        <v>335</v>
      </c>
      <c r="N22" s="60" t="s">
        <v>335</v>
      </c>
      <c r="O22" s="21"/>
    </row>
    <row r="23" spans="1:15" ht="12.75" hidden="1" customHeight="1">
      <c r="A23" s="114"/>
      <c r="B23" s="66" t="s">
        <v>126</v>
      </c>
      <c r="C23" s="68" t="s">
        <v>156</v>
      </c>
      <c r="D23" s="63" t="s">
        <v>30</v>
      </c>
      <c r="E23" s="87" t="s">
        <v>408</v>
      </c>
      <c r="F23" s="49">
        <v>167</v>
      </c>
      <c r="G23" s="70">
        <v>1</v>
      </c>
      <c r="H23" s="50">
        <v>200</v>
      </c>
      <c r="I23" s="184"/>
      <c r="J23" s="57" t="s">
        <v>335</v>
      </c>
      <c r="K23" s="58" t="s">
        <v>233</v>
      </c>
      <c r="L23" s="59" t="s">
        <v>335</v>
      </c>
      <c r="M23" s="82" t="s">
        <v>335</v>
      </c>
      <c r="N23" s="60" t="s">
        <v>335</v>
      </c>
      <c r="O23" s="21"/>
    </row>
    <row r="24" spans="1:15" ht="12.75" customHeight="1">
      <c r="A24" s="113">
        <v>42695</v>
      </c>
      <c r="B24" s="66" t="s">
        <v>132</v>
      </c>
      <c r="C24" s="68" t="s">
        <v>29</v>
      </c>
      <c r="D24" s="63" t="s">
        <v>30</v>
      </c>
      <c r="E24" s="87" t="s">
        <v>409</v>
      </c>
      <c r="F24" s="49">
        <v>168</v>
      </c>
      <c r="G24" s="70">
        <v>1</v>
      </c>
      <c r="H24" s="50">
        <v>30</v>
      </c>
      <c r="I24" s="184"/>
      <c r="J24" s="57" t="s">
        <v>335</v>
      </c>
      <c r="K24" s="58" t="s">
        <v>233</v>
      </c>
      <c r="L24" s="59" t="s">
        <v>335</v>
      </c>
      <c r="M24" s="82" t="s">
        <v>335</v>
      </c>
      <c r="N24" s="60" t="s">
        <v>335</v>
      </c>
      <c r="O24" s="21"/>
    </row>
    <row r="25" spans="1:15" ht="12.75" customHeight="1">
      <c r="A25" s="113"/>
      <c r="B25" s="67" t="s">
        <v>129</v>
      </c>
      <c r="C25" s="68" t="s">
        <v>44</v>
      </c>
      <c r="D25" s="63" t="s">
        <v>45</v>
      </c>
      <c r="E25" s="87"/>
      <c r="F25" s="49">
        <v>169</v>
      </c>
      <c r="G25" s="70">
        <v>1</v>
      </c>
      <c r="H25" s="50">
        <v>40</v>
      </c>
      <c r="I25" s="184"/>
      <c r="J25" s="57" t="s">
        <v>335</v>
      </c>
      <c r="K25" s="58" t="s">
        <v>233</v>
      </c>
      <c r="L25" s="59" t="s">
        <v>335</v>
      </c>
      <c r="M25" s="82" t="s">
        <v>335</v>
      </c>
      <c r="N25" s="60" t="s">
        <v>335</v>
      </c>
      <c r="O25" s="21"/>
    </row>
    <row r="26" spans="1:15" ht="12.75" customHeight="1">
      <c r="A26" s="115">
        <v>42411</v>
      </c>
      <c r="B26" s="15" t="s">
        <v>219</v>
      </c>
      <c r="C26" s="68" t="s">
        <v>32</v>
      </c>
      <c r="D26" s="63" t="s">
        <v>33</v>
      </c>
      <c r="E26" s="87"/>
      <c r="F26" s="49">
        <v>170</v>
      </c>
      <c r="G26" s="70">
        <v>1</v>
      </c>
      <c r="H26" s="50">
        <v>30</v>
      </c>
      <c r="I26" s="184"/>
      <c r="J26" s="57" t="s">
        <v>335</v>
      </c>
      <c r="K26" s="58" t="s">
        <v>233</v>
      </c>
      <c r="L26" s="59" t="s">
        <v>335</v>
      </c>
      <c r="M26" s="82" t="s">
        <v>335</v>
      </c>
      <c r="N26" s="60" t="s">
        <v>335</v>
      </c>
      <c r="O26" s="21"/>
    </row>
    <row r="27" spans="1:15" ht="12.75" customHeight="1">
      <c r="A27" s="113"/>
      <c r="B27" s="67" t="s">
        <v>217</v>
      </c>
      <c r="C27" s="68" t="s">
        <v>124</v>
      </c>
      <c r="D27" s="63" t="s">
        <v>125</v>
      </c>
      <c r="E27" s="87" t="s">
        <v>302</v>
      </c>
      <c r="F27" s="49">
        <v>171</v>
      </c>
      <c r="G27" s="70">
        <v>1</v>
      </c>
      <c r="H27" s="50">
        <v>30</v>
      </c>
      <c r="I27" s="184"/>
      <c r="J27" s="57" t="s">
        <v>335</v>
      </c>
      <c r="K27" s="58" t="s">
        <v>233</v>
      </c>
      <c r="L27" s="59" t="s">
        <v>335</v>
      </c>
      <c r="M27" s="82" t="s">
        <v>335</v>
      </c>
      <c r="N27" s="60" t="s">
        <v>335</v>
      </c>
      <c r="O27" s="21"/>
    </row>
    <row r="28" spans="1:15" ht="12.75" customHeight="1">
      <c r="A28" s="113"/>
      <c r="B28" s="67" t="s">
        <v>221</v>
      </c>
      <c r="C28" s="68" t="s">
        <v>32</v>
      </c>
      <c r="D28" s="63" t="s">
        <v>33</v>
      </c>
      <c r="E28" s="87" t="s">
        <v>303</v>
      </c>
      <c r="F28" s="49">
        <v>172</v>
      </c>
      <c r="G28" s="70">
        <v>1</v>
      </c>
      <c r="H28" s="50">
        <v>30</v>
      </c>
      <c r="I28" s="184"/>
      <c r="J28" s="57" t="s">
        <v>335</v>
      </c>
      <c r="K28" s="58" t="s">
        <v>233</v>
      </c>
      <c r="L28" s="59" t="s">
        <v>335</v>
      </c>
      <c r="M28" s="82" t="s">
        <v>335</v>
      </c>
      <c r="N28" s="60" t="s">
        <v>335</v>
      </c>
      <c r="O28" s="21"/>
    </row>
    <row r="29" spans="1:15" ht="12.75" customHeight="1">
      <c r="A29" s="113">
        <v>42695</v>
      </c>
      <c r="B29" s="66" t="s">
        <v>198</v>
      </c>
      <c r="C29" s="68" t="s">
        <v>89</v>
      </c>
      <c r="D29" s="63" t="s">
        <v>89</v>
      </c>
      <c r="E29" s="87" t="s">
        <v>424</v>
      </c>
      <c r="F29" s="49">
        <v>173</v>
      </c>
      <c r="G29" s="70">
        <v>1</v>
      </c>
      <c r="H29" s="50">
        <v>25</v>
      </c>
      <c r="I29" s="184"/>
      <c r="J29" s="57" t="s">
        <v>335</v>
      </c>
      <c r="K29" s="58" t="s">
        <v>233</v>
      </c>
      <c r="L29" s="59" t="s">
        <v>335</v>
      </c>
      <c r="M29" s="82" t="s">
        <v>335</v>
      </c>
      <c r="N29" s="60" t="s">
        <v>335</v>
      </c>
      <c r="O29" s="21"/>
    </row>
    <row r="30" spans="1:15" ht="12.75" customHeight="1">
      <c r="A30" s="113">
        <v>42695</v>
      </c>
      <c r="B30" s="66" t="s">
        <v>205</v>
      </c>
      <c r="C30" s="68" t="s">
        <v>32</v>
      </c>
      <c r="D30" s="63" t="s">
        <v>33</v>
      </c>
      <c r="E30" s="87"/>
      <c r="F30" s="49">
        <v>174</v>
      </c>
      <c r="G30" s="70">
        <v>1</v>
      </c>
      <c r="H30" s="50">
        <v>25</v>
      </c>
      <c r="I30" s="184"/>
      <c r="J30" s="57" t="s">
        <v>335</v>
      </c>
      <c r="K30" s="58" t="s">
        <v>233</v>
      </c>
      <c r="L30" s="59" t="s">
        <v>335</v>
      </c>
      <c r="M30" s="82" t="s">
        <v>335</v>
      </c>
      <c r="N30" s="60" t="s">
        <v>335</v>
      </c>
    </row>
    <row r="31" spans="1:15" ht="12.75" customHeight="1">
      <c r="A31" s="113">
        <v>42695</v>
      </c>
      <c r="B31" s="66" t="s">
        <v>205</v>
      </c>
      <c r="C31" s="68" t="s">
        <v>32</v>
      </c>
      <c r="D31" s="63" t="s">
        <v>33</v>
      </c>
      <c r="E31" s="87"/>
      <c r="F31" s="49">
        <v>175</v>
      </c>
      <c r="G31" s="70">
        <v>1</v>
      </c>
      <c r="H31" s="50">
        <v>25</v>
      </c>
      <c r="I31" s="184"/>
      <c r="J31" s="57" t="s">
        <v>335</v>
      </c>
      <c r="K31" s="58" t="s">
        <v>233</v>
      </c>
      <c r="L31" s="59" t="s">
        <v>335</v>
      </c>
      <c r="M31" s="82" t="s">
        <v>335</v>
      </c>
      <c r="N31" s="60" t="s">
        <v>335</v>
      </c>
      <c r="O31" s="21"/>
    </row>
    <row r="32" spans="1:15" ht="12.75" customHeight="1">
      <c r="A32" s="113">
        <v>41977</v>
      </c>
      <c r="B32" s="67" t="s">
        <v>184</v>
      </c>
      <c r="C32" s="68" t="s">
        <v>139</v>
      </c>
      <c r="D32" s="63" t="s">
        <v>1</v>
      </c>
      <c r="E32" s="87" t="s">
        <v>304</v>
      </c>
      <c r="F32" s="49">
        <v>176</v>
      </c>
      <c r="G32" s="70"/>
      <c r="H32" s="50">
        <v>25</v>
      </c>
      <c r="I32" s="184">
        <v>42211</v>
      </c>
      <c r="J32" s="57" t="s">
        <v>335</v>
      </c>
      <c r="K32" s="58" t="s">
        <v>233</v>
      </c>
      <c r="L32" s="59" t="s">
        <v>335</v>
      </c>
      <c r="M32" s="82">
        <v>25</v>
      </c>
      <c r="N32" s="60" t="s">
        <v>336</v>
      </c>
      <c r="O32" s="21"/>
    </row>
    <row r="33" spans="1:15" ht="12.75" hidden="1" customHeight="1">
      <c r="A33" s="113">
        <v>41977</v>
      </c>
      <c r="B33" s="67" t="s">
        <v>52</v>
      </c>
      <c r="C33" s="68" t="s">
        <v>38</v>
      </c>
      <c r="D33" s="63" t="s">
        <v>39</v>
      </c>
      <c r="E33" s="87"/>
      <c r="F33" s="49">
        <v>177</v>
      </c>
      <c r="G33" s="70"/>
      <c r="H33" s="50">
        <v>20</v>
      </c>
      <c r="I33" s="184">
        <v>42225</v>
      </c>
      <c r="J33" s="57" t="s">
        <v>335</v>
      </c>
      <c r="K33" s="58" t="s">
        <v>233</v>
      </c>
      <c r="L33" s="59" t="s">
        <v>335</v>
      </c>
      <c r="M33" s="82">
        <v>20</v>
      </c>
      <c r="N33" s="60" t="s">
        <v>336</v>
      </c>
      <c r="O33" s="21"/>
    </row>
    <row r="34" spans="1:15" ht="12.75" hidden="1" customHeight="1">
      <c r="A34" s="113">
        <v>42695</v>
      </c>
      <c r="B34" s="67" t="s">
        <v>52</v>
      </c>
      <c r="C34" s="68" t="s">
        <v>77</v>
      </c>
      <c r="D34" s="63" t="s">
        <v>78</v>
      </c>
      <c r="E34" s="87"/>
      <c r="F34" s="49">
        <v>178</v>
      </c>
      <c r="G34" s="70">
        <v>1</v>
      </c>
      <c r="H34" s="50">
        <v>20</v>
      </c>
      <c r="I34" s="184"/>
      <c r="J34" s="57" t="s">
        <v>335</v>
      </c>
      <c r="K34" s="58" t="s">
        <v>233</v>
      </c>
      <c r="L34" s="59" t="s">
        <v>335</v>
      </c>
      <c r="M34" s="82" t="s">
        <v>335</v>
      </c>
      <c r="N34" s="60" t="s">
        <v>335</v>
      </c>
      <c r="O34" s="21"/>
    </row>
    <row r="35" spans="1:15" ht="12.75" customHeight="1">
      <c r="A35" s="209"/>
      <c r="B35" s="66" t="s">
        <v>52</v>
      </c>
      <c r="C35" s="68" t="s">
        <v>177</v>
      </c>
      <c r="D35" s="63" t="s">
        <v>178</v>
      </c>
      <c r="E35" s="87"/>
      <c r="F35" s="49">
        <v>179</v>
      </c>
      <c r="G35" s="70">
        <v>1</v>
      </c>
      <c r="H35" s="50">
        <v>20</v>
      </c>
      <c r="I35" s="184"/>
      <c r="J35" s="57" t="s">
        <v>335</v>
      </c>
      <c r="K35" s="58" t="s">
        <v>233</v>
      </c>
      <c r="L35" s="59" t="s">
        <v>335</v>
      </c>
      <c r="M35" s="82" t="s">
        <v>335</v>
      </c>
      <c r="N35" s="60" t="s">
        <v>335</v>
      </c>
      <c r="O35" s="21"/>
    </row>
    <row r="36" spans="1:15" ht="12.75" customHeight="1">
      <c r="A36" s="113">
        <v>41977</v>
      </c>
      <c r="B36" s="67" t="s">
        <v>52</v>
      </c>
      <c r="C36" s="68" t="s">
        <v>103</v>
      </c>
      <c r="D36" s="63" t="e">
        <v>#N/A</v>
      </c>
      <c r="E36" s="87"/>
      <c r="F36" s="49">
        <v>180</v>
      </c>
      <c r="G36" s="70"/>
      <c r="H36" s="50">
        <v>20</v>
      </c>
      <c r="I36" s="184">
        <v>42234</v>
      </c>
      <c r="J36" s="57" t="s">
        <v>335</v>
      </c>
      <c r="K36" s="58" t="s">
        <v>233</v>
      </c>
      <c r="L36" s="59" t="s">
        <v>335</v>
      </c>
      <c r="M36" s="82">
        <v>20</v>
      </c>
      <c r="N36" s="60" t="s">
        <v>336</v>
      </c>
      <c r="O36" s="21"/>
    </row>
    <row r="37" spans="1:15" ht="12.75" customHeight="1">
      <c r="A37" s="116">
        <v>42365</v>
      </c>
      <c r="B37" s="67" t="s">
        <v>195</v>
      </c>
      <c r="C37" s="68" t="s">
        <v>124</v>
      </c>
      <c r="D37" s="63" t="s">
        <v>125</v>
      </c>
      <c r="E37" s="87" t="s">
        <v>320</v>
      </c>
      <c r="F37" s="49">
        <v>181</v>
      </c>
      <c r="G37" s="157"/>
      <c r="H37" s="50">
        <v>35</v>
      </c>
      <c r="I37" s="184" t="s">
        <v>322</v>
      </c>
      <c r="J37" s="57" t="s">
        <v>335</v>
      </c>
      <c r="K37" s="58" t="s">
        <v>233</v>
      </c>
      <c r="L37" s="59" t="s">
        <v>335</v>
      </c>
      <c r="M37" s="82" t="s">
        <v>321</v>
      </c>
      <c r="N37" s="60" t="s">
        <v>336</v>
      </c>
      <c r="O37" s="21"/>
    </row>
    <row r="38" spans="1:15" ht="12.75" customHeight="1">
      <c r="A38" s="114"/>
      <c r="B38" s="67" t="s">
        <v>43</v>
      </c>
      <c r="C38" s="68" t="s">
        <v>83</v>
      </c>
      <c r="D38" s="63" t="s">
        <v>84</v>
      </c>
      <c r="E38" s="87" t="s">
        <v>305</v>
      </c>
      <c r="F38" s="49">
        <v>182</v>
      </c>
      <c r="G38" s="70">
        <v>1</v>
      </c>
      <c r="H38" s="50">
        <v>40</v>
      </c>
      <c r="I38" s="184"/>
      <c r="J38" s="57" t="s">
        <v>335</v>
      </c>
      <c r="K38" s="58" t="s">
        <v>233</v>
      </c>
      <c r="L38" s="59" t="s">
        <v>335</v>
      </c>
      <c r="M38" s="82" t="s">
        <v>335</v>
      </c>
      <c r="N38" s="60" t="s">
        <v>335</v>
      </c>
      <c r="O38" s="21"/>
    </row>
    <row r="39" spans="1:15" ht="12.75" customHeight="1">
      <c r="A39" s="114"/>
      <c r="B39" s="67" t="s">
        <v>190</v>
      </c>
      <c r="C39" s="68" t="s">
        <v>47</v>
      </c>
      <c r="D39" s="63" t="s">
        <v>48</v>
      </c>
      <c r="E39" s="87" t="s">
        <v>306</v>
      </c>
      <c r="F39" s="49">
        <v>183</v>
      </c>
      <c r="G39" s="70">
        <v>1</v>
      </c>
      <c r="H39" s="50">
        <v>40</v>
      </c>
      <c r="I39" s="184"/>
      <c r="J39" s="57" t="s">
        <v>335</v>
      </c>
      <c r="K39" s="58" t="s">
        <v>233</v>
      </c>
      <c r="L39" s="59" t="s">
        <v>335</v>
      </c>
      <c r="M39" s="82" t="s">
        <v>335</v>
      </c>
      <c r="N39" s="60" t="s">
        <v>335</v>
      </c>
      <c r="O39" s="21"/>
    </row>
    <row r="40" spans="1:15" ht="12.75" hidden="1" customHeight="1">
      <c r="A40" s="115"/>
      <c r="B40" s="67" t="s">
        <v>222</v>
      </c>
      <c r="C40" s="68" t="s">
        <v>89</v>
      </c>
      <c r="D40" s="63" t="s">
        <v>89</v>
      </c>
      <c r="E40" s="87" t="s">
        <v>307</v>
      </c>
      <c r="F40" s="49">
        <v>184</v>
      </c>
      <c r="G40" s="70">
        <v>1</v>
      </c>
      <c r="H40" s="50">
        <v>30</v>
      </c>
      <c r="I40" s="184"/>
      <c r="J40" s="57" t="s">
        <v>335</v>
      </c>
      <c r="K40" s="58" t="s">
        <v>233</v>
      </c>
      <c r="L40" s="59" t="s">
        <v>335</v>
      </c>
      <c r="M40" s="82" t="s">
        <v>335</v>
      </c>
      <c r="N40" s="60" t="s">
        <v>335</v>
      </c>
      <c r="O40" s="21"/>
    </row>
    <row r="41" spans="1:15" ht="12.75" customHeight="1">
      <c r="A41" s="115"/>
      <c r="B41" s="67" t="s">
        <v>222</v>
      </c>
      <c r="C41" s="68" t="s">
        <v>89</v>
      </c>
      <c r="D41" s="63" t="s">
        <v>89</v>
      </c>
      <c r="E41" s="87"/>
      <c r="F41" s="49">
        <v>185</v>
      </c>
      <c r="G41" s="70">
        <v>1</v>
      </c>
      <c r="H41" s="50">
        <v>30</v>
      </c>
      <c r="I41" s="184"/>
      <c r="J41" s="57" t="s">
        <v>335</v>
      </c>
      <c r="K41" s="58" t="s">
        <v>233</v>
      </c>
      <c r="L41" s="59" t="s">
        <v>335</v>
      </c>
      <c r="M41" s="82" t="s">
        <v>335</v>
      </c>
      <c r="N41" s="60" t="s">
        <v>335</v>
      </c>
    </row>
    <row r="42" spans="1:15" ht="12.75" customHeight="1">
      <c r="A42" s="114"/>
      <c r="B42" s="66" t="s">
        <v>190</v>
      </c>
      <c r="C42" s="68" t="s">
        <v>124</v>
      </c>
      <c r="D42" s="63" t="s">
        <v>125</v>
      </c>
      <c r="E42" s="87" t="s">
        <v>308</v>
      </c>
      <c r="F42" s="49">
        <v>186</v>
      </c>
      <c r="G42" s="70"/>
      <c r="H42" s="50">
        <v>40</v>
      </c>
      <c r="I42" s="184"/>
      <c r="J42" s="57" t="s">
        <v>335</v>
      </c>
      <c r="K42" s="58" t="s">
        <v>233</v>
      </c>
      <c r="L42" s="59" t="s">
        <v>335</v>
      </c>
      <c r="M42" s="82">
        <v>30</v>
      </c>
      <c r="N42" s="60" t="s">
        <v>336</v>
      </c>
      <c r="O42" s="21"/>
    </row>
    <row r="43" spans="1:15" ht="12.75" customHeight="1">
      <c r="A43" s="113"/>
      <c r="B43" s="67" t="s">
        <v>194</v>
      </c>
      <c r="C43" s="68" t="s">
        <v>124</v>
      </c>
      <c r="D43" s="63" t="s">
        <v>125</v>
      </c>
      <c r="E43" s="87"/>
      <c r="F43" s="49">
        <v>187</v>
      </c>
      <c r="G43" s="70"/>
      <c r="H43" s="50">
        <v>60</v>
      </c>
      <c r="I43" s="184"/>
      <c r="J43" s="57" t="s">
        <v>335</v>
      </c>
      <c r="K43" s="58" t="s">
        <v>233</v>
      </c>
      <c r="L43" s="59" t="s">
        <v>335</v>
      </c>
      <c r="M43" s="82">
        <v>60</v>
      </c>
      <c r="N43" s="60" t="s">
        <v>336</v>
      </c>
      <c r="O43" s="21"/>
    </row>
    <row r="44" spans="1:15" ht="12.75" customHeight="1">
      <c r="A44" s="114"/>
      <c r="B44" s="67" t="s">
        <v>226</v>
      </c>
      <c r="C44" s="68" t="s">
        <v>118</v>
      </c>
      <c r="D44" s="63" t="s">
        <v>119</v>
      </c>
      <c r="E44" s="87"/>
      <c r="F44" s="49">
        <v>188</v>
      </c>
      <c r="G44" s="70">
        <v>1</v>
      </c>
      <c r="H44" s="50">
        <v>20</v>
      </c>
      <c r="I44" s="184"/>
      <c r="J44" s="57" t="s">
        <v>335</v>
      </c>
      <c r="K44" s="58" t="s">
        <v>233</v>
      </c>
      <c r="L44" s="59" t="s">
        <v>335</v>
      </c>
      <c r="M44" s="82" t="s">
        <v>335</v>
      </c>
      <c r="N44" s="60" t="s">
        <v>335</v>
      </c>
      <c r="O44" s="21"/>
    </row>
    <row r="45" spans="1:15" ht="12.75" customHeight="1">
      <c r="A45" s="113" t="s">
        <v>322</v>
      </c>
      <c r="B45" s="67" t="s">
        <v>198</v>
      </c>
      <c r="C45" s="68" t="s">
        <v>32</v>
      </c>
      <c r="D45" s="63" t="s">
        <v>33</v>
      </c>
      <c r="E45" s="87"/>
      <c r="F45" s="49">
        <v>189</v>
      </c>
      <c r="G45" s="70"/>
      <c r="H45" s="50">
        <v>25</v>
      </c>
      <c r="I45" s="61">
        <v>42328</v>
      </c>
      <c r="J45" s="57" t="s">
        <v>335</v>
      </c>
      <c r="K45" s="58" t="s">
        <v>233</v>
      </c>
      <c r="L45" s="59" t="s">
        <v>335</v>
      </c>
      <c r="M45" s="91" t="s">
        <v>256</v>
      </c>
      <c r="N45" s="60" t="s">
        <v>336</v>
      </c>
      <c r="O45" s="21"/>
    </row>
    <row r="46" spans="1:15" ht="12.75" customHeight="1">
      <c r="A46" s="114"/>
      <c r="B46" s="67" t="s">
        <v>126</v>
      </c>
      <c r="C46" s="68" t="s">
        <v>68</v>
      </c>
      <c r="D46" s="63" t="s">
        <v>69</v>
      </c>
      <c r="E46" s="87" t="s">
        <v>309</v>
      </c>
      <c r="F46" s="49">
        <v>190</v>
      </c>
      <c r="G46" s="70">
        <v>1</v>
      </c>
      <c r="H46" s="50">
        <v>200</v>
      </c>
      <c r="I46" s="184"/>
      <c r="J46" s="57" t="s">
        <v>335</v>
      </c>
      <c r="K46" s="58" t="s">
        <v>233</v>
      </c>
      <c r="L46" s="59" t="s">
        <v>335</v>
      </c>
      <c r="M46" s="82" t="s">
        <v>335</v>
      </c>
      <c r="N46" s="60" t="s">
        <v>335</v>
      </c>
      <c r="O46" s="21"/>
    </row>
    <row r="47" spans="1:15" ht="12.75" customHeight="1">
      <c r="A47" s="113"/>
      <c r="B47" s="67" t="s">
        <v>192</v>
      </c>
      <c r="C47" s="68" t="s">
        <v>124</v>
      </c>
      <c r="D47" s="63" t="s">
        <v>125</v>
      </c>
      <c r="E47" s="87"/>
      <c r="F47" s="49">
        <v>191</v>
      </c>
      <c r="G47" s="70"/>
      <c r="H47" s="50">
        <v>30</v>
      </c>
      <c r="I47" s="184"/>
      <c r="J47" s="57" t="s">
        <v>335</v>
      </c>
      <c r="K47" s="58" t="s">
        <v>233</v>
      </c>
      <c r="L47" s="59" t="s">
        <v>335</v>
      </c>
      <c r="M47" s="82">
        <v>30</v>
      </c>
      <c r="N47" s="60" t="s">
        <v>336</v>
      </c>
    </row>
    <row r="48" spans="1:15" ht="12.75" customHeight="1">
      <c r="A48" s="113">
        <v>42695</v>
      </c>
      <c r="B48" s="66" t="s">
        <v>191</v>
      </c>
      <c r="C48" s="68" t="s">
        <v>124</v>
      </c>
      <c r="D48" s="63" t="s">
        <v>125</v>
      </c>
      <c r="E48" s="87" t="s">
        <v>425</v>
      </c>
      <c r="F48" s="49">
        <v>192</v>
      </c>
      <c r="G48" s="70">
        <v>1</v>
      </c>
      <c r="H48" s="50">
        <v>40</v>
      </c>
      <c r="I48" s="184"/>
      <c r="J48" s="57" t="s">
        <v>335</v>
      </c>
      <c r="K48" s="58" t="s">
        <v>233</v>
      </c>
      <c r="L48" s="59" t="s">
        <v>335</v>
      </c>
      <c r="M48" s="82" t="s">
        <v>335</v>
      </c>
      <c r="N48" s="60" t="s">
        <v>335</v>
      </c>
    </row>
    <row r="49" spans="1:15" ht="12.75" hidden="1" customHeight="1">
      <c r="A49" s="113"/>
      <c r="B49" s="66" t="s">
        <v>135</v>
      </c>
      <c r="C49" s="68" t="s">
        <v>124</v>
      </c>
      <c r="D49" s="63" t="s">
        <v>125</v>
      </c>
      <c r="E49" s="87"/>
      <c r="F49" s="49">
        <v>193</v>
      </c>
      <c r="G49" s="70">
        <v>1</v>
      </c>
      <c r="H49" s="50">
        <v>15</v>
      </c>
      <c r="I49" s="184"/>
      <c r="J49" s="57" t="s">
        <v>335</v>
      </c>
      <c r="K49" s="58" t="s">
        <v>233</v>
      </c>
      <c r="L49" s="59" t="s">
        <v>335</v>
      </c>
      <c r="M49" s="82" t="s">
        <v>335</v>
      </c>
      <c r="N49" s="60" t="s">
        <v>335</v>
      </c>
      <c r="O49" s="21"/>
    </row>
    <row r="50" spans="1:15" ht="12.75" customHeight="1">
      <c r="A50" s="113"/>
      <c r="B50" s="200" t="s">
        <v>135</v>
      </c>
      <c r="C50" s="68" t="s">
        <v>124</v>
      </c>
      <c r="D50" s="63" t="s">
        <v>125</v>
      </c>
      <c r="E50" s="87"/>
      <c r="F50" s="49">
        <v>194</v>
      </c>
      <c r="G50" s="70">
        <v>1</v>
      </c>
      <c r="H50" s="50">
        <v>15</v>
      </c>
      <c r="I50" s="184"/>
      <c r="J50" s="57" t="s">
        <v>335</v>
      </c>
      <c r="K50" s="58" t="s">
        <v>233</v>
      </c>
      <c r="L50" s="59" t="s">
        <v>335</v>
      </c>
      <c r="M50" s="82" t="s">
        <v>335</v>
      </c>
      <c r="N50" s="60" t="s">
        <v>335</v>
      </c>
      <c r="O50" s="21"/>
    </row>
    <row r="51" spans="1:15" ht="12.75" customHeight="1">
      <c r="A51" s="113"/>
      <c r="B51" s="200" t="s">
        <v>123</v>
      </c>
      <c r="C51" s="68" t="s">
        <v>2</v>
      </c>
      <c r="D51" s="63" t="s">
        <v>3</v>
      </c>
      <c r="E51" s="87"/>
      <c r="F51" s="49">
        <v>195</v>
      </c>
      <c r="G51" s="70">
        <v>1</v>
      </c>
      <c r="H51" s="50">
        <v>50</v>
      </c>
      <c r="I51" s="184"/>
      <c r="J51" s="57" t="s">
        <v>335</v>
      </c>
      <c r="K51" s="58" t="s">
        <v>233</v>
      </c>
      <c r="L51" s="59" t="s">
        <v>335</v>
      </c>
      <c r="M51" s="82" t="s">
        <v>335</v>
      </c>
      <c r="N51" s="60" t="s">
        <v>335</v>
      </c>
      <c r="O51" s="21"/>
    </row>
    <row r="52" spans="1:15" ht="12.75" customHeight="1">
      <c r="A52" s="114"/>
      <c r="B52" s="66" t="s">
        <v>43</v>
      </c>
      <c r="C52" s="68" t="s">
        <v>26</v>
      </c>
      <c r="D52" s="63" t="s">
        <v>27</v>
      </c>
      <c r="E52" s="87"/>
      <c r="F52" s="49">
        <v>196</v>
      </c>
      <c r="G52" s="70"/>
      <c r="H52" s="50">
        <v>40</v>
      </c>
      <c r="I52" s="184">
        <v>42254</v>
      </c>
      <c r="J52" s="57" t="s">
        <v>335</v>
      </c>
      <c r="K52" s="58" t="s">
        <v>233</v>
      </c>
      <c r="L52" s="59" t="s">
        <v>335</v>
      </c>
      <c r="M52" s="82" t="s">
        <v>310</v>
      </c>
      <c r="N52" s="60" t="s">
        <v>336</v>
      </c>
    </row>
    <row r="53" spans="1:15" ht="12.75" customHeight="1">
      <c r="A53" s="115"/>
      <c r="B53" s="66" t="s">
        <v>34</v>
      </c>
      <c r="C53" s="68" t="s">
        <v>26</v>
      </c>
      <c r="D53" s="63" t="s">
        <v>27</v>
      </c>
      <c r="E53" s="87" t="s">
        <v>311</v>
      </c>
      <c r="F53" s="49">
        <v>197</v>
      </c>
      <c r="G53" s="70"/>
      <c r="H53" s="50">
        <v>40</v>
      </c>
      <c r="I53" s="184">
        <v>42267</v>
      </c>
      <c r="J53" s="57" t="s">
        <v>335</v>
      </c>
      <c r="K53" s="58" t="s">
        <v>233</v>
      </c>
      <c r="L53" s="59" t="s">
        <v>335</v>
      </c>
      <c r="M53" s="82">
        <v>40</v>
      </c>
      <c r="N53" s="60" t="s">
        <v>336</v>
      </c>
      <c r="O53" s="21"/>
    </row>
    <row r="54" spans="1:15" ht="12.75" customHeight="1">
      <c r="A54" s="113">
        <v>42695</v>
      </c>
      <c r="B54" s="66" t="s">
        <v>46</v>
      </c>
      <c r="C54" s="68" t="s">
        <v>174</v>
      </c>
      <c r="D54" s="63" t="s">
        <v>175</v>
      </c>
      <c r="E54" s="87"/>
      <c r="F54" s="49">
        <v>198</v>
      </c>
      <c r="G54" s="70">
        <v>1</v>
      </c>
      <c r="H54" s="50">
        <v>30</v>
      </c>
      <c r="I54" s="184"/>
      <c r="J54" s="57" t="s">
        <v>335</v>
      </c>
      <c r="K54" s="58" t="s">
        <v>233</v>
      </c>
      <c r="L54" s="59" t="s">
        <v>335</v>
      </c>
      <c r="M54" s="82" t="s">
        <v>335</v>
      </c>
      <c r="N54" s="60" t="s">
        <v>335</v>
      </c>
    </row>
    <row r="55" spans="1:15" ht="12.75" hidden="1" customHeight="1">
      <c r="A55" s="113">
        <v>42695</v>
      </c>
      <c r="B55" s="201" t="s">
        <v>34</v>
      </c>
      <c r="C55" s="68" t="s">
        <v>26</v>
      </c>
      <c r="D55" s="63" t="s">
        <v>27</v>
      </c>
      <c r="E55" s="87"/>
      <c r="F55" s="49">
        <v>199</v>
      </c>
      <c r="G55" s="70">
        <v>1</v>
      </c>
      <c r="H55" s="50">
        <v>40</v>
      </c>
      <c r="I55" s="184"/>
      <c r="J55" s="57" t="s">
        <v>335</v>
      </c>
      <c r="K55" s="58" t="s">
        <v>233</v>
      </c>
      <c r="L55" s="59" t="s">
        <v>335</v>
      </c>
      <c r="M55" s="82" t="s">
        <v>335</v>
      </c>
      <c r="N55" s="60" t="s">
        <v>335</v>
      </c>
      <c r="O55" s="21"/>
    </row>
    <row r="56" spans="1:15" ht="12.75" hidden="1" customHeight="1">
      <c r="A56" s="113">
        <v>42695</v>
      </c>
      <c r="B56" s="201" t="s">
        <v>34</v>
      </c>
      <c r="C56" s="68" t="s">
        <v>26</v>
      </c>
      <c r="D56" s="63" t="s">
        <v>27</v>
      </c>
      <c r="E56" s="87"/>
      <c r="F56" s="49">
        <v>200</v>
      </c>
      <c r="G56" s="70">
        <v>1</v>
      </c>
      <c r="H56" s="50">
        <v>40</v>
      </c>
      <c r="I56" s="184"/>
      <c r="J56" s="57" t="e">
        <v>#REF!</v>
      </c>
      <c r="K56" s="58" t="s">
        <v>233</v>
      </c>
      <c r="L56" s="59" t="e">
        <v>#REF!</v>
      </c>
      <c r="M56" s="82" t="e">
        <v>#REF!</v>
      </c>
      <c r="N56" s="60" t="s">
        <v>335</v>
      </c>
      <c r="O56" s="21"/>
    </row>
    <row r="57" spans="1:15" ht="12.75" hidden="1" customHeight="1">
      <c r="A57" s="113"/>
      <c r="B57" s="67" t="s">
        <v>215</v>
      </c>
      <c r="C57" s="68" t="s">
        <v>32</v>
      </c>
      <c r="D57" s="63" t="s">
        <v>33</v>
      </c>
      <c r="E57" s="87" t="s">
        <v>313</v>
      </c>
      <c r="F57" s="49">
        <v>201</v>
      </c>
      <c r="G57" s="70"/>
      <c r="H57" s="50">
        <v>8</v>
      </c>
      <c r="I57" s="184">
        <v>42522</v>
      </c>
      <c r="J57" s="57" t="s">
        <v>335</v>
      </c>
      <c r="K57" s="58" t="s">
        <v>233</v>
      </c>
      <c r="L57" s="59" t="s">
        <v>335</v>
      </c>
      <c r="M57" s="82">
        <v>8</v>
      </c>
      <c r="N57" s="60" t="s">
        <v>336</v>
      </c>
      <c r="O57" s="21"/>
    </row>
    <row r="58" spans="1:15" ht="12.75" customHeight="1">
      <c r="A58" s="113"/>
      <c r="B58" s="67" t="s">
        <v>215</v>
      </c>
      <c r="C58" s="68" t="s">
        <v>32</v>
      </c>
      <c r="D58" s="63" t="s">
        <v>33</v>
      </c>
      <c r="E58" s="87" t="s">
        <v>313</v>
      </c>
      <c r="F58" s="49">
        <v>202</v>
      </c>
      <c r="G58" s="70">
        <v>1</v>
      </c>
      <c r="H58" s="50">
        <v>8</v>
      </c>
      <c r="I58" s="184"/>
      <c r="J58" s="57" t="s">
        <v>335</v>
      </c>
      <c r="K58" s="58" t="s">
        <v>233</v>
      </c>
      <c r="L58" s="59" t="s">
        <v>335</v>
      </c>
      <c r="M58" s="82" t="s">
        <v>335</v>
      </c>
      <c r="N58" s="60" t="s">
        <v>335</v>
      </c>
      <c r="O58" s="21"/>
    </row>
    <row r="59" spans="1:15" ht="12.75" customHeight="1">
      <c r="A59" s="113"/>
      <c r="B59" s="67" t="s">
        <v>215</v>
      </c>
      <c r="C59" s="68" t="s">
        <v>32</v>
      </c>
      <c r="D59" s="63" t="s">
        <v>33</v>
      </c>
      <c r="E59" s="87" t="s">
        <v>313</v>
      </c>
      <c r="F59" s="49">
        <v>203</v>
      </c>
      <c r="G59" s="70">
        <v>1</v>
      </c>
      <c r="H59" s="50">
        <v>8</v>
      </c>
      <c r="I59" s="184"/>
      <c r="J59" s="57" t="s">
        <v>335</v>
      </c>
      <c r="K59" s="58" t="s">
        <v>233</v>
      </c>
      <c r="L59" s="59" t="s">
        <v>335</v>
      </c>
      <c r="M59" s="82" t="s">
        <v>335</v>
      </c>
      <c r="N59" s="60" t="s">
        <v>335</v>
      </c>
      <c r="O59" s="21"/>
    </row>
    <row r="60" spans="1:15" ht="12.75" customHeight="1">
      <c r="A60" s="113"/>
      <c r="B60" s="67" t="s">
        <v>215</v>
      </c>
      <c r="C60" s="68" t="s">
        <v>32</v>
      </c>
      <c r="D60" s="63" t="s">
        <v>33</v>
      </c>
      <c r="E60" s="87" t="s">
        <v>313</v>
      </c>
      <c r="F60" s="49">
        <v>204</v>
      </c>
      <c r="G60" s="70">
        <v>1</v>
      </c>
      <c r="H60" s="50">
        <v>8</v>
      </c>
      <c r="I60" s="184"/>
      <c r="J60" s="57" t="s">
        <v>335</v>
      </c>
      <c r="K60" s="58" t="s">
        <v>233</v>
      </c>
      <c r="L60" s="59" t="s">
        <v>335</v>
      </c>
      <c r="M60" s="82" t="s">
        <v>335</v>
      </c>
      <c r="N60" s="60" t="s">
        <v>335</v>
      </c>
      <c r="O60" s="21"/>
    </row>
    <row r="61" spans="1:15" ht="12.75" customHeight="1">
      <c r="A61" s="113"/>
      <c r="B61" s="67" t="s">
        <v>215</v>
      </c>
      <c r="C61" s="68" t="s">
        <v>32</v>
      </c>
      <c r="D61" s="63" t="s">
        <v>33</v>
      </c>
      <c r="E61" s="87" t="s">
        <v>313</v>
      </c>
      <c r="F61" s="49">
        <v>205</v>
      </c>
      <c r="G61" s="70">
        <v>1</v>
      </c>
      <c r="H61" s="50">
        <v>8</v>
      </c>
      <c r="I61" s="184"/>
      <c r="J61" s="57" t="s">
        <v>335</v>
      </c>
      <c r="K61" s="58" t="s">
        <v>233</v>
      </c>
      <c r="L61" s="59" t="s">
        <v>335</v>
      </c>
      <c r="M61" s="82" t="s">
        <v>335</v>
      </c>
      <c r="N61" s="60" t="s">
        <v>335</v>
      </c>
      <c r="O61" s="21"/>
    </row>
    <row r="62" spans="1:15" ht="12.75" customHeight="1">
      <c r="A62" s="113"/>
      <c r="B62" s="202" t="s">
        <v>215</v>
      </c>
      <c r="C62" s="68" t="s">
        <v>32</v>
      </c>
      <c r="D62" s="63" t="s">
        <v>33</v>
      </c>
      <c r="E62" s="87" t="s">
        <v>313</v>
      </c>
      <c r="F62" s="49">
        <v>206</v>
      </c>
      <c r="G62" s="70">
        <v>1</v>
      </c>
      <c r="H62" s="50">
        <v>8</v>
      </c>
      <c r="I62" s="184"/>
      <c r="J62" s="57" t="s">
        <v>335</v>
      </c>
      <c r="K62" s="58" t="s">
        <v>233</v>
      </c>
      <c r="L62" s="59" t="s">
        <v>335</v>
      </c>
      <c r="M62" s="82" t="s">
        <v>335</v>
      </c>
      <c r="N62" s="60" t="s">
        <v>335</v>
      </c>
      <c r="O62" s="21"/>
    </row>
    <row r="63" spans="1:15" ht="12.75" customHeight="1">
      <c r="A63" s="113"/>
      <c r="B63" s="202" t="s">
        <v>215</v>
      </c>
      <c r="C63" s="68" t="s">
        <v>32</v>
      </c>
      <c r="D63" s="63" t="s">
        <v>33</v>
      </c>
      <c r="E63" s="87" t="s">
        <v>313</v>
      </c>
      <c r="F63" s="49">
        <v>207</v>
      </c>
      <c r="G63" s="70">
        <v>1</v>
      </c>
      <c r="H63" s="50">
        <v>8</v>
      </c>
      <c r="I63" s="184"/>
      <c r="J63" s="57" t="s">
        <v>335</v>
      </c>
      <c r="K63" s="58" t="s">
        <v>233</v>
      </c>
      <c r="L63" s="59" t="s">
        <v>335</v>
      </c>
      <c r="M63" s="82" t="s">
        <v>335</v>
      </c>
      <c r="N63" s="60" t="s">
        <v>335</v>
      </c>
      <c r="O63" s="21"/>
    </row>
    <row r="64" spans="1:15" ht="12.75" customHeight="1">
      <c r="A64" s="113" t="s">
        <v>322</v>
      </c>
      <c r="B64" s="67" t="s">
        <v>129</v>
      </c>
      <c r="C64" s="68" t="s">
        <v>124</v>
      </c>
      <c r="D64" s="63" t="s">
        <v>125</v>
      </c>
      <c r="E64" s="87"/>
      <c r="F64" s="49">
        <v>208</v>
      </c>
      <c r="G64" s="70"/>
      <c r="H64" s="50">
        <v>40</v>
      </c>
      <c r="I64" s="184"/>
      <c r="J64" s="57" t="s">
        <v>335</v>
      </c>
      <c r="K64" s="58" t="s">
        <v>233</v>
      </c>
      <c r="L64" s="59" t="s">
        <v>335</v>
      </c>
      <c r="M64" s="82">
        <v>40</v>
      </c>
      <c r="N64" s="60" t="s">
        <v>336</v>
      </c>
      <c r="O64" s="21"/>
    </row>
    <row r="65" spans="1:15" ht="12.75" customHeight="1">
      <c r="A65" s="113" t="s">
        <v>322</v>
      </c>
      <c r="B65" s="67" t="s">
        <v>184</v>
      </c>
      <c r="C65" s="68" t="s">
        <v>44</v>
      </c>
      <c r="D65" s="63" t="s">
        <v>45</v>
      </c>
      <c r="E65" s="87"/>
      <c r="F65" s="49">
        <v>209</v>
      </c>
      <c r="G65" s="70"/>
      <c r="H65" s="50">
        <v>25</v>
      </c>
      <c r="I65" s="184"/>
      <c r="J65" s="57" t="s">
        <v>335</v>
      </c>
      <c r="K65" s="58" t="s">
        <v>233</v>
      </c>
      <c r="L65" s="59" t="s">
        <v>335</v>
      </c>
      <c r="M65" s="82">
        <v>25</v>
      </c>
      <c r="N65" s="60" t="s">
        <v>336</v>
      </c>
    </row>
    <row r="66" spans="1:15" ht="12.75" customHeight="1">
      <c r="A66" s="113"/>
      <c r="B66" s="66" t="s">
        <v>46</v>
      </c>
      <c r="C66" s="68" t="s">
        <v>32</v>
      </c>
      <c r="D66" s="63" t="s">
        <v>33</v>
      </c>
      <c r="E66" s="87"/>
      <c r="F66" s="49">
        <v>210</v>
      </c>
      <c r="G66" s="70"/>
      <c r="H66" s="50">
        <v>30</v>
      </c>
      <c r="I66" s="184">
        <v>42581</v>
      </c>
      <c r="J66" s="57" t="s">
        <v>335</v>
      </c>
      <c r="K66" s="58" t="s">
        <v>233</v>
      </c>
      <c r="L66" s="59" t="s">
        <v>335</v>
      </c>
      <c r="M66" s="82">
        <v>30</v>
      </c>
      <c r="N66" s="60" t="s">
        <v>336</v>
      </c>
    </row>
    <row r="67" spans="1:15" ht="12.75" customHeight="1">
      <c r="A67" s="113">
        <v>42552</v>
      </c>
      <c r="B67" s="201" t="s">
        <v>46</v>
      </c>
      <c r="C67" s="68" t="s">
        <v>32</v>
      </c>
      <c r="D67" s="63" t="s">
        <v>33</v>
      </c>
      <c r="E67" s="87"/>
      <c r="F67" s="49">
        <v>211</v>
      </c>
      <c r="G67" s="70"/>
      <c r="H67" s="50">
        <v>30</v>
      </c>
      <c r="I67" s="184"/>
      <c r="J67" s="57" t="s">
        <v>335</v>
      </c>
      <c r="K67" s="58" t="s">
        <v>233</v>
      </c>
      <c r="L67" s="59" t="s">
        <v>335</v>
      </c>
      <c r="M67" s="82">
        <v>30</v>
      </c>
      <c r="N67" s="60" t="s">
        <v>336</v>
      </c>
    </row>
    <row r="68" spans="1:15" ht="12.75" customHeight="1">
      <c r="A68" s="113"/>
      <c r="B68" s="201" t="s">
        <v>197</v>
      </c>
      <c r="C68" s="68" t="s">
        <v>32</v>
      </c>
      <c r="D68" s="63" t="s">
        <v>33</v>
      </c>
      <c r="E68" s="87"/>
      <c r="F68" s="49">
        <v>212</v>
      </c>
      <c r="G68" s="70">
        <v>1</v>
      </c>
      <c r="H68" s="50">
        <v>30</v>
      </c>
      <c r="I68" s="184"/>
      <c r="J68" s="57" t="s">
        <v>335</v>
      </c>
      <c r="K68" s="58" t="s">
        <v>233</v>
      </c>
      <c r="L68" s="59" t="s">
        <v>335</v>
      </c>
      <c r="M68" s="82" t="s">
        <v>335</v>
      </c>
      <c r="N68" s="60" t="s">
        <v>335</v>
      </c>
    </row>
    <row r="69" spans="1:15" ht="12.75" customHeight="1">
      <c r="A69" s="113" t="s">
        <v>322</v>
      </c>
      <c r="B69" s="66" t="s">
        <v>129</v>
      </c>
      <c r="C69" s="68" t="s">
        <v>118</v>
      </c>
      <c r="D69" s="63" t="s">
        <v>119</v>
      </c>
      <c r="E69" s="87" t="s">
        <v>333</v>
      </c>
      <c r="F69" s="49">
        <v>213</v>
      </c>
      <c r="G69" s="70"/>
      <c r="H69" s="50">
        <v>40</v>
      </c>
      <c r="I69" s="61">
        <v>42328</v>
      </c>
      <c r="J69" s="57" t="s">
        <v>335</v>
      </c>
      <c r="K69" s="58" t="s">
        <v>233</v>
      </c>
      <c r="L69" s="59" t="s">
        <v>335</v>
      </c>
      <c r="M69" s="91" t="s">
        <v>256</v>
      </c>
      <c r="N69" s="60" t="s">
        <v>336</v>
      </c>
      <c r="O69" s="21"/>
    </row>
    <row r="70" spans="1:15" ht="12.75" customHeight="1">
      <c r="A70" s="113"/>
      <c r="B70" s="66" t="s">
        <v>90</v>
      </c>
      <c r="C70" s="68" t="s">
        <v>38</v>
      </c>
      <c r="D70" s="63" t="s">
        <v>39</v>
      </c>
      <c r="E70" s="87"/>
      <c r="F70" s="49">
        <v>214</v>
      </c>
      <c r="G70" s="70">
        <v>1</v>
      </c>
      <c r="H70" s="50">
        <v>20</v>
      </c>
      <c r="I70" s="184"/>
      <c r="J70" s="57" t="s">
        <v>335</v>
      </c>
      <c r="K70" s="58" t="s">
        <v>233</v>
      </c>
      <c r="L70" s="59" t="s">
        <v>335</v>
      </c>
      <c r="M70" s="82" t="s">
        <v>335</v>
      </c>
      <c r="N70" s="60" t="s">
        <v>335</v>
      </c>
      <c r="O70" s="21"/>
    </row>
    <row r="71" spans="1:15" ht="12.75" customHeight="1">
      <c r="A71" s="113">
        <v>42571</v>
      </c>
      <c r="B71" s="66" t="s">
        <v>198</v>
      </c>
      <c r="C71" s="68" t="s">
        <v>165</v>
      </c>
      <c r="D71" s="63" t="s">
        <v>166</v>
      </c>
      <c r="E71" s="87"/>
      <c r="F71" s="49">
        <v>215</v>
      </c>
      <c r="G71" s="70">
        <v>1</v>
      </c>
      <c r="H71" s="50">
        <v>25</v>
      </c>
      <c r="I71" s="184"/>
      <c r="J71" s="57" t="s">
        <v>335</v>
      </c>
      <c r="K71" s="58" t="s">
        <v>233</v>
      </c>
      <c r="L71" s="59" t="s">
        <v>335</v>
      </c>
      <c r="M71" s="82" t="s">
        <v>335</v>
      </c>
      <c r="N71" s="60" t="s">
        <v>335</v>
      </c>
      <c r="O71" s="21"/>
    </row>
    <row r="72" spans="1:15" ht="12.75" customHeight="1">
      <c r="A72" s="113"/>
      <c r="B72" s="66" t="s">
        <v>197</v>
      </c>
      <c r="C72" s="68" t="s">
        <v>89</v>
      </c>
      <c r="D72" s="63" t="s">
        <v>89</v>
      </c>
      <c r="E72" s="87"/>
      <c r="F72" s="49">
        <v>216</v>
      </c>
      <c r="G72" s="70"/>
      <c r="H72" s="50">
        <v>30</v>
      </c>
      <c r="I72" s="184"/>
      <c r="J72" s="57" t="s">
        <v>335</v>
      </c>
      <c r="K72" s="58" t="s">
        <v>233</v>
      </c>
      <c r="L72" s="59" t="s">
        <v>335</v>
      </c>
      <c r="M72" s="82">
        <v>30</v>
      </c>
      <c r="N72" s="60" t="s">
        <v>336</v>
      </c>
    </row>
    <row r="73" spans="1:15" ht="12.75" customHeight="1">
      <c r="A73" s="113" t="s">
        <v>422</v>
      </c>
      <c r="B73" s="66" t="s">
        <v>217</v>
      </c>
      <c r="C73" s="68" t="s">
        <v>32</v>
      </c>
      <c r="D73" s="63" t="s">
        <v>33</v>
      </c>
      <c r="E73" s="87" t="s">
        <v>314</v>
      </c>
      <c r="F73" s="49">
        <v>217</v>
      </c>
      <c r="G73" s="70">
        <v>1</v>
      </c>
      <c r="H73" s="50">
        <v>30</v>
      </c>
      <c r="I73" s="184"/>
      <c r="J73" s="57" t="s">
        <v>335</v>
      </c>
      <c r="K73" s="58" t="s">
        <v>233</v>
      </c>
      <c r="L73" s="59" t="s">
        <v>335</v>
      </c>
      <c r="M73" s="82" t="s">
        <v>335</v>
      </c>
      <c r="N73" s="60" t="s">
        <v>335</v>
      </c>
    </row>
    <row r="74" spans="1:15" ht="12.75" customHeight="1">
      <c r="A74" s="113"/>
      <c r="B74" s="66" t="s">
        <v>197</v>
      </c>
      <c r="C74" s="205" t="s">
        <v>89</v>
      </c>
      <c r="D74" s="63" t="s">
        <v>89</v>
      </c>
      <c r="E74" s="206"/>
      <c r="F74" s="49">
        <v>218</v>
      </c>
      <c r="G74" s="70">
        <v>1</v>
      </c>
      <c r="H74" s="50">
        <v>30</v>
      </c>
      <c r="I74" s="184"/>
      <c r="J74" s="57" t="s">
        <v>335</v>
      </c>
      <c r="K74" s="58" t="s">
        <v>233</v>
      </c>
      <c r="L74" s="59" t="s">
        <v>335</v>
      </c>
      <c r="M74" s="82" t="s">
        <v>335</v>
      </c>
      <c r="N74" s="60" t="s">
        <v>335</v>
      </c>
    </row>
    <row r="75" spans="1:15" ht="12.75" customHeight="1">
      <c r="A75" s="114"/>
      <c r="B75" s="66" t="s">
        <v>129</v>
      </c>
      <c r="C75" s="68" t="s">
        <v>118</v>
      </c>
      <c r="D75" s="63" t="s">
        <v>119</v>
      </c>
      <c r="E75" s="87"/>
      <c r="F75" s="49">
        <v>219</v>
      </c>
      <c r="G75" s="70">
        <v>1</v>
      </c>
      <c r="H75" s="50">
        <v>40</v>
      </c>
      <c r="I75" s="184"/>
      <c r="J75" s="57" t="s">
        <v>335</v>
      </c>
      <c r="K75" s="58" t="s">
        <v>233</v>
      </c>
      <c r="L75" s="59" t="s">
        <v>335</v>
      </c>
      <c r="M75" s="82" t="s">
        <v>335</v>
      </c>
      <c r="N75" s="60" t="s">
        <v>335</v>
      </c>
    </row>
    <row r="76" spans="1:15" ht="12.75" customHeight="1">
      <c r="A76" s="113">
        <v>42354</v>
      </c>
      <c r="B76" s="66" t="s">
        <v>7</v>
      </c>
      <c r="C76" s="68" t="s">
        <v>47</v>
      </c>
      <c r="D76" s="63" t="s">
        <v>48</v>
      </c>
      <c r="E76" s="87" t="s">
        <v>315</v>
      </c>
      <c r="F76" s="49">
        <v>220</v>
      </c>
      <c r="G76" s="70">
        <v>1</v>
      </c>
      <c r="H76" s="50">
        <v>15</v>
      </c>
      <c r="I76" s="184"/>
      <c r="J76" s="57" t="s">
        <v>335</v>
      </c>
      <c r="K76" s="58" t="s">
        <v>233</v>
      </c>
      <c r="L76" s="59" t="s">
        <v>335</v>
      </c>
      <c r="M76" s="82" t="s">
        <v>335</v>
      </c>
      <c r="N76" s="60" t="s">
        <v>335</v>
      </c>
      <c r="O76" s="21"/>
    </row>
    <row r="77" spans="1:15" ht="12.75" customHeight="1">
      <c r="A77" s="113">
        <v>42642</v>
      </c>
      <c r="B77" s="211" t="s">
        <v>4</v>
      </c>
      <c r="C77" s="93" t="s">
        <v>174</v>
      </c>
      <c r="D77" s="63" t="s">
        <v>175</v>
      </c>
      <c r="E77" s="94" t="s">
        <v>315</v>
      </c>
      <c r="F77" s="49">
        <v>221</v>
      </c>
      <c r="G77" s="70">
        <v>1</v>
      </c>
      <c r="H77" s="50">
        <v>25</v>
      </c>
      <c r="I77" s="184"/>
      <c r="J77" s="57" t="s">
        <v>335</v>
      </c>
      <c r="K77" s="58" t="s">
        <v>233</v>
      </c>
      <c r="L77" s="59" t="s">
        <v>335</v>
      </c>
      <c r="M77" s="82" t="s">
        <v>335</v>
      </c>
      <c r="N77" s="60" t="s">
        <v>335</v>
      </c>
      <c r="O77" s="21"/>
    </row>
    <row r="78" spans="1:15" ht="12.75" customHeight="1">
      <c r="A78" s="113">
        <v>42354</v>
      </c>
      <c r="B78" s="92" t="s">
        <v>4</v>
      </c>
      <c r="C78" s="93" t="s">
        <v>174</v>
      </c>
      <c r="D78" s="63" t="s">
        <v>175</v>
      </c>
      <c r="E78" s="94" t="s">
        <v>316</v>
      </c>
      <c r="F78" s="49">
        <v>222</v>
      </c>
      <c r="G78" s="70">
        <v>1</v>
      </c>
      <c r="H78" s="50">
        <v>20</v>
      </c>
      <c r="I78" s="184"/>
      <c r="J78" s="57" t="s">
        <v>335</v>
      </c>
      <c r="K78" s="58" t="s">
        <v>233</v>
      </c>
      <c r="L78" s="59" t="s">
        <v>335</v>
      </c>
      <c r="M78" s="82" t="s">
        <v>335</v>
      </c>
      <c r="N78" s="60" t="s">
        <v>335</v>
      </c>
      <c r="O78" s="21"/>
    </row>
    <row r="79" spans="1:15" ht="12.75" customHeight="1">
      <c r="A79" s="114"/>
      <c r="B79" s="66" t="s">
        <v>132</v>
      </c>
      <c r="C79" s="68" t="s">
        <v>139</v>
      </c>
      <c r="D79" s="63" t="s">
        <v>1</v>
      </c>
      <c r="E79" s="87"/>
      <c r="F79" s="49">
        <v>223</v>
      </c>
      <c r="G79" s="70">
        <v>1</v>
      </c>
      <c r="H79" s="50">
        <v>30</v>
      </c>
      <c r="I79" s="184"/>
      <c r="J79" s="57" t="s">
        <v>335</v>
      </c>
      <c r="K79" s="58" t="s">
        <v>233</v>
      </c>
      <c r="L79" s="59" t="s">
        <v>335</v>
      </c>
      <c r="M79" s="82" t="s">
        <v>335</v>
      </c>
      <c r="N79" s="60" t="s">
        <v>335</v>
      </c>
      <c r="O79" s="21"/>
    </row>
    <row r="80" spans="1:15" ht="12.75" customHeight="1">
      <c r="A80" s="116">
        <v>42363</v>
      </c>
      <c r="B80" s="201" t="s">
        <v>43</v>
      </c>
      <c r="C80" s="68" t="s">
        <v>118</v>
      </c>
      <c r="D80" s="63" t="s">
        <v>119</v>
      </c>
      <c r="E80" s="96" t="s">
        <v>305</v>
      </c>
      <c r="F80" s="49">
        <v>224</v>
      </c>
      <c r="G80" s="70"/>
      <c r="H80" s="50">
        <v>40</v>
      </c>
      <c r="I80" s="184" t="s">
        <v>322</v>
      </c>
      <c r="J80" s="57" t="s">
        <v>335</v>
      </c>
      <c r="K80" s="58" t="s">
        <v>233</v>
      </c>
      <c r="L80" s="59" t="s">
        <v>335</v>
      </c>
      <c r="M80" s="97" t="s">
        <v>317</v>
      </c>
      <c r="N80" s="60" t="s">
        <v>336</v>
      </c>
      <c r="O80" s="21"/>
    </row>
    <row r="81" spans="1:15" ht="12.75" customHeight="1">
      <c r="A81" s="116">
        <v>42364</v>
      </c>
      <c r="B81" s="66" t="s">
        <v>223</v>
      </c>
      <c r="C81" s="68" t="s">
        <v>89</v>
      </c>
      <c r="D81" s="63" t="s">
        <v>89</v>
      </c>
      <c r="E81" s="87" t="s">
        <v>318</v>
      </c>
      <c r="F81" s="49">
        <v>225</v>
      </c>
      <c r="G81" s="70"/>
      <c r="H81" s="50">
        <v>60</v>
      </c>
      <c r="I81" s="184" t="s">
        <v>322</v>
      </c>
      <c r="J81" s="57" t="s">
        <v>335</v>
      </c>
      <c r="K81" s="58" t="s">
        <v>233</v>
      </c>
      <c r="L81" s="59" t="s">
        <v>335</v>
      </c>
      <c r="M81" s="82" t="s">
        <v>319</v>
      </c>
      <c r="N81" s="60" t="s">
        <v>336</v>
      </c>
      <c r="O81" s="21"/>
    </row>
    <row r="82" spans="1:15" ht="12.75" customHeight="1">
      <c r="A82" s="113"/>
      <c r="B82" s="66" t="s">
        <v>351</v>
      </c>
      <c r="C82" s="68" t="s">
        <v>47</v>
      </c>
      <c r="D82" s="63" t="s">
        <v>48</v>
      </c>
      <c r="E82" s="87"/>
      <c r="F82" s="49">
        <v>226</v>
      </c>
      <c r="G82" s="157">
        <v>1</v>
      </c>
      <c r="H82" s="50">
        <v>20</v>
      </c>
      <c r="I82" s="184"/>
      <c r="J82" s="57" t="s">
        <v>335</v>
      </c>
      <c r="K82" s="58" t="s">
        <v>233</v>
      </c>
      <c r="L82" s="59" t="s">
        <v>335</v>
      </c>
      <c r="M82" s="82" t="s">
        <v>335</v>
      </c>
      <c r="N82" s="60" t="s">
        <v>335</v>
      </c>
      <c r="O82" s="21"/>
    </row>
    <row r="83" spans="1:15" ht="12.75" customHeight="1">
      <c r="A83" s="113"/>
      <c r="B83" s="66" t="s">
        <v>225</v>
      </c>
      <c r="C83" s="68" t="s">
        <v>86</v>
      </c>
      <c r="D83" s="63" t="s">
        <v>87</v>
      </c>
      <c r="E83" s="74" t="s">
        <v>366</v>
      </c>
      <c r="F83" s="49">
        <v>227</v>
      </c>
      <c r="G83" s="157">
        <v>1</v>
      </c>
      <c r="H83" s="50">
        <v>40</v>
      </c>
      <c r="I83" s="51"/>
      <c r="J83" s="57" t="s">
        <v>335</v>
      </c>
      <c r="K83" s="58" t="s">
        <v>233</v>
      </c>
      <c r="L83" s="59" t="s">
        <v>335</v>
      </c>
      <c r="M83" s="124" t="s">
        <v>335</v>
      </c>
      <c r="N83" s="60" t="s">
        <v>335</v>
      </c>
    </row>
    <row r="84" spans="1:15" ht="12.75" customHeight="1">
      <c r="A84" s="113"/>
      <c r="B84" s="66" t="s">
        <v>46</v>
      </c>
      <c r="C84" s="68" t="s">
        <v>38</v>
      </c>
      <c r="D84" s="63" t="s">
        <v>39</v>
      </c>
      <c r="E84" s="74"/>
      <c r="F84" s="49">
        <v>228</v>
      </c>
      <c r="G84" s="157"/>
      <c r="H84" s="50">
        <v>30</v>
      </c>
      <c r="I84" s="51">
        <v>42590</v>
      </c>
      <c r="J84" s="57" t="s">
        <v>335</v>
      </c>
      <c r="K84" s="58" t="s">
        <v>233</v>
      </c>
      <c r="L84" s="59" t="s">
        <v>335</v>
      </c>
      <c r="M84" s="124">
        <v>20</v>
      </c>
      <c r="N84" s="60" t="s">
        <v>336</v>
      </c>
    </row>
    <row r="85" spans="1:15" ht="12.75" customHeight="1">
      <c r="A85" s="113"/>
      <c r="B85" s="66" t="s">
        <v>152</v>
      </c>
      <c r="C85" s="68" t="s">
        <v>32</v>
      </c>
      <c r="D85" s="63" t="s">
        <v>33</v>
      </c>
      <c r="E85" s="74" t="s">
        <v>338</v>
      </c>
      <c r="F85" s="49">
        <v>229</v>
      </c>
      <c r="G85" s="70">
        <v>1</v>
      </c>
      <c r="H85" s="50">
        <v>220</v>
      </c>
      <c r="I85" s="51"/>
      <c r="J85" s="57" t="s">
        <v>335</v>
      </c>
      <c r="K85" s="58" t="s">
        <v>233</v>
      </c>
      <c r="L85" s="59" t="s">
        <v>335</v>
      </c>
      <c r="M85" s="124" t="s">
        <v>335</v>
      </c>
      <c r="N85" s="60" t="s">
        <v>335</v>
      </c>
    </row>
    <row r="86" spans="1:15" ht="12.75" customHeight="1">
      <c r="A86" s="113"/>
      <c r="B86" s="66" t="s">
        <v>73</v>
      </c>
      <c r="C86" s="68" t="s">
        <v>89</v>
      </c>
      <c r="D86" s="63" t="s">
        <v>89</v>
      </c>
      <c r="E86" s="74"/>
      <c r="F86" s="49">
        <v>230</v>
      </c>
      <c r="G86" s="157">
        <v>1</v>
      </c>
      <c r="H86" s="50">
        <v>30</v>
      </c>
      <c r="I86" s="51"/>
      <c r="J86" s="57" t="s">
        <v>335</v>
      </c>
      <c r="K86" s="58" t="s">
        <v>233</v>
      </c>
      <c r="L86" s="59" t="s">
        <v>335</v>
      </c>
      <c r="M86" s="124" t="s">
        <v>335</v>
      </c>
      <c r="N86" s="60" t="s">
        <v>335</v>
      </c>
    </row>
    <row r="87" spans="1:15" ht="12.75" customHeight="1">
      <c r="A87" s="113">
        <v>42508</v>
      </c>
      <c r="B87" s="66" t="s">
        <v>31</v>
      </c>
      <c r="C87" s="68" t="s">
        <v>124</v>
      </c>
      <c r="D87" s="63" t="s">
        <v>125</v>
      </c>
      <c r="E87" s="74" t="s">
        <v>355</v>
      </c>
      <c r="F87" s="49">
        <v>231</v>
      </c>
      <c r="G87" s="157">
        <v>1</v>
      </c>
      <c r="H87" s="50">
        <v>25</v>
      </c>
      <c r="I87" s="51"/>
      <c r="J87" s="57" t="s">
        <v>335</v>
      </c>
      <c r="K87" s="58" t="s">
        <v>233</v>
      </c>
      <c r="L87" s="59" t="s">
        <v>335</v>
      </c>
      <c r="M87" s="124" t="s">
        <v>335</v>
      </c>
      <c r="N87" s="60" t="s">
        <v>335</v>
      </c>
    </row>
    <row r="88" spans="1:15" ht="12.75" customHeight="1">
      <c r="A88" s="113"/>
      <c r="B88" s="66" t="s">
        <v>191</v>
      </c>
      <c r="C88" s="68" t="s">
        <v>124</v>
      </c>
      <c r="D88" s="63" t="s">
        <v>125</v>
      </c>
      <c r="E88" s="74" t="s">
        <v>367</v>
      </c>
      <c r="F88" s="49">
        <v>232</v>
      </c>
      <c r="G88" s="157">
        <v>1</v>
      </c>
      <c r="H88" s="50">
        <v>40</v>
      </c>
      <c r="I88" s="51"/>
      <c r="J88" s="57" t="s">
        <v>335</v>
      </c>
      <c r="K88" s="58" t="s">
        <v>233</v>
      </c>
      <c r="L88" s="59" t="s">
        <v>335</v>
      </c>
      <c r="M88" s="124" t="s">
        <v>335</v>
      </c>
      <c r="N88" s="60" t="s">
        <v>335</v>
      </c>
    </row>
    <row r="89" spans="1:15" ht="12.75" customHeight="1">
      <c r="A89" s="113">
        <v>42552</v>
      </c>
      <c r="B89" s="66" t="s">
        <v>224</v>
      </c>
      <c r="C89" s="68" t="s">
        <v>139</v>
      </c>
      <c r="D89" s="63" t="s">
        <v>1</v>
      </c>
      <c r="E89" s="74"/>
      <c r="F89" s="49">
        <v>233</v>
      </c>
      <c r="G89" s="157"/>
      <c r="H89" s="50">
        <v>50</v>
      </c>
      <c r="I89" s="51"/>
      <c r="J89" s="57" t="s">
        <v>335</v>
      </c>
      <c r="K89" s="58" t="s">
        <v>233</v>
      </c>
      <c r="L89" s="59" t="s">
        <v>335</v>
      </c>
      <c r="M89" s="124">
        <v>50</v>
      </c>
      <c r="N89" s="60" t="s">
        <v>336</v>
      </c>
    </row>
    <row r="90" spans="1:15" ht="12.75" customHeight="1">
      <c r="A90" s="113"/>
      <c r="B90" s="66" t="s">
        <v>339</v>
      </c>
      <c r="C90" s="68" t="s">
        <v>89</v>
      </c>
      <c r="D90" s="63" t="s">
        <v>89</v>
      </c>
      <c r="E90" s="74" t="s">
        <v>343</v>
      </c>
      <c r="F90" s="49">
        <v>234</v>
      </c>
      <c r="G90" s="157">
        <v>1</v>
      </c>
      <c r="H90" s="50">
        <v>130</v>
      </c>
      <c r="I90" s="51"/>
      <c r="J90" s="57" t="s">
        <v>335</v>
      </c>
      <c r="K90" s="58" t="s">
        <v>233</v>
      </c>
      <c r="L90" s="59" t="s">
        <v>335</v>
      </c>
      <c r="M90" s="124" t="s">
        <v>335</v>
      </c>
      <c r="N90" s="60" t="s">
        <v>335</v>
      </c>
    </row>
    <row r="91" spans="1:15" ht="12.75" customHeight="1">
      <c r="A91" s="113"/>
      <c r="B91" s="66" t="s">
        <v>176</v>
      </c>
      <c r="C91" s="68" t="s">
        <v>89</v>
      </c>
      <c r="D91" s="63" t="s">
        <v>89</v>
      </c>
      <c r="E91" s="74" t="s">
        <v>344</v>
      </c>
      <c r="F91" s="49">
        <v>235</v>
      </c>
      <c r="G91" s="157">
        <v>1</v>
      </c>
      <c r="H91" s="50">
        <v>120</v>
      </c>
      <c r="I91" s="51"/>
      <c r="J91" s="57" t="s">
        <v>335</v>
      </c>
      <c r="K91" s="58" t="s">
        <v>233</v>
      </c>
      <c r="L91" s="59" t="s">
        <v>335</v>
      </c>
      <c r="M91" s="124" t="s">
        <v>335</v>
      </c>
      <c r="N91" s="60" t="s">
        <v>335</v>
      </c>
    </row>
    <row r="92" spans="1:15" ht="12.75" customHeight="1">
      <c r="A92" s="113"/>
      <c r="B92" s="66" t="s">
        <v>176</v>
      </c>
      <c r="C92" s="68" t="s">
        <v>47</v>
      </c>
      <c r="D92" s="63" t="s">
        <v>48</v>
      </c>
      <c r="E92" s="74" t="s">
        <v>342</v>
      </c>
      <c r="F92" s="49">
        <v>236</v>
      </c>
      <c r="G92" s="157">
        <v>1</v>
      </c>
      <c r="H92" s="50">
        <v>120</v>
      </c>
      <c r="I92" s="51"/>
      <c r="J92" s="57" t="s">
        <v>335</v>
      </c>
      <c r="K92" s="58" t="s">
        <v>233</v>
      </c>
      <c r="L92" s="59" t="s">
        <v>335</v>
      </c>
      <c r="M92" s="124" t="s">
        <v>335</v>
      </c>
      <c r="N92" s="60" t="s">
        <v>335</v>
      </c>
    </row>
    <row r="93" spans="1:15" ht="12.75" customHeight="1">
      <c r="A93" s="113"/>
      <c r="B93" s="66" t="s">
        <v>58</v>
      </c>
      <c r="C93" s="68" t="s">
        <v>89</v>
      </c>
      <c r="D93" s="63" t="s">
        <v>89</v>
      </c>
      <c r="E93" s="74" t="s">
        <v>346</v>
      </c>
      <c r="F93" s="49">
        <v>237</v>
      </c>
      <c r="G93" s="157"/>
      <c r="H93" s="50">
        <v>50</v>
      </c>
      <c r="I93" s="51">
        <v>42470</v>
      </c>
      <c r="J93" s="57" t="s">
        <v>335</v>
      </c>
      <c r="K93" s="58" t="s">
        <v>233</v>
      </c>
      <c r="L93" s="59" t="s">
        <v>335</v>
      </c>
      <c r="M93" s="124" t="s">
        <v>256</v>
      </c>
      <c r="N93" s="60" t="s">
        <v>336</v>
      </c>
    </row>
    <row r="94" spans="1:15" ht="12.75" customHeight="1">
      <c r="A94" s="113"/>
      <c r="B94" s="66" t="s">
        <v>360</v>
      </c>
      <c r="C94" s="68" t="s">
        <v>168</v>
      </c>
      <c r="D94" s="63" t="s">
        <v>169</v>
      </c>
      <c r="E94" s="74" t="s">
        <v>357</v>
      </c>
      <c r="F94" s="49">
        <v>238</v>
      </c>
      <c r="G94" s="157"/>
      <c r="H94" s="50">
        <v>50</v>
      </c>
      <c r="I94" s="51">
        <v>42496</v>
      </c>
      <c r="J94" s="57" t="s">
        <v>335</v>
      </c>
      <c r="K94" s="58" t="s">
        <v>233</v>
      </c>
      <c r="L94" s="59" t="s">
        <v>335</v>
      </c>
      <c r="M94" s="199" t="s">
        <v>281</v>
      </c>
      <c r="N94" s="60" t="s">
        <v>336</v>
      </c>
    </row>
    <row r="95" spans="1:15" ht="12.75" customHeight="1">
      <c r="A95" s="113"/>
      <c r="B95" s="66" t="s">
        <v>360</v>
      </c>
      <c r="C95" s="68" t="s">
        <v>168</v>
      </c>
      <c r="D95" s="63" t="s">
        <v>169</v>
      </c>
      <c r="E95" s="74" t="s">
        <v>357</v>
      </c>
      <c r="F95" s="49">
        <v>239</v>
      </c>
      <c r="G95" s="157"/>
      <c r="H95" s="50">
        <v>50</v>
      </c>
      <c r="I95" s="51">
        <v>42496</v>
      </c>
      <c r="J95" s="57" t="s">
        <v>335</v>
      </c>
      <c r="K95" s="58" t="s">
        <v>233</v>
      </c>
      <c r="L95" s="59" t="s">
        <v>335</v>
      </c>
      <c r="M95" s="199" t="s">
        <v>281</v>
      </c>
      <c r="N95" s="60" t="s">
        <v>336</v>
      </c>
    </row>
    <row r="96" spans="1:15" ht="12.75" customHeight="1">
      <c r="A96" s="113">
        <v>42508</v>
      </c>
      <c r="B96" s="66" t="s">
        <v>347</v>
      </c>
      <c r="C96" s="68" t="s">
        <v>89</v>
      </c>
      <c r="D96" s="63" t="s">
        <v>89</v>
      </c>
      <c r="E96" s="74" t="s">
        <v>348</v>
      </c>
      <c r="F96" s="49">
        <v>240</v>
      </c>
      <c r="G96" s="157">
        <v>1</v>
      </c>
      <c r="H96" s="50">
        <v>30</v>
      </c>
      <c r="I96" s="51"/>
      <c r="J96" s="57" t="s">
        <v>335</v>
      </c>
      <c r="K96" s="58" t="s">
        <v>233</v>
      </c>
      <c r="L96" s="59" t="s">
        <v>335</v>
      </c>
      <c r="M96" s="124" t="s">
        <v>335</v>
      </c>
      <c r="N96" s="60" t="s">
        <v>335</v>
      </c>
    </row>
    <row r="97" spans="1:14" ht="12.75" customHeight="1">
      <c r="A97" s="113">
        <v>42508</v>
      </c>
      <c r="B97" s="66" t="s">
        <v>198</v>
      </c>
      <c r="C97" s="68" t="s">
        <v>115</v>
      </c>
      <c r="D97" s="63" t="s">
        <v>116</v>
      </c>
      <c r="E97" s="74" t="s">
        <v>349</v>
      </c>
      <c r="F97" s="49">
        <v>241</v>
      </c>
      <c r="G97" s="157">
        <v>1</v>
      </c>
      <c r="H97" s="50">
        <v>25</v>
      </c>
      <c r="I97" s="51"/>
      <c r="J97" s="57" t="s">
        <v>335</v>
      </c>
      <c r="K97" s="58" t="s">
        <v>233</v>
      </c>
      <c r="L97" s="59" t="s">
        <v>335</v>
      </c>
      <c r="M97" s="124" t="s">
        <v>335</v>
      </c>
      <c r="N97" s="60" t="s">
        <v>335</v>
      </c>
    </row>
    <row r="98" spans="1:14" ht="12.75" customHeight="1">
      <c r="A98" s="113">
        <v>42642</v>
      </c>
      <c r="B98" s="66" t="s">
        <v>351</v>
      </c>
      <c r="C98" s="68" t="s">
        <v>23</v>
      </c>
      <c r="D98" s="63" t="s">
        <v>24</v>
      </c>
      <c r="E98" s="74" t="s">
        <v>352</v>
      </c>
      <c r="F98" s="49">
        <v>242</v>
      </c>
      <c r="G98" s="157">
        <v>1</v>
      </c>
      <c r="H98" s="50">
        <v>25</v>
      </c>
      <c r="I98" s="51"/>
      <c r="J98" s="57" t="s">
        <v>335</v>
      </c>
      <c r="K98" s="58" t="s">
        <v>233</v>
      </c>
      <c r="L98" s="59" t="s">
        <v>335</v>
      </c>
      <c r="M98" s="124" t="s">
        <v>335</v>
      </c>
      <c r="N98" s="60" t="s">
        <v>335</v>
      </c>
    </row>
    <row r="99" spans="1:14" ht="12.75" customHeight="1">
      <c r="A99" s="113"/>
      <c r="B99" s="66" t="s">
        <v>351</v>
      </c>
      <c r="C99" s="68" t="s">
        <v>23</v>
      </c>
      <c r="D99" s="63" t="s">
        <v>24</v>
      </c>
      <c r="E99" s="74" t="s">
        <v>426</v>
      </c>
      <c r="F99" s="49">
        <v>243</v>
      </c>
      <c r="G99" s="157"/>
      <c r="H99" s="50">
        <v>20</v>
      </c>
      <c r="I99" s="51">
        <v>42496</v>
      </c>
      <c r="J99" s="57" t="s">
        <v>335</v>
      </c>
      <c r="K99" s="58" t="s">
        <v>233</v>
      </c>
      <c r="L99" s="59" t="s">
        <v>335</v>
      </c>
      <c r="M99" s="124" t="s">
        <v>356</v>
      </c>
      <c r="N99" s="60" t="s">
        <v>336</v>
      </c>
    </row>
    <row r="100" spans="1:14" ht="12.75" customHeight="1">
      <c r="A100" s="113">
        <v>42571</v>
      </c>
      <c r="B100" s="66" t="s">
        <v>353</v>
      </c>
      <c r="C100" s="68" t="s">
        <v>118</v>
      </c>
      <c r="D100" s="63" t="s">
        <v>119</v>
      </c>
      <c r="E100" s="74" t="s">
        <v>354</v>
      </c>
      <c r="F100" s="49">
        <v>244</v>
      </c>
      <c r="G100" s="157">
        <v>1</v>
      </c>
      <c r="H100" s="50">
        <v>13</v>
      </c>
      <c r="I100" s="51"/>
      <c r="J100" s="57" t="s">
        <v>335</v>
      </c>
      <c r="K100" s="58" t="s">
        <v>233</v>
      </c>
      <c r="L100" s="59" t="s">
        <v>335</v>
      </c>
      <c r="M100" s="124" t="s">
        <v>335</v>
      </c>
      <c r="N100" s="60" t="s">
        <v>335</v>
      </c>
    </row>
    <row r="101" spans="1:14" ht="12.75" customHeight="1">
      <c r="A101" s="113">
        <v>42571</v>
      </c>
      <c r="B101" s="66" t="s">
        <v>353</v>
      </c>
      <c r="C101" s="68" t="s">
        <v>118</v>
      </c>
      <c r="D101" s="63" t="s">
        <v>119</v>
      </c>
      <c r="E101" s="74" t="s">
        <v>354</v>
      </c>
      <c r="F101" s="49">
        <v>245</v>
      </c>
      <c r="G101" s="157">
        <v>1</v>
      </c>
      <c r="H101" s="50">
        <v>13</v>
      </c>
      <c r="I101" s="51"/>
      <c r="J101" s="57" t="s">
        <v>335</v>
      </c>
      <c r="K101" s="58" t="s">
        <v>233</v>
      </c>
      <c r="L101" s="59" t="s">
        <v>335</v>
      </c>
      <c r="M101" s="124" t="s">
        <v>335</v>
      </c>
      <c r="N101" s="60" t="s">
        <v>335</v>
      </c>
    </row>
    <row r="102" spans="1:14" ht="12.75" customHeight="1">
      <c r="A102" s="113">
        <v>42571</v>
      </c>
      <c r="B102" s="66" t="s">
        <v>353</v>
      </c>
      <c r="C102" s="68" t="s">
        <v>118</v>
      </c>
      <c r="D102" s="63" t="s">
        <v>119</v>
      </c>
      <c r="E102" s="74" t="s">
        <v>354</v>
      </c>
      <c r="F102" s="49">
        <v>246</v>
      </c>
      <c r="G102" s="157">
        <v>1</v>
      </c>
      <c r="H102" s="50">
        <v>13</v>
      </c>
      <c r="I102" s="51"/>
      <c r="J102" s="57" t="s">
        <v>335</v>
      </c>
      <c r="K102" s="58" t="s">
        <v>233</v>
      </c>
      <c r="L102" s="59" t="s">
        <v>335</v>
      </c>
      <c r="M102" s="124" t="s">
        <v>335</v>
      </c>
      <c r="N102" s="60" t="s">
        <v>335</v>
      </c>
    </row>
    <row r="103" spans="1:14" ht="12.75" customHeight="1">
      <c r="A103" s="113"/>
      <c r="B103" s="66" t="s">
        <v>224</v>
      </c>
      <c r="C103" s="68" t="s">
        <v>174</v>
      </c>
      <c r="D103" s="63" t="s">
        <v>175</v>
      </c>
      <c r="E103" s="74" t="s">
        <v>364</v>
      </c>
      <c r="F103" s="49">
        <v>247</v>
      </c>
      <c r="G103" s="157">
        <v>1</v>
      </c>
      <c r="H103" s="50">
        <v>50</v>
      </c>
      <c r="I103" s="51"/>
      <c r="J103" s="57" t="s">
        <v>335</v>
      </c>
      <c r="K103" s="58" t="s">
        <v>233</v>
      </c>
      <c r="L103" s="59" t="s">
        <v>335</v>
      </c>
      <c r="M103" s="124" t="s">
        <v>335</v>
      </c>
      <c r="N103" s="60" t="s">
        <v>335</v>
      </c>
    </row>
    <row r="104" spans="1:14" ht="12.75" customHeight="1">
      <c r="A104" s="113">
        <v>42508</v>
      </c>
      <c r="B104" s="66" t="s">
        <v>351</v>
      </c>
      <c r="C104" s="68" t="s">
        <v>141</v>
      </c>
      <c r="D104" s="63" t="s">
        <v>142</v>
      </c>
      <c r="E104" s="74"/>
      <c r="F104" s="49">
        <v>248</v>
      </c>
      <c r="G104" s="157">
        <v>1</v>
      </c>
      <c r="H104" s="50">
        <v>20</v>
      </c>
      <c r="I104" s="51"/>
      <c r="J104" s="57" t="s">
        <v>335</v>
      </c>
      <c r="K104" s="58" t="s">
        <v>233</v>
      </c>
      <c r="L104" s="59" t="s">
        <v>335</v>
      </c>
      <c r="M104" s="124" t="s">
        <v>335</v>
      </c>
      <c r="N104" s="60" t="s">
        <v>335</v>
      </c>
    </row>
    <row r="105" spans="1:14" ht="12.75" customHeight="1">
      <c r="A105" s="113">
        <v>42508</v>
      </c>
      <c r="B105" s="66" t="s">
        <v>360</v>
      </c>
      <c r="C105" s="68" t="s">
        <v>168</v>
      </c>
      <c r="D105" s="63" t="s">
        <v>169</v>
      </c>
      <c r="E105" s="74" t="s">
        <v>358</v>
      </c>
      <c r="F105" s="49">
        <v>249</v>
      </c>
      <c r="G105" s="157">
        <v>1</v>
      </c>
      <c r="H105" s="50">
        <v>50</v>
      </c>
      <c r="I105" s="51"/>
      <c r="J105" s="57" t="s">
        <v>335</v>
      </c>
      <c r="K105" s="58" t="s">
        <v>233</v>
      </c>
      <c r="L105" s="59" t="s">
        <v>335</v>
      </c>
      <c r="M105" s="124" t="s">
        <v>335</v>
      </c>
      <c r="N105" s="60" t="s">
        <v>335</v>
      </c>
    </row>
    <row r="106" spans="1:14" ht="12.75" customHeight="1">
      <c r="A106" s="113">
        <v>42571</v>
      </c>
      <c r="B106" s="66" t="s">
        <v>132</v>
      </c>
      <c r="C106" s="68" t="s">
        <v>118</v>
      </c>
      <c r="D106" s="63" t="s">
        <v>119</v>
      </c>
      <c r="E106" s="74"/>
      <c r="F106" s="49">
        <v>250</v>
      </c>
      <c r="G106" s="157">
        <v>1</v>
      </c>
      <c r="H106" s="50">
        <v>25</v>
      </c>
      <c r="I106" s="51"/>
      <c r="J106" s="57" t="s">
        <v>335</v>
      </c>
      <c r="K106" s="58" t="s">
        <v>233</v>
      </c>
      <c r="L106" s="59" t="s">
        <v>335</v>
      </c>
      <c r="M106" s="124" t="s">
        <v>335</v>
      </c>
      <c r="N106" s="60" t="s">
        <v>335</v>
      </c>
    </row>
    <row r="107" spans="1:14" ht="12.75" customHeight="1">
      <c r="A107" s="113">
        <v>42642</v>
      </c>
      <c r="B107" s="66" t="s">
        <v>129</v>
      </c>
      <c r="C107" s="68" t="s">
        <v>118</v>
      </c>
      <c r="D107" s="63" t="s">
        <v>119</v>
      </c>
      <c r="E107" s="74"/>
      <c r="F107" s="49">
        <v>251</v>
      </c>
      <c r="G107" s="157">
        <v>1</v>
      </c>
      <c r="H107" s="50">
        <v>30</v>
      </c>
      <c r="I107" s="51"/>
      <c r="J107" s="57" t="s">
        <v>335</v>
      </c>
      <c r="K107" s="58" t="s">
        <v>233</v>
      </c>
      <c r="L107" s="59" t="s">
        <v>335</v>
      </c>
      <c r="M107" s="124" t="s">
        <v>335</v>
      </c>
      <c r="N107" s="60" t="s">
        <v>335</v>
      </c>
    </row>
    <row r="108" spans="1:14" ht="12.75" customHeight="1">
      <c r="A108" s="113">
        <v>42508</v>
      </c>
      <c r="B108" s="66" t="s">
        <v>135</v>
      </c>
      <c r="C108" s="68" t="s">
        <v>118</v>
      </c>
      <c r="D108" s="63" t="s">
        <v>119</v>
      </c>
      <c r="E108" s="74"/>
      <c r="F108" s="49">
        <v>252</v>
      </c>
      <c r="G108" s="157">
        <v>1</v>
      </c>
      <c r="H108" s="50">
        <v>15</v>
      </c>
      <c r="I108" s="51"/>
      <c r="J108" s="57" t="s">
        <v>335</v>
      </c>
      <c r="K108" s="58" t="s">
        <v>233</v>
      </c>
      <c r="L108" s="59" t="s">
        <v>335</v>
      </c>
      <c r="M108" s="124" t="s">
        <v>335</v>
      </c>
      <c r="N108" s="60" t="s">
        <v>335</v>
      </c>
    </row>
    <row r="109" spans="1:14" ht="12.75" customHeight="1">
      <c r="A109" s="113">
        <v>42508</v>
      </c>
      <c r="B109" s="66" t="s">
        <v>351</v>
      </c>
      <c r="C109" s="68" t="s">
        <v>141</v>
      </c>
      <c r="D109" s="63" t="s">
        <v>142</v>
      </c>
      <c r="E109" s="74"/>
      <c r="F109" s="49">
        <v>253</v>
      </c>
      <c r="G109" s="157">
        <v>1</v>
      </c>
      <c r="H109" s="50">
        <v>20</v>
      </c>
      <c r="I109" s="51"/>
      <c r="J109" s="57" t="s">
        <v>335</v>
      </c>
      <c r="K109" s="58" t="s">
        <v>233</v>
      </c>
      <c r="L109" s="59" t="s">
        <v>335</v>
      </c>
      <c r="M109" s="124" t="s">
        <v>335</v>
      </c>
      <c r="N109" s="60" t="s">
        <v>335</v>
      </c>
    </row>
    <row r="110" spans="1:14" ht="12.75" customHeight="1">
      <c r="A110" s="113">
        <v>42508</v>
      </c>
      <c r="B110" s="66" t="s">
        <v>135</v>
      </c>
      <c r="C110" s="68" t="s">
        <v>118</v>
      </c>
      <c r="D110" s="63" t="s">
        <v>119</v>
      </c>
      <c r="E110" s="74"/>
      <c r="F110" s="49">
        <v>254</v>
      </c>
      <c r="G110" s="157">
        <v>1</v>
      </c>
      <c r="H110" s="50">
        <v>15</v>
      </c>
      <c r="I110" s="51"/>
      <c r="J110" s="57" t="s">
        <v>335</v>
      </c>
      <c r="K110" s="58" t="s">
        <v>233</v>
      </c>
      <c r="L110" s="59" t="s">
        <v>335</v>
      </c>
      <c r="M110" s="124" t="s">
        <v>335</v>
      </c>
      <c r="N110" s="60" t="s">
        <v>335</v>
      </c>
    </row>
    <row r="111" spans="1:14" ht="12.75" customHeight="1">
      <c r="A111" s="113">
        <v>42508</v>
      </c>
      <c r="B111" s="66" t="s">
        <v>138</v>
      </c>
      <c r="C111" s="68" t="s">
        <v>118</v>
      </c>
      <c r="D111" s="63" t="s">
        <v>119</v>
      </c>
      <c r="E111" s="74"/>
      <c r="F111" s="49">
        <v>255</v>
      </c>
      <c r="G111" s="157">
        <v>1</v>
      </c>
      <c r="H111" s="50">
        <v>10</v>
      </c>
      <c r="I111" s="51"/>
      <c r="J111" s="57" t="s">
        <v>335</v>
      </c>
      <c r="K111" s="58" t="s">
        <v>233</v>
      </c>
      <c r="L111" s="59" t="s">
        <v>335</v>
      </c>
      <c r="M111" s="124" t="s">
        <v>335</v>
      </c>
      <c r="N111" s="60" t="s">
        <v>335</v>
      </c>
    </row>
    <row r="112" spans="1:14" ht="12.75" customHeight="1">
      <c r="A112" s="113">
        <v>42508</v>
      </c>
      <c r="B112" s="66" t="s">
        <v>353</v>
      </c>
      <c r="C112" s="68" t="s">
        <v>141</v>
      </c>
      <c r="D112" s="63" t="s">
        <v>142</v>
      </c>
      <c r="E112" s="74" t="s">
        <v>361</v>
      </c>
      <c r="F112" s="49">
        <v>256</v>
      </c>
      <c r="G112" s="157">
        <v>1</v>
      </c>
      <c r="H112" s="50">
        <v>25</v>
      </c>
      <c r="I112" s="51"/>
      <c r="J112" s="57" t="s">
        <v>335</v>
      </c>
      <c r="K112" s="58" t="s">
        <v>233</v>
      </c>
      <c r="L112" s="59" t="s">
        <v>335</v>
      </c>
      <c r="M112" s="124" t="s">
        <v>335</v>
      </c>
      <c r="N112" s="60" t="s">
        <v>335</v>
      </c>
    </row>
    <row r="113" spans="1:14" ht="12.75" customHeight="1">
      <c r="A113" s="113"/>
      <c r="B113" s="66" t="s">
        <v>31</v>
      </c>
      <c r="C113" s="68" t="s">
        <v>14</v>
      </c>
      <c r="D113" s="63" t="s">
        <v>15</v>
      </c>
      <c r="E113" s="74"/>
      <c r="F113" s="49">
        <v>257</v>
      </c>
      <c r="G113" s="157"/>
      <c r="H113" s="50">
        <v>45</v>
      </c>
      <c r="I113" s="51">
        <v>42581</v>
      </c>
      <c r="J113" s="57" t="s">
        <v>335</v>
      </c>
      <c r="K113" s="58" t="s">
        <v>233</v>
      </c>
      <c r="L113" s="59" t="s">
        <v>335</v>
      </c>
      <c r="M113" s="124">
        <v>45</v>
      </c>
      <c r="N113" s="60" t="s">
        <v>336</v>
      </c>
    </row>
    <row r="114" spans="1:14" ht="12.75" customHeight="1">
      <c r="A114" s="113">
        <v>42552</v>
      </c>
      <c r="B114" s="66" t="s">
        <v>31</v>
      </c>
      <c r="C114" s="68" t="s">
        <v>77</v>
      </c>
      <c r="D114" s="63" t="s">
        <v>78</v>
      </c>
      <c r="E114" s="74"/>
      <c r="F114" s="49">
        <v>258</v>
      </c>
      <c r="G114" s="157"/>
      <c r="H114" s="50">
        <v>45</v>
      </c>
      <c r="I114" s="51">
        <v>42581</v>
      </c>
      <c r="J114" s="57" t="s">
        <v>335</v>
      </c>
      <c r="K114" s="58" t="s">
        <v>233</v>
      </c>
      <c r="L114" s="59" t="s">
        <v>335</v>
      </c>
      <c r="M114" s="124" t="s">
        <v>416</v>
      </c>
      <c r="N114" s="60" t="s">
        <v>336</v>
      </c>
    </row>
    <row r="115" spans="1:14" ht="12.75" customHeight="1">
      <c r="A115" s="113">
        <v>42552</v>
      </c>
      <c r="B115" s="66" t="s">
        <v>176</v>
      </c>
      <c r="C115" s="68" t="s">
        <v>141</v>
      </c>
      <c r="D115" s="63" t="s">
        <v>142</v>
      </c>
      <c r="E115" s="74"/>
      <c r="F115" s="49">
        <v>259</v>
      </c>
      <c r="G115" s="157"/>
      <c r="H115" s="50">
        <v>120</v>
      </c>
      <c r="I115" s="51"/>
      <c r="J115" s="57" t="s">
        <v>335</v>
      </c>
      <c r="K115" s="58" t="s">
        <v>233</v>
      </c>
      <c r="L115" s="59" t="s">
        <v>335</v>
      </c>
      <c r="M115" s="124">
        <v>120</v>
      </c>
      <c r="N115" s="60" t="s">
        <v>336</v>
      </c>
    </row>
    <row r="116" spans="1:14" ht="12.75" customHeight="1">
      <c r="A116" s="113"/>
      <c r="B116" s="66" t="s">
        <v>176</v>
      </c>
      <c r="C116" s="68" t="s">
        <v>109</v>
      </c>
      <c r="D116" s="63" t="s">
        <v>110</v>
      </c>
      <c r="E116" s="74" t="s">
        <v>394</v>
      </c>
      <c r="F116" s="49">
        <v>260</v>
      </c>
      <c r="G116" s="157">
        <v>1</v>
      </c>
      <c r="H116" s="50">
        <v>120</v>
      </c>
      <c r="I116" s="51"/>
      <c r="J116" s="57" t="s">
        <v>335</v>
      </c>
      <c r="K116" s="58" t="s">
        <v>233</v>
      </c>
      <c r="L116" s="59" t="s">
        <v>335</v>
      </c>
      <c r="M116" s="124" t="s">
        <v>335</v>
      </c>
      <c r="N116" s="60" t="s">
        <v>335</v>
      </c>
    </row>
    <row r="117" spans="1:14" ht="12.75" customHeight="1">
      <c r="A117" s="113"/>
      <c r="B117" s="66" t="s">
        <v>222</v>
      </c>
      <c r="C117" s="68" t="s">
        <v>26</v>
      </c>
      <c r="D117" s="63" t="s">
        <v>27</v>
      </c>
      <c r="E117" s="74" t="s">
        <v>395</v>
      </c>
      <c r="F117" s="49">
        <v>261</v>
      </c>
      <c r="G117" s="157">
        <v>1</v>
      </c>
      <c r="H117" s="50">
        <v>30</v>
      </c>
      <c r="I117" s="51"/>
      <c r="J117" s="57" t="s">
        <v>335</v>
      </c>
      <c r="K117" s="58" t="s">
        <v>233</v>
      </c>
      <c r="L117" s="59" t="s">
        <v>335</v>
      </c>
      <c r="M117" s="124" t="s">
        <v>335</v>
      </c>
      <c r="N117" s="60" t="s">
        <v>335</v>
      </c>
    </row>
    <row r="118" spans="1:14" ht="12.75" customHeight="1">
      <c r="A118" s="113">
        <v>42552</v>
      </c>
      <c r="B118" s="66" t="s">
        <v>52</v>
      </c>
      <c r="C118" s="68" t="s">
        <v>165</v>
      </c>
      <c r="D118" s="63" t="s">
        <v>166</v>
      </c>
      <c r="E118" s="74" t="s">
        <v>396</v>
      </c>
      <c r="F118" s="49">
        <v>262</v>
      </c>
      <c r="G118" s="157">
        <v>1</v>
      </c>
      <c r="H118" s="50">
        <v>20</v>
      </c>
      <c r="I118" s="51"/>
      <c r="J118" s="57" t="s">
        <v>335</v>
      </c>
      <c r="K118" s="58" t="s">
        <v>233</v>
      </c>
      <c r="L118" s="59" t="s">
        <v>335</v>
      </c>
      <c r="M118" s="124" t="s">
        <v>335</v>
      </c>
      <c r="N118" s="60" t="s">
        <v>335</v>
      </c>
    </row>
    <row r="119" spans="1:14" ht="12.75" customHeight="1">
      <c r="A119" s="113">
        <v>42553</v>
      </c>
      <c r="B119" s="66" t="s">
        <v>58</v>
      </c>
      <c r="C119" s="68" t="s">
        <v>89</v>
      </c>
      <c r="D119" s="63" t="s">
        <v>89</v>
      </c>
      <c r="E119" s="74" t="s">
        <v>399</v>
      </c>
      <c r="F119" s="49">
        <v>263</v>
      </c>
      <c r="G119" s="157"/>
      <c r="H119" s="50">
        <v>60</v>
      </c>
      <c r="I119" s="51"/>
      <c r="J119" s="57" t="s">
        <v>335</v>
      </c>
      <c r="K119" s="58" t="s">
        <v>233</v>
      </c>
      <c r="L119" s="59" t="s">
        <v>335</v>
      </c>
      <c r="M119" s="124">
        <v>50</v>
      </c>
      <c r="N119" s="60" t="s">
        <v>336</v>
      </c>
    </row>
    <row r="120" spans="1:14" ht="12.75" customHeight="1">
      <c r="A120" s="113"/>
      <c r="B120" s="66" t="s">
        <v>58</v>
      </c>
      <c r="C120" s="68" t="s">
        <v>89</v>
      </c>
      <c r="D120" s="63" t="s">
        <v>89</v>
      </c>
      <c r="E120" s="74" t="s">
        <v>398</v>
      </c>
      <c r="F120" s="49">
        <v>264</v>
      </c>
      <c r="G120" s="157"/>
      <c r="H120" s="50">
        <v>60</v>
      </c>
      <c r="I120" s="51"/>
      <c r="J120" s="57" t="s">
        <v>335</v>
      </c>
      <c r="K120" s="58" t="s">
        <v>233</v>
      </c>
      <c r="L120" s="59" t="s">
        <v>335</v>
      </c>
      <c r="M120" s="124" t="s">
        <v>256</v>
      </c>
      <c r="N120" s="60" t="s">
        <v>336</v>
      </c>
    </row>
    <row r="121" spans="1:14" ht="12.75" customHeight="1">
      <c r="A121" s="113">
        <v>42552</v>
      </c>
      <c r="B121" s="66" t="s">
        <v>201</v>
      </c>
      <c r="C121" s="68" t="s">
        <v>38</v>
      </c>
      <c r="D121" s="63" t="s">
        <v>39</v>
      </c>
      <c r="E121" s="74"/>
      <c r="F121" s="49">
        <v>265</v>
      </c>
      <c r="G121" s="157">
        <v>1</v>
      </c>
      <c r="H121" s="50">
        <v>10</v>
      </c>
      <c r="I121" s="51"/>
      <c r="J121" s="57" t="s">
        <v>335</v>
      </c>
      <c r="K121" s="58" t="s">
        <v>233</v>
      </c>
      <c r="L121" s="59" t="s">
        <v>335</v>
      </c>
      <c r="M121" s="124" t="s">
        <v>335</v>
      </c>
      <c r="N121" s="60" t="s">
        <v>335</v>
      </c>
    </row>
    <row r="122" spans="1:14" ht="12.75" customHeight="1">
      <c r="A122" s="113">
        <v>42552</v>
      </c>
      <c r="B122" s="66" t="s">
        <v>400</v>
      </c>
      <c r="C122" s="68" t="s">
        <v>401</v>
      </c>
      <c r="D122" s="63" t="s">
        <v>402</v>
      </c>
      <c r="E122" s="74" t="s">
        <v>404</v>
      </c>
      <c r="F122" s="49">
        <v>266</v>
      </c>
      <c r="G122" s="157"/>
      <c r="H122" s="50">
        <v>20</v>
      </c>
      <c r="I122" s="51"/>
      <c r="J122" s="57" t="s">
        <v>335</v>
      </c>
      <c r="K122" s="58" t="s">
        <v>233</v>
      </c>
      <c r="L122" s="59" t="s">
        <v>335</v>
      </c>
      <c r="M122" s="124">
        <v>20</v>
      </c>
      <c r="N122" s="60" t="s">
        <v>336</v>
      </c>
    </row>
    <row r="123" spans="1:14" ht="12.75" customHeight="1">
      <c r="A123" s="113">
        <v>42552</v>
      </c>
      <c r="B123" s="66" t="s">
        <v>400</v>
      </c>
      <c r="C123" s="68" t="s">
        <v>401</v>
      </c>
      <c r="D123" s="63" t="s">
        <v>402</v>
      </c>
      <c r="E123" s="74" t="s">
        <v>404</v>
      </c>
      <c r="F123" s="49">
        <v>267</v>
      </c>
      <c r="G123" s="157"/>
      <c r="H123" s="50">
        <v>20</v>
      </c>
      <c r="I123" s="51"/>
      <c r="J123" s="57" t="s">
        <v>335</v>
      </c>
      <c r="K123" s="58" t="s">
        <v>233</v>
      </c>
      <c r="L123" s="59" t="s">
        <v>335</v>
      </c>
      <c r="M123" s="124">
        <v>20</v>
      </c>
      <c r="N123" s="60" t="s">
        <v>336</v>
      </c>
    </row>
    <row r="124" spans="1:14" ht="12.75" customHeight="1">
      <c r="A124" s="113">
        <v>42013</v>
      </c>
      <c r="B124" s="66" t="s">
        <v>158</v>
      </c>
      <c r="C124" s="68" t="s">
        <v>47</v>
      </c>
      <c r="D124" s="63" t="s">
        <v>48</v>
      </c>
      <c r="E124" s="89"/>
      <c r="F124" s="49">
        <v>268</v>
      </c>
      <c r="G124" s="70"/>
      <c r="H124" s="50">
        <v>20</v>
      </c>
      <c r="I124" s="184">
        <v>42106</v>
      </c>
      <c r="J124" s="57" t="s">
        <v>335</v>
      </c>
      <c r="K124" s="58" t="s">
        <v>233</v>
      </c>
      <c r="L124" s="59" t="s">
        <v>335</v>
      </c>
      <c r="M124" s="82">
        <v>20</v>
      </c>
      <c r="N124" s="60" t="s">
        <v>336</v>
      </c>
    </row>
    <row r="125" spans="1:14" ht="12.75" customHeight="1">
      <c r="A125" s="113"/>
      <c r="B125" s="66" t="s">
        <v>340</v>
      </c>
      <c r="C125" s="68" t="s">
        <v>56</v>
      </c>
      <c r="D125" s="63" t="s">
        <v>57</v>
      </c>
      <c r="E125" s="74" t="s">
        <v>341</v>
      </c>
      <c r="F125" s="49">
        <v>269</v>
      </c>
      <c r="G125" s="70"/>
      <c r="H125" s="50">
        <v>10</v>
      </c>
      <c r="I125" s="51"/>
      <c r="J125" s="57" t="s">
        <v>335</v>
      </c>
      <c r="K125" s="58" t="s">
        <v>233</v>
      </c>
      <c r="L125" s="59" t="s">
        <v>335</v>
      </c>
      <c r="M125" s="124">
        <v>10</v>
      </c>
      <c r="N125" s="60" t="s">
        <v>336</v>
      </c>
    </row>
    <row r="126" spans="1:14" ht="12.75" customHeight="1">
      <c r="A126" s="113">
        <v>42541</v>
      </c>
      <c r="B126" s="66" t="s">
        <v>164</v>
      </c>
      <c r="C126" s="68" t="s">
        <v>168</v>
      </c>
      <c r="D126" s="63" t="s">
        <v>169</v>
      </c>
      <c r="E126" s="74" t="s">
        <v>405</v>
      </c>
      <c r="F126" s="49">
        <v>270</v>
      </c>
      <c r="G126" s="157">
        <v>1</v>
      </c>
      <c r="H126" s="50">
        <v>90</v>
      </c>
      <c r="I126" s="51"/>
      <c r="J126" s="57" t="s">
        <v>335</v>
      </c>
      <c r="K126" s="58" t="s">
        <v>233</v>
      </c>
      <c r="L126" s="59" t="s">
        <v>335</v>
      </c>
      <c r="M126" s="124" t="s">
        <v>335</v>
      </c>
      <c r="N126" s="60" t="s">
        <v>335</v>
      </c>
    </row>
    <row r="127" spans="1:14" ht="12.75" customHeight="1">
      <c r="A127" s="113">
        <v>42571</v>
      </c>
      <c r="B127" s="66" t="s">
        <v>176</v>
      </c>
      <c r="C127" s="68" t="s">
        <v>56</v>
      </c>
      <c r="D127" s="63" t="s">
        <v>57</v>
      </c>
      <c r="E127" s="74" t="s">
        <v>406</v>
      </c>
      <c r="F127" s="49">
        <v>271</v>
      </c>
      <c r="G127" s="157">
        <v>1</v>
      </c>
      <c r="H127" s="50">
        <v>120</v>
      </c>
      <c r="I127" s="51"/>
      <c r="J127" s="57" t="s">
        <v>335</v>
      </c>
      <c r="K127" s="58" t="s">
        <v>233</v>
      </c>
      <c r="L127" s="59" t="s">
        <v>335</v>
      </c>
      <c r="M127" s="124" t="s">
        <v>335</v>
      </c>
      <c r="N127" s="60" t="s">
        <v>335</v>
      </c>
    </row>
    <row r="128" spans="1:14" ht="12.75" customHeight="1">
      <c r="A128" s="113"/>
      <c r="B128" s="66" t="s">
        <v>99</v>
      </c>
      <c r="C128" s="68" t="s">
        <v>109</v>
      </c>
      <c r="D128" s="63" t="s">
        <v>110</v>
      </c>
      <c r="E128" s="74" t="s">
        <v>407</v>
      </c>
      <c r="F128" s="49">
        <v>272</v>
      </c>
      <c r="G128" s="157">
        <v>1</v>
      </c>
      <c r="H128" s="50">
        <v>10</v>
      </c>
      <c r="I128" s="51"/>
      <c r="J128" s="57" t="s">
        <v>335</v>
      </c>
      <c r="K128" s="58" t="s">
        <v>233</v>
      </c>
      <c r="L128" s="59" t="s">
        <v>335</v>
      </c>
      <c r="M128" s="124" t="s">
        <v>335</v>
      </c>
      <c r="N128" s="60" t="s">
        <v>335</v>
      </c>
    </row>
    <row r="129" spans="1:14" ht="12.75" customHeight="1">
      <c r="A129" s="113">
        <v>42552</v>
      </c>
      <c r="B129" s="66" t="s">
        <v>99</v>
      </c>
      <c r="C129" s="68" t="s">
        <v>168</v>
      </c>
      <c r="D129" s="63" t="s">
        <v>169</v>
      </c>
      <c r="E129" s="74" t="s">
        <v>410</v>
      </c>
      <c r="F129" s="49">
        <v>273</v>
      </c>
      <c r="G129" s="157"/>
      <c r="H129" s="50">
        <v>10</v>
      </c>
      <c r="I129" s="51"/>
      <c r="J129" s="57" t="s">
        <v>335</v>
      </c>
      <c r="K129" s="58" t="s">
        <v>233</v>
      </c>
      <c r="L129" s="59" t="s">
        <v>335</v>
      </c>
      <c r="M129" s="124">
        <v>10</v>
      </c>
      <c r="N129" s="60" t="s">
        <v>336</v>
      </c>
    </row>
    <row r="130" spans="1:14" ht="12.75" customHeight="1">
      <c r="A130" s="113"/>
      <c r="B130" s="66" t="s">
        <v>210</v>
      </c>
      <c r="C130" s="68" t="s">
        <v>47</v>
      </c>
      <c r="D130" s="63" t="s">
        <v>48</v>
      </c>
      <c r="E130" s="74" t="s">
        <v>268</v>
      </c>
      <c r="F130" s="49">
        <v>274</v>
      </c>
      <c r="G130" s="157">
        <v>1</v>
      </c>
      <c r="H130" s="50">
        <v>50</v>
      </c>
      <c r="I130" s="51"/>
      <c r="J130" s="57" t="s">
        <v>335</v>
      </c>
      <c r="K130" s="58" t="s">
        <v>233</v>
      </c>
      <c r="L130" s="59" t="s">
        <v>335</v>
      </c>
      <c r="M130" s="124" t="s">
        <v>335</v>
      </c>
      <c r="N130" s="60" t="s">
        <v>335</v>
      </c>
    </row>
    <row r="131" spans="1:14" ht="12.75" customHeight="1">
      <c r="A131" s="113"/>
      <c r="B131" s="66" t="s">
        <v>176</v>
      </c>
      <c r="C131" s="68" t="s">
        <v>23</v>
      </c>
      <c r="D131" s="63" t="s">
        <v>24</v>
      </c>
      <c r="E131" s="74" t="s">
        <v>411</v>
      </c>
      <c r="F131" s="49">
        <v>275</v>
      </c>
      <c r="G131" s="157">
        <v>1</v>
      </c>
      <c r="H131" s="50">
        <v>120</v>
      </c>
      <c r="I131" s="51"/>
      <c r="J131" s="57" t="s">
        <v>335</v>
      </c>
      <c r="K131" s="58" t="s">
        <v>233</v>
      </c>
      <c r="L131" s="59" t="s">
        <v>335</v>
      </c>
      <c r="M131" s="124" t="s">
        <v>335</v>
      </c>
      <c r="N131" s="60" t="s">
        <v>335</v>
      </c>
    </row>
    <row r="132" spans="1:14" ht="12.75" customHeight="1">
      <c r="A132" s="113"/>
      <c r="B132" s="66" t="s">
        <v>190</v>
      </c>
      <c r="C132" s="68" t="s">
        <v>124</v>
      </c>
      <c r="D132" s="63" t="s">
        <v>125</v>
      </c>
      <c r="E132" s="74" t="s">
        <v>412</v>
      </c>
      <c r="F132" s="49">
        <v>276</v>
      </c>
      <c r="G132" s="157">
        <v>1</v>
      </c>
      <c r="H132" s="50">
        <v>40</v>
      </c>
      <c r="I132" s="51"/>
      <c r="J132" s="57" t="s">
        <v>335</v>
      </c>
      <c r="K132" s="58" t="s">
        <v>233</v>
      </c>
      <c r="L132" s="59" t="s">
        <v>335</v>
      </c>
      <c r="M132" s="124" t="s">
        <v>335</v>
      </c>
      <c r="N132" s="60" t="s">
        <v>335</v>
      </c>
    </row>
    <row r="133" spans="1:14" ht="12.75" customHeight="1">
      <c r="A133" s="113">
        <v>42571</v>
      </c>
      <c r="B133" s="212" t="s">
        <v>190</v>
      </c>
      <c r="C133" s="68" t="s">
        <v>124</v>
      </c>
      <c r="D133" s="63" t="s">
        <v>125</v>
      </c>
      <c r="E133" s="74" t="s">
        <v>413</v>
      </c>
      <c r="F133" s="49">
        <v>277</v>
      </c>
      <c r="G133" s="157">
        <v>1</v>
      </c>
      <c r="H133" s="50">
        <v>40</v>
      </c>
      <c r="I133" s="51"/>
      <c r="J133" s="57" t="s">
        <v>335</v>
      </c>
      <c r="K133" s="58" t="s">
        <v>233</v>
      </c>
      <c r="L133" s="59" t="s">
        <v>335</v>
      </c>
      <c r="M133" s="124" t="s">
        <v>335</v>
      </c>
      <c r="N133" s="60" t="s">
        <v>335</v>
      </c>
    </row>
    <row r="134" spans="1:14" ht="12.75" customHeight="1">
      <c r="A134" s="113"/>
      <c r="B134" s="66" t="s">
        <v>418</v>
      </c>
      <c r="C134" s="68" t="s">
        <v>56</v>
      </c>
      <c r="D134" s="63" t="s">
        <v>57</v>
      </c>
      <c r="E134" s="74"/>
      <c r="F134" s="49">
        <v>278</v>
      </c>
      <c r="G134" s="157"/>
      <c r="H134" s="50">
        <v>20</v>
      </c>
      <c r="I134" s="51"/>
      <c r="J134" s="57" t="s">
        <v>335</v>
      </c>
      <c r="K134" s="58" t="s">
        <v>233</v>
      </c>
      <c r="L134" s="59" t="s">
        <v>335</v>
      </c>
      <c r="M134" s="124">
        <v>20</v>
      </c>
      <c r="N134" s="60" t="s">
        <v>336</v>
      </c>
    </row>
    <row r="135" spans="1:14" ht="12.75" customHeight="1">
      <c r="A135" s="113"/>
      <c r="B135" s="66" t="s">
        <v>46</v>
      </c>
      <c r="C135" s="68" t="s">
        <v>32</v>
      </c>
      <c r="D135" s="63" t="s">
        <v>33</v>
      </c>
      <c r="E135" s="74"/>
      <c r="F135" s="49">
        <v>279</v>
      </c>
      <c r="G135" s="157">
        <v>1</v>
      </c>
      <c r="H135" s="50">
        <v>30</v>
      </c>
      <c r="I135" s="51"/>
      <c r="J135" s="57" t="s">
        <v>335</v>
      </c>
      <c r="K135" s="58" t="s">
        <v>233</v>
      </c>
      <c r="L135" s="59" t="s">
        <v>335</v>
      </c>
      <c r="M135" s="124" t="s">
        <v>335</v>
      </c>
      <c r="N135" s="60" t="s">
        <v>335</v>
      </c>
    </row>
    <row r="136" spans="1:14" ht="12.75" customHeight="1">
      <c r="A136" s="113"/>
      <c r="B136" s="212" t="s">
        <v>132</v>
      </c>
      <c r="C136" s="68" t="s">
        <v>5</v>
      </c>
      <c r="D136" s="63" t="s">
        <v>6</v>
      </c>
      <c r="E136" s="74"/>
      <c r="F136" s="49">
        <v>280</v>
      </c>
      <c r="G136" s="157">
        <v>1</v>
      </c>
      <c r="H136" s="50">
        <v>30</v>
      </c>
      <c r="I136" s="51"/>
      <c r="J136" s="57" t="s">
        <v>335</v>
      </c>
      <c r="K136" s="58" t="s">
        <v>233</v>
      </c>
      <c r="L136" s="59" t="s">
        <v>335</v>
      </c>
      <c r="M136" s="124" t="s">
        <v>335</v>
      </c>
      <c r="N136" s="60" t="s">
        <v>335</v>
      </c>
    </row>
    <row r="137" spans="1:14" ht="12.75" customHeight="1">
      <c r="A137" s="113"/>
      <c r="B137" s="212" t="s">
        <v>132</v>
      </c>
      <c r="C137" s="68" t="s">
        <v>5</v>
      </c>
      <c r="D137" s="63" t="s">
        <v>6</v>
      </c>
      <c r="E137" s="74"/>
      <c r="F137" s="49">
        <v>281</v>
      </c>
      <c r="G137" s="157">
        <v>1</v>
      </c>
      <c r="H137" s="50">
        <v>30</v>
      </c>
      <c r="I137" s="51"/>
      <c r="J137" s="57" t="s">
        <v>335</v>
      </c>
      <c r="K137" s="58" t="s">
        <v>233</v>
      </c>
      <c r="L137" s="59" t="s">
        <v>335</v>
      </c>
      <c r="M137" s="124" t="s">
        <v>335</v>
      </c>
      <c r="N137" s="60" t="s">
        <v>335</v>
      </c>
    </row>
    <row r="138" spans="1:14" ht="12.75" customHeight="1">
      <c r="A138" s="113">
        <v>42642</v>
      </c>
      <c r="B138" s="66" t="s">
        <v>129</v>
      </c>
      <c r="C138" s="68" t="s">
        <v>23</v>
      </c>
      <c r="D138" s="63" t="s">
        <v>24</v>
      </c>
      <c r="E138" s="74"/>
      <c r="F138" s="49">
        <v>282</v>
      </c>
      <c r="G138" s="157">
        <v>1</v>
      </c>
      <c r="H138" s="50">
        <v>40</v>
      </c>
      <c r="I138" s="51"/>
      <c r="J138" s="57" t="s">
        <v>335</v>
      </c>
      <c r="K138" s="58" t="s">
        <v>233</v>
      </c>
      <c r="L138" s="59" t="s">
        <v>335</v>
      </c>
      <c r="M138" s="124" t="s">
        <v>335</v>
      </c>
      <c r="N138" s="60" t="s">
        <v>335</v>
      </c>
    </row>
    <row r="139" spans="1:14" ht="12.75" customHeight="1">
      <c r="A139" s="113">
        <v>42642</v>
      </c>
      <c r="B139" s="66" t="s">
        <v>117</v>
      </c>
      <c r="C139" s="68" t="s">
        <v>23</v>
      </c>
      <c r="D139" s="63" t="s">
        <v>24</v>
      </c>
      <c r="E139" s="74" t="s">
        <v>419</v>
      </c>
      <c r="F139" s="49">
        <v>283</v>
      </c>
      <c r="G139" s="157">
        <v>1</v>
      </c>
      <c r="H139" s="50">
        <v>20</v>
      </c>
      <c r="I139" s="51"/>
      <c r="J139" s="57" t="s">
        <v>335</v>
      </c>
      <c r="K139" s="58" t="s">
        <v>233</v>
      </c>
      <c r="L139" s="59" t="s">
        <v>335</v>
      </c>
      <c r="M139" s="124" t="s">
        <v>335</v>
      </c>
      <c r="N139" s="60" t="s">
        <v>335</v>
      </c>
    </row>
    <row r="140" spans="1:14" ht="12.75" customHeight="1">
      <c r="A140" s="113">
        <v>42642</v>
      </c>
      <c r="B140" s="66" t="s">
        <v>226</v>
      </c>
      <c r="C140" s="68" t="s">
        <v>23</v>
      </c>
      <c r="D140" s="63" t="s">
        <v>24</v>
      </c>
      <c r="E140" s="74"/>
      <c r="F140" s="49">
        <v>284</v>
      </c>
      <c r="G140" s="157">
        <v>1</v>
      </c>
      <c r="H140" s="50">
        <v>20</v>
      </c>
      <c r="I140" s="51"/>
      <c r="J140" s="57" t="s">
        <v>335</v>
      </c>
      <c r="K140" s="58" t="s">
        <v>233</v>
      </c>
      <c r="L140" s="59" t="s">
        <v>335</v>
      </c>
      <c r="M140" s="124" t="s">
        <v>335</v>
      </c>
      <c r="N140" s="60" t="s">
        <v>335</v>
      </c>
    </row>
    <row r="141" spans="1:14" ht="12.75" customHeight="1">
      <c r="A141" s="113">
        <v>42642</v>
      </c>
      <c r="B141" s="66" t="s">
        <v>117</v>
      </c>
      <c r="C141" s="68" t="s">
        <v>23</v>
      </c>
      <c r="D141" s="63" t="s">
        <v>24</v>
      </c>
      <c r="E141" s="74" t="s">
        <v>419</v>
      </c>
      <c r="F141" s="49">
        <v>285</v>
      </c>
      <c r="G141" s="157">
        <v>1</v>
      </c>
      <c r="H141" s="50">
        <v>20</v>
      </c>
      <c r="I141" s="51"/>
      <c r="J141" s="57" t="s">
        <v>335</v>
      </c>
      <c r="K141" s="58" t="s">
        <v>233</v>
      </c>
      <c r="L141" s="59" t="s">
        <v>335</v>
      </c>
      <c r="M141" s="124" t="s">
        <v>335</v>
      </c>
      <c r="N141" s="60" t="s">
        <v>335</v>
      </c>
    </row>
    <row r="142" spans="1:14" ht="12.75" customHeight="1">
      <c r="A142" s="113">
        <v>42642</v>
      </c>
      <c r="B142" s="66" t="s">
        <v>70</v>
      </c>
      <c r="C142" s="68" t="s">
        <v>139</v>
      </c>
      <c r="D142" s="63" t="s">
        <v>1</v>
      </c>
      <c r="E142" s="74"/>
      <c r="F142" s="49">
        <v>286</v>
      </c>
      <c r="G142" s="157">
        <v>1</v>
      </c>
      <c r="H142" s="50">
        <v>30</v>
      </c>
      <c r="I142" s="51"/>
      <c r="J142" s="57" t="s">
        <v>335</v>
      </c>
      <c r="K142" s="58" t="s">
        <v>233</v>
      </c>
      <c r="L142" s="59" t="s">
        <v>335</v>
      </c>
      <c r="M142" s="124" t="s">
        <v>335</v>
      </c>
      <c r="N142" s="60" t="s">
        <v>335</v>
      </c>
    </row>
    <row r="143" spans="1:14" ht="12.75" customHeight="1">
      <c r="A143" s="113">
        <v>42642</v>
      </c>
      <c r="B143" s="66" t="s">
        <v>46</v>
      </c>
      <c r="C143" s="68" t="s">
        <v>38</v>
      </c>
      <c r="D143" s="63" t="s">
        <v>39</v>
      </c>
      <c r="E143" s="74" t="s">
        <v>420</v>
      </c>
      <c r="F143" s="49">
        <v>287</v>
      </c>
      <c r="G143" s="157">
        <v>1</v>
      </c>
      <c r="H143" s="50">
        <v>30</v>
      </c>
      <c r="I143" s="51"/>
      <c r="J143" s="57" t="s">
        <v>335</v>
      </c>
      <c r="K143" s="58" t="s">
        <v>233</v>
      </c>
      <c r="L143" s="59" t="s">
        <v>335</v>
      </c>
      <c r="M143" s="124" t="s">
        <v>335</v>
      </c>
      <c r="N143" s="60" t="s">
        <v>335</v>
      </c>
    </row>
    <row r="144" spans="1:14" ht="12.75" customHeight="1">
      <c r="A144" s="113"/>
      <c r="B144" s="66" t="s">
        <v>198</v>
      </c>
      <c r="C144" s="68" t="s">
        <v>139</v>
      </c>
      <c r="D144" s="63" t="s">
        <v>1</v>
      </c>
      <c r="E144" s="74"/>
      <c r="F144" s="49">
        <v>288</v>
      </c>
      <c r="G144" s="157">
        <v>1</v>
      </c>
      <c r="H144" s="50">
        <v>25</v>
      </c>
      <c r="I144" s="51"/>
      <c r="J144" s="57" t="s">
        <v>335</v>
      </c>
      <c r="K144" s="58" t="s">
        <v>233</v>
      </c>
      <c r="L144" s="59" t="s">
        <v>335</v>
      </c>
      <c r="M144" s="124" t="s">
        <v>335</v>
      </c>
      <c r="N144" s="60" t="s">
        <v>335</v>
      </c>
    </row>
    <row r="145" spans="1:14" ht="12.75" customHeight="1">
      <c r="A145" s="113"/>
      <c r="B145" s="66" t="s">
        <v>46</v>
      </c>
      <c r="C145" s="68" t="s">
        <v>32</v>
      </c>
      <c r="D145" s="63" t="s">
        <v>33</v>
      </c>
      <c r="E145" s="74"/>
      <c r="F145" s="49">
        <v>289</v>
      </c>
      <c r="G145" s="157">
        <v>1</v>
      </c>
      <c r="H145" s="50">
        <v>30</v>
      </c>
      <c r="I145" s="51"/>
      <c r="J145" s="57" t="s">
        <v>335</v>
      </c>
      <c r="K145" s="58" t="s">
        <v>233</v>
      </c>
      <c r="L145" s="59" t="s">
        <v>335</v>
      </c>
      <c r="M145" s="124" t="s">
        <v>335</v>
      </c>
      <c r="N145" s="60" t="s">
        <v>335</v>
      </c>
    </row>
    <row r="146" spans="1:14" ht="12.75" customHeight="1">
      <c r="A146" s="113">
        <v>42695</v>
      </c>
      <c r="B146" s="66" t="s">
        <v>428</v>
      </c>
      <c r="C146" s="68" t="s">
        <v>401</v>
      </c>
      <c r="D146" s="63" t="s">
        <v>402</v>
      </c>
      <c r="E146" s="74" t="s">
        <v>429</v>
      </c>
      <c r="F146" s="49">
        <v>290</v>
      </c>
      <c r="G146" s="157">
        <v>1</v>
      </c>
      <c r="H146" s="50">
        <v>5</v>
      </c>
      <c r="I146" s="51"/>
      <c r="J146" s="57" t="s">
        <v>335</v>
      </c>
      <c r="K146" s="58" t="s">
        <v>233</v>
      </c>
      <c r="L146" s="59" t="s">
        <v>335</v>
      </c>
      <c r="M146" s="124" t="s">
        <v>335</v>
      </c>
      <c r="N146" s="60" t="s">
        <v>335</v>
      </c>
    </row>
    <row r="147" spans="1:14" ht="12.75" customHeight="1">
      <c r="A147" s="113"/>
      <c r="B147" s="66" t="s">
        <v>99</v>
      </c>
      <c r="C147" s="68" t="s">
        <v>89</v>
      </c>
      <c r="D147" s="63" t="s">
        <v>89</v>
      </c>
      <c r="E147" s="74" t="s">
        <v>432</v>
      </c>
      <c r="F147" s="49">
        <v>291</v>
      </c>
      <c r="G147" s="157">
        <v>1</v>
      </c>
      <c r="H147" s="50">
        <v>10</v>
      </c>
      <c r="I147" s="51"/>
      <c r="J147" s="57" t="s">
        <v>335</v>
      </c>
      <c r="K147" s="58" t="s">
        <v>233</v>
      </c>
      <c r="L147" s="59" t="s">
        <v>335</v>
      </c>
      <c r="M147" s="124" t="s">
        <v>335</v>
      </c>
      <c r="N147" s="60" t="s">
        <v>335</v>
      </c>
    </row>
    <row r="148" spans="1:14" ht="12.75" customHeight="1">
      <c r="A148" s="75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103"/>
      <c r="N148" s="43"/>
    </row>
    <row r="149" spans="1:14" ht="12.75" customHeight="1">
      <c r="A149" s="75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103"/>
      <c r="N149" s="43"/>
    </row>
    <row r="150" spans="1:14" ht="12.75" customHeight="1">
      <c r="A150" s="75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103"/>
      <c r="N150" s="43"/>
    </row>
    <row r="151" spans="1:14" ht="12.75" customHeight="1">
      <c r="A151" s="75"/>
      <c r="B151" s="44"/>
      <c r="C151" s="47"/>
      <c r="D151" s="5"/>
      <c r="E151" s="48"/>
      <c r="F151" s="49"/>
      <c r="G151" s="45"/>
      <c r="H151" s="50"/>
      <c r="I151" s="51"/>
      <c r="J151" s="46"/>
      <c r="K151" s="52"/>
      <c r="L151" s="53"/>
      <c r="M151" s="53"/>
      <c r="N151" s="54"/>
    </row>
    <row r="152" spans="1:14" ht="12.75" customHeight="1">
      <c r="A152" s="75"/>
      <c r="B152" s="44"/>
      <c r="C152" s="47"/>
      <c r="D152" s="5"/>
      <c r="E152" s="48"/>
      <c r="F152" s="49"/>
      <c r="G152" s="45"/>
      <c r="H152" s="50"/>
      <c r="I152" s="51"/>
      <c r="J152" s="46"/>
      <c r="K152" s="52"/>
      <c r="L152" s="53"/>
      <c r="M152" s="53"/>
      <c r="N152" s="54"/>
    </row>
    <row r="153" spans="1:14" ht="12.75" customHeight="1">
      <c r="A153" s="75"/>
      <c r="B153" s="44"/>
      <c r="C153" s="47"/>
      <c r="D153" s="5"/>
      <c r="E153" s="48"/>
      <c r="F153" s="49"/>
      <c r="G153" s="45"/>
      <c r="H153" s="50"/>
      <c r="I153" s="51"/>
      <c r="J153" s="46"/>
      <c r="K153" s="52"/>
      <c r="L153" s="53"/>
      <c r="M153" s="53"/>
      <c r="N153" s="54"/>
    </row>
    <row r="154" spans="1:14" ht="12.75" customHeight="1">
      <c r="A154" s="75"/>
      <c r="B154" s="44"/>
      <c r="C154" s="47"/>
      <c r="D154" s="5"/>
      <c r="E154" s="48"/>
      <c r="F154" s="49"/>
      <c r="G154" s="45"/>
      <c r="H154" s="50"/>
      <c r="I154" s="51"/>
      <c r="J154" s="46"/>
      <c r="K154" s="52"/>
      <c r="L154" s="53"/>
      <c r="M154" s="53"/>
      <c r="N154" s="54"/>
    </row>
    <row r="155" spans="1:14" ht="12.75" customHeight="1">
      <c r="A155" s="75"/>
      <c r="B155" s="44"/>
      <c r="C155" s="47"/>
      <c r="D155" s="5"/>
      <c r="E155" s="48"/>
      <c r="F155" s="49"/>
      <c r="G155" s="45"/>
      <c r="H155" s="50"/>
      <c r="I155" s="51"/>
      <c r="J155" s="46"/>
      <c r="K155" s="52"/>
      <c r="L155" s="53"/>
      <c r="M155" s="53"/>
      <c r="N155" s="54"/>
    </row>
    <row r="156" spans="1:14" ht="12.75" customHeight="1">
      <c r="A156" s="75"/>
      <c r="B156" s="44"/>
      <c r="C156" s="47"/>
      <c r="D156" s="5"/>
      <c r="E156" s="48"/>
      <c r="F156" s="49"/>
      <c r="G156" s="45"/>
      <c r="H156" s="50"/>
      <c r="I156" s="51"/>
      <c r="J156" s="46"/>
      <c r="K156" s="52"/>
      <c r="L156" s="53"/>
      <c r="M156" s="53"/>
      <c r="N156" s="54"/>
    </row>
    <row r="157" spans="1:14" ht="12.75" customHeight="1">
      <c r="A157" s="75"/>
      <c r="B157" s="44"/>
      <c r="C157" s="47"/>
      <c r="D157" s="5"/>
      <c r="E157" s="48"/>
      <c r="F157" s="49"/>
      <c r="G157" s="45"/>
      <c r="H157" s="50"/>
      <c r="I157" s="51"/>
      <c r="J157" s="46"/>
      <c r="K157" s="52"/>
      <c r="L157" s="53"/>
      <c r="M157" s="53"/>
      <c r="N157" s="54"/>
    </row>
    <row r="158" spans="1:14" ht="12.75" customHeight="1">
      <c r="A158" s="75"/>
      <c r="B158" s="44"/>
      <c r="C158" s="47"/>
      <c r="D158" s="5"/>
      <c r="E158" s="48"/>
      <c r="F158" s="49"/>
      <c r="G158" s="45"/>
      <c r="H158" s="50"/>
      <c r="I158" s="51"/>
      <c r="J158" s="46"/>
      <c r="K158" s="52"/>
      <c r="L158" s="53"/>
      <c r="M158" s="53"/>
      <c r="N158" s="54"/>
    </row>
    <row r="159" spans="1:14" ht="12.75" customHeight="1">
      <c r="A159" s="75"/>
      <c r="B159" s="44"/>
      <c r="C159" s="47"/>
      <c r="D159" s="5"/>
      <c r="E159" s="48"/>
      <c r="F159" s="49"/>
      <c r="G159" s="45"/>
      <c r="H159" s="50"/>
      <c r="I159" s="51"/>
      <c r="J159" s="46"/>
      <c r="K159" s="52"/>
      <c r="L159" s="53"/>
      <c r="M159" s="53"/>
      <c r="N159" s="54"/>
    </row>
    <row r="160" spans="1:14" ht="12.75" customHeight="1">
      <c r="A160" s="75"/>
      <c r="B160" s="44"/>
      <c r="C160" s="47"/>
      <c r="D160" s="5"/>
      <c r="E160" s="48"/>
      <c r="F160" s="49"/>
      <c r="G160" s="45"/>
      <c r="H160" s="50"/>
      <c r="I160" s="51"/>
      <c r="J160" s="46"/>
      <c r="K160" s="52"/>
      <c r="L160" s="53"/>
      <c r="M160" s="53"/>
      <c r="N160" s="54"/>
    </row>
    <row r="161" spans="1:14" ht="12.75" customHeight="1">
      <c r="A161" s="75"/>
      <c r="B161" s="44"/>
      <c r="C161" s="47"/>
      <c r="D161" s="5"/>
      <c r="E161" s="48"/>
      <c r="F161" s="49"/>
      <c r="G161" s="45"/>
      <c r="H161" s="50"/>
      <c r="I161" s="51"/>
      <c r="J161" s="46"/>
      <c r="K161" s="52"/>
      <c r="L161" s="53"/>
      <c r="M161" s="53"/>
      <c r="N161" s="54"/>
    </row>
    <row r="162" spans="1:14" ht="12.75" customHeight="1">
      <c r="A162" s="75"/>
      <c r="B162" s="44"/>
      <c r="C162" s="47"/>
      <c r="D162" s="5"/>
      <c r="E162" s="48"/>
      <c r="F162" s="49"/>
      <c r="G162" s="45"/>
      <c r="H162" s="50"/>
      <c r="I162" s="51"/>
      <c r="J162" s="46"/>
      <c r="K162" s="52"/>
      <c r="L162" s="53"/>
      <c r="M162" s="53"/>
      <c r="N162" s="54"/>
    </row>
    <row r="163" spans="1:14" ht="12.75" customHeight="1">
      <c r="A163" s="75"/>
      <c r="B163" s="44"/>
      <c r="C163" s="47"/>
      <c r="D163" s="5"/>
      <c r="E163" s="48"/>
      <c r="F163" s="49"/>
      <c r="G163" s="45"/>
      <c r="H163" s="50"/>
      <c r="I163" s="51"/>
      <c r="J163" s="46"/>
      <c r="K163" s="52"/>
      <c r="L163" s="53"/>
      <c r="M163" s="53"/>
      <c r="N163" s="54"/>
    </row>
    <row r="164" spans="1:14" ht="12.75" customHeight="1">
      <c r="A164" s="75"/>
      <c r="B164" s="44"/>
      <c r="C164" s="47"/>
      <c r="D164" s="5"/>
      <c r="E164" s="48"/>
      <c r="F164" s="49"/>
      <c r="G164" s="45"/>
      <c r="H164" s="50"/>
      <c r="I164" s="51"/>
      <c r="J164" s="46"/>
      <c r="K164" s="52"/>
      <c r="L164" s="53"/>
      <c r="M164" s="53"/>
      <c r="N164" s="54"/>
    </row>
    <row r="165" spans="1:14" ht="12.75" customHeight="1">
      <c r="A165" s="75"/>
      <c r="B165" s="44"/>
      <c r="C165" s="47"/>
      <c r="D165" s="5"/>
      <c r="E165" s="48"/>
      <c r="F165" s="49"/>
      <c r="G165" s="45"/>
      <c r="H165" s="50"/>
      <c r="I165" s="51"/>
      <c r="J165" s="46"/>
      <c r="K165" s="52"/>
      <c r="L165" s="53"/>
      <c r="M165" s="53"/>
      <c r="N165" s="54"/>
    </row>
    <row r="166" spans="1:14" ht="12.75" customHeight="1">
      <c r="A166" s="75"/>
      <c r="B166" s="44"/>
      <c r="C166" s="47"/>
      <c r="D166" s="5"/>
      <c r="E166" s="48"/>
      <c r="F166" s="49"/>
      <c r="G166" s="45"/>
      <c r="H166" s="50"/>
      <c r="I166" s="51"/>
      <c r="J166" s="46"/>
      <c r="K166" s="52"/>
      <c r="L166" s="53"/>
      <c r="M166" s="53"/>
      <c r="N166" s="54"/>
    </row>
    <row r="167" spans="1:14" ht="12.75" customHeight="1">
      <c r="A167" s="75"/>
      <c r="B167" s="44"/>
      <c r="C167" s="47"/>
      <c r="D167" s="5"/>
      <c r="E167" s="48"/>
      <c r="F167" s="49"/>
      <c r="G167" s="45"/>
      <c r="H167" s="50"/>
      <c r="I167" s="51"/>
      <c r="J167" s="46"/>
      <c r="K167" s="52"/>
      <c r="L167" s="53"/>
      <c r="M167" s="53"/>
      <c r="N167" s="54"/>
    </row>
    <row r="168" spans="1:14" ht="12.75" customHeight="1">
      <c r="A168" s="75"/>
      <c r="B168" s="44"/>
      <c r="C168" s="47"/>
      <c r="D168" s="5"/>
      <c r="E168" s="48"/>
      <c r="F168" s="49"/>
      <c r="G168" s="45"/>
      <c r="H168" s="50"/>
      <c r="I168" s="51"/>
      <c r="J168" s="46"/>
      <c r="K168" s="52"/>
      <c r="L168" s="53"/>
      <c r="M168" s="53"/>
      <c r="N168" s="54"/>
    </row>
    <row r="169" spans="1:14" ht="12.75" customHeight="1">
      <c r="A169" s="75"/>
      <c r="B169" s="44"/>
      <c r="C169" s="47"/>
      <c r="D169" s="5"/>
      <c r="E169" s="48"/>
      <c r="F169" s="49"/>
      <c r="G169" s="45"/>
      <c r="H169" s="50"/>
      <c r="I169" s="51"/>
      <c r="J169" s="46"/>
      <c r="K169" s="52"/>
      <c r="L169" s="53"/>
      <c r="M169" s="53"/>
      <c r="N169" s="54"/>
    </row>
    <row r="170" spans="1:14" ht="12.75" customHeight="1">
      <c r="A170" s="75"/>
      <c r="B170" s="44"/>
      <c r="C170" s="47"/>
      <c r="D170" s="5"/>
      <c r="E170" s="48"/>
      <c r="F170" s="49"/>
      <c r="G170" s="45"/>
      <c r="H170" s="50"/>
      <c r="I170" s="51"/>
      <c r="J170" s="46"/>
      <c r="K170" s="52"/>
      <c r="L170" s="53"/>
      <c r="M170" s="53"/>
      <c r="N170" s="54"/>
    </row>
    <row r="171" spans="1:14" ht="12.75" customHeight="1">
      <c r="A171" s="75"/>
      <c r="B171" s="44"/>
      <c r="C171" s="47"/>
      <c r="D171" s="5"/>
      <c r="E171" s="48"/>
      <c r="F171" s="49"/>
      <c r="G171" s="45"/>
      <c r="H171" s="50"/>
      <c r="I171" s="51"/>
      <c r="J171" s="46"/>
      <c r="K171" s="52"/>
      <c r="L171" s="53"/>
      <c r="M171" s="53"/>
      <c r="N171" s="54"/>
    </row>
    <row r="172" spans="1:14" ht="12.75" customHeight="1">
      <c r="A172" s="75"/>
      <c r="B172" s="44"/>
      <c r="C172" s="47"/>
      <c r="D172" s="5"/>
      <c r="E172" s="48"/>
      <c r="F172" s="49"/>
      <c r="G172" s="45"/>
      <c r="H172" s="50"/>
      <c r="I172" s="51"/>
      <c r="J172" s="46"/>
      <c r="K172" s="52"/>
      <c r="L172" s="53"/>
      <c r="M172" s="53"/>
      <c r="N172" s="54"/>
    </row>
    <row r="173" spans="1:14" ht="12.75" customHeight="1">
      <c r="A173" s="75"/>
      <c r="B173" s="44"/>
      <c r="C173" s="47"/>
      <c r="D173" s="5"/>
      <c r="E173" s="48"/>
      <c r="F173" s="49"/>
      <c r="G173" s="45"/>
      <c r="H173" s="50"/>
      <c r="I173" s="51"/>
      <c r="J173" s="46"/>
      <c r="K173" s="52"/>
      <c r="L173" s="53"/>
      <c r="M173" s="53"/>
      <c r="N173" s="54"/>
    </row>
    <row r="174" spans="1:14" ht="12.75" customHeight="1">
      <c r="A174" s="75"/>
      <c r="B174" s="44"/>
      <c r="C174" s="47"/>
      <c r="D174" s="5"/>
      <c r="E174" s="48"/>
      <c r="F174" s="49"/>
      <c r="G174" s="45"/>
      <c r="H174" s="50"/>
      <c r="I174" s="51"/>
      <c r="J174" s="46"/>
      <c r="K174" s="52"/>
      <c r="L174" s="53"/>
      <c r="M174" s="53"/>
      <c r="N174" s="54"/>
    </row>
    <row r="175" spans="1:14" ht="12.75" customHeight="1">
      <c r="A175" s="75"/>
      <c r="B175" s="44"/>
      <c r="C175" s="47"/>
      <c r="D175" s="5"/>
      <c r="E175" s="48"/>
      <c r="F175" s="49"/>
      <c r="G175" s="45"/>
      <c r="H175" s="50"/>
      <c r="I175" s="51"/>
      <c r="J175" s="46"/>
      <c r="K175" s="52"/>
      <c r="L175" s="53"/>
      <c r="M175" s="53"/>
      <c r="N175" s="54"/>
    </row>
    <row r="176" spans="1:14" ht="12.75" customHeight="1">
      <c r="A176" s="75"/>
      <c r="B176" s="44"/>
      <c r="C176" s="47"/>
      <c r="D176" s="5"/>
      <c r="E176" s="48"/>
      <c r="F176" s="49"/>
      <c r="G176" s="45"/>
      <c r="H176" s="50"/>
      <c r="I176" s="51"/>
      <c r="J176" s="46"/>
      <c r="K176" s="52"/>
      <c r="L176" s="53"/>
      <c r="M176" s="53"/>
      <c r="N176" s="54"/>
    </row>
    <row r="177" spans="1:14" ht="12.75" customHeight="1">
      <c r="A177" s="75"/>
      <c r="B177" s="44"/>
      <c r="C177" s="47"/>
      <c r="D177" s="5"/>
      <c r="E177" s="48"/>
      <c r="F177" s="49"/>
      <c r="G177" s="45"/>
      <c r="H177" s="50"/>
      <c r="I177" s="51"/>
      <c r="J177" s="46"/>
      <c r="K177" s="52"/>
      <c r="L177" s="53"/>
      <c r="M177" s="53"/>
      <c r="N177" s="54"/>
    </row>
    <row r="178" spans="1:14" ht="12.75" customHeight="1">
      <c r="A178" s="75"/>
      <c r="B178" s="44"/>
      <c r="C178" s="47"/>
      <c r="D178" s="5"/>
      <c r="E178" s="48"/>
      <c r="F178" s="49"/>
      <c r="G178" s="45"/>
      <c r="H178" s="50"/>
      <c r="I178" s="51"/>
      <c r="J178" s="46"/>
      <c r="K178" s="52"/>
      <c r="L178" s="53"/>
      <c r="M178" s="53"/>
      <c r="N178" s="54"/>
    </row>
    <row r="179" spans="1:14" ht="12.75" customHeight="1">
      <c r="A179" s="75"/>
      <c r="B179" s="44"/>
      <c r="C179" s="47"/>
      <c r="D179" s="5"/>
      <c r="E179" s="48"/>
      <c r="F179" s="49"/>
      <c r="G179" s="45"/>
      <c r="H179" s="50"/>
      <c r="I179" s="51"/>
      <c r="J179" s="46"/>
      <c r="K179" s="52"/>
      <c r="L179" s="53"/>
      <c r="M179" s="53"/>
      <c r="N179" s="54"/>
    </row>
    <row r="180" spans="1:14" ht="12.75" customHeight="1">
      <c r="A180" s="75"/>
      <c r="B180" s="44"/>
      <c r="C180" s="47"/>
      <c r="D180" s="5"/>
      <c r="E180" s="48"/>
      <c r="F180" s="49"/>
      <c r="G180" s="45"/>
      <c r="H180" s="50"/>
      <c r="I180" s="51"/>
      <c r="J180" s="46"/>
      <c r="K180" s="52"/>
      <c r="L180" s="53"/>
      <c r="M180" s="53"/>
      <c r="N180" s="54"/>
    </row>
    <row r="181" spans="1:14" ht="12.75" customHeight="1">
      <c r="A181" s="75"/>
      <c r="B181" s="44"/>
      <c r="C181" s="47"/>
      <c r="D181" s="5"/>
      <c r="E181" s="48"/>
      <c r="F181" s="49"/>
      <c r="G181" s="45"/>
      <c r="H181" s="50"/>
      <c r="I181" s="51"/>
      <c r="J181" s="46"/>
      <c r="K181" s="52"/>
      <c r="L181" s="53"/>
      <c r="M181" s="53"/>
      <c r="N181" s="54"/>
    </row>
    <row r="182" spans="1:14" ht="12.75" customHeight="1">
      <c r="A182" s="75"/>
      <c r="B182" s="44"/>
      <c r="C182" s="47"/>
      <c r="D182" s="5"/>
      <c r="E182" s="48"/>
      <c r="F182" s="49"/>
      <c r="G182" s="45"/>
      <c r="H182" s="50"/>
      <c r="I182" s="51"/>
      <c r="J182" s="46"/>
      <c r="K182" s="52"/>
      <c r="L182" s="53"/>
      <c r="M182" s="53"/>
      <c r="N182" s="54"/>
    </row>
    <row r="183" spans="1:14" ht="12.75" customHeight="1">
      <c r="A183" s="75"/>
      <c r="B183" s="44"/>
      <c r="C183" s="47"/>
      <c r="D183" s="5"/>
      <c r="E183" s="48"/>
      <c r="F183" s="49"/>
      <c r="G183" s="45"/>
      <c r="H183" s="50"/>
      <c r="I183" s="51"/>
      <c r="J183" s="46"/>
      <c r="K183" s="52"/>
      <c r="L183" s="53"/>
      <c r="M183" s="53"/>
      <c r="N183" s="54"/>
    </row>
    <row r="184" spans="1:14" ht="12.75" customHeight="1">
      <c r="A184" s="75"/>
      <c r="B184" s="44"/>
      <c r="C184" s="47"/>
      <c r="D184" s="5"/>
      <c r="E184" s="48"/>
      <c r="F184" s="49"/>
      <c r="G184" s="45"/>
      <c r="H184" s="50"/>
      <c r="I184" s="51"/>
      <c r="J184" s="46"/>
      <c r="K184" s="52"/>
      <c r="L184" s="53"/>
      <c r="M184" s="53"/>
      <c r="N184" s="54"/>
    </row>
    <row r="185" spans="1:14" ht="12.75" customHeight="1">
      <c r="A185" s="75"/>
      <c r="B185" s="44"/>
      <c r="C185" s="47"/>
      <c r="D185" s="5"/>
      <c r="E185" s="48"/>
      <c r="F185" s="49"/>
      <c r="G185" s="45"/>
      <c r="H185" s="50"/>
      <c r="I185" s="51"/>
      <c r="J185" s="46"/>
      <c r="K185" s="52"/>
      <c r="L185" s="53"/>
      <c r="M185" s="53"/>
      <c r="N185" s="54"/>
    </row>
    <row r="186" spans="1:14" ht="12.75" customHeight="1">
      <c r="A186" s="75"/>
      <c r="B186" s="44"/>
      <c r="C186" s="47"/>
      <c r="D186" s="5"/>
      <c r="E186" s="48"/>
      <c r="F186" s="49"/>
      <c r="G186" s="45"/>
      <c r="H186" s="50"/>
      <c r="I186" s="51"/>
      <c r="J186" s="46"/>
      <c r="K186" s="52"/>
      <c r="L186" s="53"/>
      <c r="M186" s="53"/>
      <c r="N186" s="54"/>
    </row>
    <row r="187" spans="1:14" ht="12.75" customHeight="1">
      <c r="A187" s="75"/>
      <c r="B187" s="44"/>
      <c r="C187" s="47"/>
      <c r="D187" s="5"/>
      <c r="E187" s="48"/>
      <c r="F187" s="49"/>
      <c r="G187" s="45"/>
      <c r="H187" s="50"/>
      <c r="I187" s="51"/>
      <c r="J187" s="46"/>
      <c r="K187" s="52"/>
      <c r="L187" s="53"/>
      <c r="M187" s="53"/>
      <c r="N187" s="54"/>
    </row>
    <row r="188" spans="1:14" ht="12.75" customHeight="1">
      <c r="A188" s="75"/>
      <c r="B188" s="44"/>
      <c r="C188" s="47"/>
      <c r="D188" s="5"/>
      <c r="E188" s="48"/>
      <c r="F188" s="49"/>
      <c r="G188" s="45"/>
      <c r="H188" s="50"/>
      <c r="I188" s="51"/>
      <c r="J188" s="46"/>
      <c r="K188" s="52"/>
      <c r="L188" s="53"/>
      <c r="M188" s="53"/>
      <c r="N188" s="54"/>
    </row>
    <row r="189" spans="1:14" ht="12.75" customHeight="1">
      <c r="A189" s="75"/>
      <c r="B189" s="44"/>
      <c r="C189" s="47"/>
      <c r="D189" s="5"/>
      <c r="E189" s="48"/>
      <c r="F189" s="49"/>
      <c r="G189" s="45"/>
      <c r="H189" s="50"/>
      <c r="I189" s="51"/>
      <c r="J189" s="46"/>
      <c r="K189" s="52"/>
      <c r="L189" s="53"/>
      <c r="M189" s="53"/>
      <c r="N189" s="54"/>
    </row>
    <row r="190" spans="1:14" ht="12.75" customHeight="1">
      <c r="A190" s="75"/>
      <c r="B190" s="44"/>
      <c r="C190" s="47"/>
      <c r="D190" s="5"/>
      <c r="E190" s="48"/>
      <c r="F190" s="49"/>
      <c r="G190" s="45"/>
      <c r="H190" s="50"/>
      <c r="I190" s="51"/>
      <c r="J190" s="46"/>
      <c r="K190" s="52"/>
      <c r="L190" s="53"/>
      <c r="M190" s="53"/>
      <c r="N190" s="54"/>
    </row>
    <row r="191" spans="1:14" ht="12.75" customHeight="1">
      <c r="A191" s="75"/>
      <c r="B191" s="44"/>
      <c r="C191" s="47"/>
      <c r="D191" s="5"/>
      <c r="E191" s="48"/>
      <c r="F191" s="49"/>
      <c r="G191" s="45"/>
      <c r="H191" s="50"/>
      <c r="I191" s="51"/>
      <c r="J191" s="46"/>
      <c r="K191" s="52"/>
      <c r="L191" s="53"/>
      <c r="M191" s="53"/>
      <c r="N191" s="54"/>
    </row>
    <row r="192" spans="1:14" ht="12.75" customHeight="1">
      <c r="A192" s="75"/>
      <c r="B192" s="44"/>
      <c r="C192" s="47"/>
      <c r="D192" s="5"/>
      <c r="E192" s="48"/>
      <c r="F192" s="49"/>
      <c r="G192" s="45"/>
      <c r="H192" s="50"/>
      <c r="I192" s="51"/>
      <c r="J192" s="46"/>
      <c r="K192" s="52"/>
      <c r="L192" s="53"/>
      <c r="M192" s="53"/>
      <c r="N192" s="54"/>
    </row>
    <row r="193" spans="1:14" ht="12.75" customHeight="1">
      <c r="A193" s="75"/>
      <c r="B193" s="44"/>
      <c r="C193" s="47"/>
      <c r="D193" s="5"/>
      <c r="E193" s="48"/>
      <c r="F193" s="49"/>
      <c r="G193" s="45"/>
      <c r="H193" s="50"/>
      <c r="I193" s="51"/>
      <c r="J193" s="46"/>
      <c r="K193" s="52"/>
      <c r="L193" s="53"/>
      <c r="M193" s="53"/>
      <c r="N193" s="54"/>
    </row>
    <row r="194" spans="1:14" ht="12.75" customHeight="1">
      <c r="A194" s="75"/>
      <c r="B194" s="44"/>
      <c r="C194" s="47"/>
      <c r="D194" s="5"/>
      <c r="E194" s="48"/>
      <c r="F194" s="49"/>
      <c r="G194" s="45"/>
      <c r="H194" s="50"/>
      <c r="I194" s="51"/>
      <c r="J194" s="46"/>
      <c r="K194" s="52"/>
      <c r="L194" s="53"/>
      <c r="M194" s="53"/>
      <c r="N194" s="54"/>
    </row>
    <row r="195" spans="1:14" ht="12.75" customHeight="1">
      <c r="A195" s="75"/>
      <c r="B195" s="44"/>
      <c r="C195" s="47"/>
      <c r="D195" s="5"/>
      <c r="E195" s="48"/>
      <c r="F195" s="49"/>
      <c r="G195" s="45"/>
      <c r="H195" s="50"/>
      <c r="I195" s="51"/>
      <c r="J195" s="46"/>
      <c r="K195" s="52"/>
      <c r="L195" s="53"/>
      <c r="M195" s="53"/>
      <c r="N195" s="54"/>
    </row>
    <row r="196" spans="1:14" ht="12.75" customHeight="1">
      <c r="A196" s="75"/>
      <c r="B196" s="44"/>
      <c r="C196" s="47"/>
      <c r="D196" s="5"/>
      <c r="E196" s="48"/>
      <c r="F196" s="49"/>
      <c r="G196" s="45"/>
      <c r="H196" s="50"/>
      <c r="I196" s="51"/>
      <c r="J196" s="46"/>
      <c r="K196" s="52"/>
      <c r="L196" s="53"/>
      <c r="M196" s="53"/>
      <c r="N196" s="54"/>
    </row>
    <row r="197" spans="1:14" ht="12.75" customHeight="1">
      <c r="A197" s="75"/>
      <c r="B197" s="44"/>
      <c r="C197" s="47"/>
      <c r="D197" s="5"/>
      <c r="E197" s="48"/>
      <c r="F197" s="49"/>
      <c r="G197" s="45"/>
      <c r="H197" s="50"/>
      <c r="I197" s="51"/>
      <c r="J197" s="46"/>
      <c r="K197" s="52"/>
      <c r="L197" s="53"/>
      <c r="M197" s="53"/>
      <c r="N197" s="54"/>
    </row>
    <row r="198" spans="1:14" ht="12.75" customHeight="1">
      <c r="A198" s="75"/>
      <c r="B198" s="44"/>
      <c r="C198" s="47"/>
      <c r="D198" s="5"/>
      <c r="E198" s="48"/>
      <c r="F198" s="49"/>
      <c r="G198" s="45"/>
      <c r="H198" s="50"/>
      <c r="I198" s="51"/>
      <c r="J198" s="46"/>
      <c r="K198" s="52"/>
      <c r="L198" s="53"/>
      <c r="M198" s="53"/>
      <c r="N198" s="54"/>
    </row>
    <row r="199" spans="1:14" ht="12.75" customHeight="1">
      <c r="A199" s="75"/>
      <c r="B199" s="44"/>
      <c r="C199" s="47"/>
      <c r="D199" s="5"/>
      <c r="E199" s="48"/>
      <c r="F199" s="49"/>
      <c r="G199" s="45"/>
      <c r="H199" s="50"/>
      <c r="I199" s="51"/>
      <c r="J199" s="46"/>
      <c r="K199" s="52"/>
      <c r="L199" s="53"/>
      <c r="M199" s="53"/>
      <c r="N199" s="54"/>
    </row>
    <row r="200" spans="1:14" ht="12.75" customHeight="1">
      <c r="A200" s="75"/>
      <c r="B200" s="44"/>
      <c r="C200" s="47"/>
      <c r="D200" s="5"/>
      <c r="E200" s="48"/>
      <c r="F200" s="49"/>
      <c r="G200" s="45"/>
      <c r="H200" s="50"/>
      <c r="I200" s="51"/>
      <c r="J200" s="46"/>
      <c r="K200" s="52"/>
      <c r="L200" s="53"/>
      <c r="M200" s="53"/>
      <c r="N200" s="54"/>
    </row>
    <row r="201" spans="1:14" ht="12.75" customHeight="1">
      <c r="A201" s="75"/>
      <c r="B201" s="44"/>
      <c r="C201" s="47"/>
      <c r="D201" s="5"/>
      <c r="E201" s="48"/>
      <c r="F201" s="49"/>
      <c r="G201" s="45"/>
      <c r="H201" s="50"/>
      <c r="I201" s="51"/>
      <c r="J201" s="46"/>
      <c r="K201" s="52"/>
      <c r="L201" s="53"/>
      <c r="M201" s="53"/>
      <c r="N201" s="54"/>
    </row>
    <row r="202" spans="1:14" ht="12.75" customHeight="1">
      <c r="A202" s="75"/>
      <c r="B202" s="44"/>
      <c r="C202" s="47"/>
      <c r="D202" s="5"/>
      <c r="E202" s="48"/>
      <c r="F202" s="49"/>
      <c r="G202" s="45"/>
      <c r="H202" s="50"/>
      <c r="I202" s="51"/>
      <c r="J202" s="46"/>
      <c r="K202" s="52"/>
      <c r="L202" s="53"/>
      <c r="M202" s="53"/>
      <c r="N202" s="54"/>
    </row>
    <row r="203" spans="1:14" ht="12.75" customHeight="1">
      <c r="A203" s="75"/>
      <c r="B203" s="44"/>
      <c r="C203" s="47"/>
      <c r="D203" s="5"/>
      <c r="E203" s="48"/>
      <c r="F203" s="49"/>
      <c r="G203" s="45"/>
      <c r="H203" s="50"/>
      <c r="I203" s="51"/>
      <c r="J203" s="46"/>
      <c r="K203" s="52"/>
      <c r="L203" s="53"/>
      <c r="M203" s="53"/>
      <c r="N203" s="54"/>
    </row>
    <row r="204" spans="1:14" ht="12.75" customHeight="1">
      <c r="A204" s="75"/>
      <c r="B204" s="44"/>
      <c r="C204" s="47"/>
      <c r="D204" s="5"/>
      <c r="E204" s="48"/>
      <c r="F204" s="49"/>
      <c r="G204" s="45"/>
      <c r="H204" s="50"/>
      <c r="I204" s="51"/>
      <c r="J204" s="46"/>
      <c r="K204" s="52"/>
      <c r="L204" s="53"/>
      <c r="M204" s="53"/>
      <c r="N204" s="54"/>
    </row>
    <row r="205" spans="1:14" ht="12.75" customHeight="1">
      <c r="A205" s="75"/>
      <c r="B205" s="44"/>
      <c r="C205" s="47"/>
      <c r="D205" s="5"/>
      <c r="E205" s="48"/>
      <c r="F205" s="49"/>
      <c r="G205" s="45"/>
      <c r="H205" s="50"/>
      <c r="I205" s="51"/>
      <c r="J205" s="46"/>
      <c r="K205" s="52"/>
      <c r="L205" s="53"/>
      <c r="M205" s="53"/>
      <c r="N205" s="54"/>
    </row>
    <row r="206" spans="1:14" ht="12.75" customHeight="1">
      <c r="A206" s="75"/>
      <c r="B206" s="44"/>
      <c r="C206" s="47"/>
      <c r="D206" s="5"/>
      <c r="E206" s="48"/>
      <c r="F206" s="49"/>
      <c r="G206" s="45"/>
      <c r="H206" s="50"/>
      <c r="I206" s="51"/>
      <c r="J206" s="46"/>
      <c r="K206" s="52"/>
      <c r="L206" s="53"/>
      <c r="M206" s="53"/>
      <c r="N206" s="54"/>
    </row>
    <row r="207" spans="1:14" ht="12.75" customHeight="1">
      <c r="A207" s="75"/>
      <c r="B207" s="44"/>
      <c r="C207" s="47"/>
      <c r="D207" s="5"/>
      <c r="E207" s="48"/>
      <c r="F207" s="49"/>
      <c r="G207" s="45"/>
      <c r="H207" s="50"/>
      <c r="I207" s="51"/>
      <c r="J207" s="46"/>
      <c r="K207" s="52"/>
      <c r="L207" s="53"/>
      <c r="M207" s="53"/>
      <c r="N207" s="54"/>
    </row>
    <row r="208" spans="1:14" ht="12.75" customHeight="1">
      <c r="A208" s="75"/>
      <c r="B208" s="44"/>
      <c r="C208" s="47"/>
      <c r="D208" s="5"/>
      <c r="E208" s="48"/>
      <c r="F208" s="49"/>
      <c r="G208" s="45"/>
      <c r="H208" s="50"/>
      <c r="I208" s="51"/>
      <c r="J208" s="46"/>
      <c r="K208" s="52"/>
      <c r="L208" s="53"/>
      <c r="M208" s="53"/>
      <c r="N208" s="54"/>
    </row>
    <row r="209" spans="1:14" ht="12.75" customHeight="1">
      <c r="A209" s="75"/>
      <c r="B209" s="44"/>
      <c r="C209" s="47"/>
      <c r="D209" s="5"/>
      <c r="E209" s="48"/>
      <c r="F209" s="49"/>
      <c r="G209" s="45"/>
      <c r="H209" s="50"/>
      <c r="I209" s="51"/>
      <c r="J209" s="46"/>
      <c r="K209" s="52"/>
      <c r="L209" s="53"/>
      <c r="M209" s="53"/>
      <c r="N209" s="54"/>
    </row>
    <row r="210" spans="1:14" ht="12.75" customHeight="1">
      <c r="A210" s="75"/>
      <c r="B210" s="44"/>
      <c r="C210" s="47"/>
      <c r="D210" s="5"/>
      <c r="E210" s="48"/>
      <c r="F210" s="49"/>
      <c r="G210" s="45"/>
      <c r="H210" s="50"/>
      <c r="I210" s="51"/>
      <c r="J210" s="46"/>
      <c r="K210" s="52"/>
      <c r="L210" s="53"/>
      <c r="M210" s="53"/>
      <c r="N210" s="54"/>
    </row>
    <row r="211" spans="1:14" ht="12.75" customHeight="1">
      <c r="A211" s="75"/>
      <c r="B211" s="44"/>
      <c r="C211" s="47"/>
      <c r="D211" s="5"/>
      <c r="E211" s="48"/>
      <c r="F211" s="49"/>
      <c r="G211" s="45"/>
      <c r="H211" s="50"/>
      <c r="I211" s="51"/>
      <c r="J211" s="46"/>
      <c r="K211" s="52"/>
      <c r="L211" s="53"/>
      <c r="M211" s="53"/>
      <c r="N211" s="54"/>
    </row>
    <row r="212" spans="1:14" ht="12.75" customHeight="1">
      <c r="A212" s="75"/>
      <c r="B212" s="44"/>
      <c r="C212" s="47"/>
      <c r="D212" s="5"/>
      <c r="E212" s="48"/>
      <c r="F212" s="49"/>
      <c r="G212" s="45"/>
      <c r="H212" s="50"/>
      <c r="I212" s="51"/>
      <c r="J212" s="46"/>
      <c r="K212" s="52"/>
      <c r="L212" s="53"/>
      <c r="M212" s="53"/>
      <c r="N212" s="54"/>
    </row>
    <row r="213" spans="1:14" ht="12.75" customHeight="1">
      <c r="A213" s="75"/>
      <c r="B213" s="44"/>
      <c r="C213" s="47"/>
      <c r="D213" s="5"/>
      <c r="E213" s="48"/>
      <c r="F213" s="49"/>
      <c r="G213" s="45"/>
      <c r="H213" s="50"/>
      <c r="I213" s="51"/>
      <c r="J213" s="46"/>
      <c r="K213" s="52"/>
      <c r="L213" s="53"/>
      <c r="M213" s="53"/>
      <c r="N213" s="54"/>
    </row>
    <row r="214" spans="1:14" ht="12.75" customHeight="1">
      <c r="A214" s="75"/>
      <c r="B214" s="44"/>
      <c r="C214" s="47"/>
      <c r="D214" s="5"/>
      <c r="E214" s="48"/>
      <c r="F214" s="49"/>
      <c r="G214" s="45"/>
      <c r="H214" s="50"/>
      <c r="I214" s="51"/>
      <c r="J214" s="46"/>
      <c r="K214" s="52"/>
      <c r="L214" s="53"/>
      <c r="M214" s="53"/>
      <c r="N214" s="54"/>
    </row>
    <row r="215" spans="1:14" ht="12.75" customHeight="1">
      <c r="A215" s="75"/>
      <c r="B215" s="44"/>
      <c r="C215" s="47"/>
      <c r="D215" s="5"/>
      <c r="E215" s="48"/>
      <c r="F215" s="49"/>
      <c r="G215" s="45"/>
      <c r="H215" s="50"/>
      <c r="I215" s="51"/>
      <c r="J215" s="46"/>
      <c r="K215" s="52"/>
      <c r="L215" s="53"/>
      <c r="M215" s="53"/>
      <c r="N215" s="54"/>
    </row>
    <row r="216" spans="1:14" ht="12.75" customHeight="1">
      <c r="A216" s="75"/>
      <c r="B216" s="44"/>
      <c r="C216" s="47"/>
      <c r="D216" s="5"/>
      <c r="E216" s="48"/>
      <c r="F216" s="49"/>
      <c r="G216" s="45"/>
      <c r="H216" s="50"/>
      <c r="I216" s="51"/>
      <c r="J216" s="46"/>
      <c r="K216" s="52"/>
      <c r="L216" s="53"/>
      <c r="M216" s="53"/>
      <c r="N216" s="54"/>
    </row>
    <row r="217" spans="1:14" ht="12.75" customHeight="1">
      <c r="A217" s="75"/>
      <c r="B217" s="44"/>
      <c r="C217" s="47"/>
      <c r="D217" s="5"/>
      <c r="E217" s="48"/>
      <c r="F217" s="49"/>
      <c r="G217" s="45"/>
      <c r="H217" s="50"/>
      <c r="I217" s="51"/>
      <c r="J217" s="46"/>
      <c r="K217" s="52"/>
      <c r="L217" s="53"/>
      <c r="M217" s="53"/>
      <c r="N217" s="54"/>
    </row>
    <row r="218" spans="1:14" ht="12.75" customHeight="1">
      <c r="A218" s="75"/>
      <c r="B218" s="44"/>
      <c r="C218" s="47"/>
      <c r="D218" s="5"/>
      <c r="E218" s="48"/>
      <c r="F218" s="49"/>
      <c r="G218" s="45"/>
      <c r="H218" s="50"/>
      <c r="I218" s="51"/>
      <c r="J218" s="46"/>
      <c r="K218" s="52"/>
      <c r="L218" s="53"/>
      <c r="M218" s="53"/>
      <c r="N218" s="54"/>
    </row>
    <row r="219" spans="1:14" ht="12.75" customHeight="1">
      <c r="A219" s="75"/>
      <c r="B219" s="44"/>
      <c r="C219" s="47"/>
      <c r="D219" s="5"/>
      <c r="E219" s="48"/>
      <c r="F219" s="49"/>
      <c r="G219" s="45"/>
      <c r="H219" s="50"/>
      <c r="I219" s="51"/>
      <c r="J219" s="46"/>
      <c r="K219" s="52"/>
      <c r="L219" s="53"/>
      <c r="M219" s="53"/>
      <c r="N219" s="54"/>
    </row>
    <row r="220" spans="1:14" ht="12.75" customHeight="1">
      <c r="A220" s="75"/>
      <c r="B220" s="44"/>
      <c r="C220" s="47"/>
      <c r="D220" s="5"/>
      <c r="E220" s="48"/>
      <c r="F220" s="49"/>
      <c r="G220" s="45"/>
      <c r="H220" s="50"/>
      <c r="I220" s="51"/>
      <c r="J220" s="46"/>
      <c r="K220" s="52"/>
      <c r="L220" s="53"/>
      <c r="M220" s="53"/>
      <c r="N220" s="54"/>
    </row>
    <row r="221" spans="1:14" ht="12.75" customHeight="1">
      <c r="A221" s="75"/>
      <c r="B221" s="44"/>
      <c r="C221" s="47"/>
      <c r="D221" s="5"/>
      <c r="E221" s="48"/>
      <c r="F221" s="49"/>
      <c r="G221" s="45"/>
      <c r="H221" s="50"/>
      <c r="I221" s="51"/>
      <c r="J221" s="46"/>
      <c r="K221" s="52"/>
      <c r="L221" s="53"/>
      <c r="M221" s="53"/>
      <c r="N221" s="54"/>
    </row>
    <row r="222" spans="1:14" ht="12.75" customHeight="1">
      <c r="A222" s="75"/>
      <c r="B222" s="44"/>
      <c r="C222" s="47"/>
      <c r="D222" s="5"/>
      <c r="E222" s="48"/>
      <c r="F222" s="49"/>
      <c r="G222" s="45"/>
      <c r="H222" s="50"/>
      <c r="I222" s="51"/>
      <c r="J222" s="46"/>
      <c r="K222" s="52"/>
      <c r="L222" s="53"/>
      <c r="M222" s="53"/>
      <c r="N222" s="54"/>
    </row>
    <row r="223" spans="1:14" ht="12.75" customHeight="1">
      <c r="A223" s="75"/>
      <c r="B223" s="44"/>
      <c r="C223" s="47"/>
      <c r="D223" s="5"/>
      <c r="E223" s="48"/>
      <c r="F223" s="49"/>
      <c r="G223" s="45"/>
      <c r="H223" s="50"/>
      <c r="I223" s="51"/>
      <c r="J223" s="46"/>
      <c r="K223" s="52"/>
      <c r="L223" s="53"/>
      <c r="M223" s="53"/>
      <c r="N223" s="54"/>
    </row>
    <row r="224" spans="1:14" ht="12.75" customHeight="1">
      <c r="A224" s="75"/>
      <c r="B224" s="44"/>
      <c r="C224" s="47"/>
      <c r="D224" s="5"/>
      <c r="E224" s="48"/>
      <c r="F224" s="49"/>
      <c r="G224" s="45"/>
      <c r="H224" s="50"/>
      <c r="I224" s="51"/>
      <c r="J224" s="46"/>
      <c r="K224" s="52"/>
      <c r="L224" s="53"/>
      <c r="M224" s="53"/>
      <c r="N224" s="54"/>
    </row>
    <row r="225" spans="1:14" ht="12.75" customHeight="1">
      <c r="A225" s="75"/>
      <c r="B225" s="44"/>
      <c r="C225" s="47"/>
      <c r="D225" s="5"/>
      <c r="E225" s="48"/>
      <c r="F225" s="49"/>
      <c r="G225" s="45"/>
      <c r="H225" s="50"/>
      <c r="I225" s="51"/>
      <c r="J225" s="46"/>
      <c r="K225" s="52"/>
      <c r="L225" s="53"/>
      <c r="M225" s="53"/>
      <c r="N225" s="54"/>
    </row>
    <row r="226" spans="1:14" ht="12.75" customHeight="1">
      <c r="A226" s="75"/>
      <c r="B226" s="44"/>
      <c r="C226" s="47"/>
      <c r="D226" s="5"/>
      <c r="E226" s="48"/>
      <c r="F226" s="49"/>
      <c r="G226" s="45"/>
      <c r="H226" s="50"/>
      <c r="I226" s="51"/>
      <c r="J226" s="46"/>
      <c r="K226" s="52"/>
      <c r="L226" s="53"/>
      <c r="M226" s="53"/>
      <c r="N226" s="54"/>
    </row>
    <row r="227" spans="1:14" ht="12.75" customHeight="1">
      <c r="A227" s="75"/>
      <c r="B227" s="44"/>
      <c r="C227" s="47"/>
      <c r="D227" s="5"/>
      <c r="E227" s="48"/>
      <c r="F227" s="49"/>
      <c r="G227" s="45"/>
      <c r="H227" s="50"/>
      <c r="I227" s="51"/>
      <c r="J227" s="46"/>
      <c r="K227" s="52"/>
      <c r="L227" s="53"/>
      <c r="M227" s="53"/>
      <c r="N227" s="54"/>
    </row>
    <row r="228" spans="1:14" ht="12.75" customHeight="1">
      <c r="A228" s="75"/>
      <c r="B228" s="44"/>
      <c r="C228" s="47"/>
      <c r="D228" s="5"/>
      <c r="E228" s="48"/>
      <c r="F228" s="49"/>
      <c r="G228" s="45"/>
      <c r="H228" s="50"/>
      <c r="I228" s="51"/>
      <c r="J228" s="46"/>
      <c r="K228" s="52"/>
      <c r="L228" s="53"/>
      <c r="M228" s="53"/>
      <c r="N228" s="54"/>
    </row>
    <row r="229" spans="1:14" ht="12.75" customHeight="1">
      <c r="A229" s="75"/>
      <c r="B229" s="44"/>
      <c r="C229" s="47"/>
      <c r="D229" s="5"/>
      <c r="E229" s="48"/>
      <c r="F229" s="49"/>
      <c r="G229" s="45"/>
      <c r="H229" s="50"/>
      <c r="I229" s="51"/>
      <c r="J229" s="46"/>
      <c r="K229" s="52"/>
      <c r="L229" s="53"/>
      <c r="M229" s="53"/>
      <c r="N229" s="54"/>
    </row>
    <row r="230" spans="1:14" ht="12.75" customHeight="1">
      <c r="A230" s="75"/>
      <c r="B230" s="44"/>
      <c r="C230" s="47"/>
      <c r="D230" s="5"/>
      <c r="E230" s="48"/>
      <c r="F230" s="49"/>
      <c r="G230" s="45"/>
      <c r="H230" s="50"/>
      <c r="I230" s="51"/>
      <c r="J230" s="46"/>
      <c r="K230" s="52"/>
      <c r="L230" s="53"/>
      <c r="M230" s="53"/>
      <c r="N230" s="54"/>
    </row>
    <row r="231" spans="1:14" ht="12.75" customHeight="1">
      <c r="A231" s="75"/>
      <c r="B231" s="44"/>
      <c r="C231" s="47"/>
      <c r="D231" s="5"/>
      <c r="E231" s="48"/>
      <c r="F231" s="49"/>
      <c r="G231" s="45"/>
      <c r="H231" s="50"/>
      <c r="I231" s="51"/>
      <c r="J231" s="46"/>
      <c r="K231" s="52"/>
      <c r="L231" s="53"/>
      <c r="M231" s="53"/>
      <c r="N231" s="54"/>
    </row>
    <row r="232" spans="1:14" ht="12.75" customHeight="1">
      <c r="A232" s="75"/>
      <c r="B232" s="44"/>
      <c r="C232" s="47"/>
      <c r="D232" s="5"/>
      <c r="E232" s="48"/>
      <c r="F232" s="49"/>
      <c r="G232" s="45"/>
      <c r="H232" s="50"/>
      <c r="I232" s="51"/>
      <c r="J232" s="46"/>
      <c r="K232" s="52"/>
      <c r="L232" s="53"/>
      <c r="M232" s="53"/>
      <c r="N232" s="54"/>
    </row>
    <row r="233" spans="1:14" ht="12.75" customHeight="1">
      <c r="A233" s="75"/>
      <c r="B233" s="44"/>
      <c r="C233" s="47"/>
      <c r="D233" s="5"/>
      <c r="E233" s="48"/>
      <c r="F233" s="49"/>
      <c r="G233" s="45"/>
      <c r="H233" s="50"/>
      <c r="I233" s="51"/>
      <c r="J233" s="46"/>
      <c r="K233" s="52"/>
      <c r="L233" s="53"/>
      <c r="M233" s="53"/>
      <c r="N233" s="54"/>
    </row>
    <row r="234" spans="1:14" ht="12.75" customHeight="1">
      <c r="A234" s="75"/>
      <c r="B234" s="44"/>
      <c r="C234" s="47"/>
      <c r="D234" s="5"/>
      <c r="E234" s="48"/>
      <c r="F234" s="49"/>
      <c r="G234" s="45"/>
      <c r="H234" s="50"/>
      <c r="I234" s="51"/>
      <c r="J234" s="46"/>
      <c r="K234" s="52"/>
      <c r="L234" s="53"/>
      <c r="M234" s="53"/>
      <c r="N234" s="54"/>
    </row>
    <row r="235" spans="1:14" ht="12.75" customHeight="1">
      <c r="A235" s="75"/>
      <c r="B235" s="44"/>
      <c r="C235" s="47"/>
      <c r="D235" s="5"/>
      <c r="E235" s="48"/>
      <c r="F235" s="49"/>
      <c r="G235" s="45"/>
      <c r="H235" s="50"/>
      <c r="I235" s="51"/>
      <c r="J235" s="46"/>
      <c r="K235" s="52"/>
      <c r="L235" s="53"/>
      <c r="M235" s="53"/>
      <c r="N235" s="54"/>
    </row>
    <row r="236" spans="1:14" ht="12.75" customHeight="1">
      <c r="A236" s="75"/>
      <c r="B236" s="44"/>
      <c r="C236" s="47"/>
      <c r="D236" s="5"/>
      <c r="E236" s="48"/>
      <c r="F236" s="49"/>
      <c r="G236" s="45"/>
      <c r="H236" s="50"/>
      <c r="I236" s="51"/>
      <c r="J236" s="46"/>
      <c r="K236" s="52"/>
      <c r="L236" s="53"/>
      <c r="M236" s="53"/>
      <c r="N236" s="54"/>
    </row>
    <row r="237" spans="1:14" ht="12.75" customHeight="1">
      <c r="A237" s="75"/>
      <c r="B237" s="44"/>
      <c r="C237" s="47"/>
      <c r="D237" s="5"/>
      <c r="E237" s="48"/>
      <c r="F237" s="49"/>
      <c r="G237" s="45"/>
      <c r="H237" s="50"/>
      <c r="I237" s="51"/>
      <c r="J237" s="46"/>
      <c r="K237" s="52"/>
      <c r="L237" s="53"/>
      <c r="M237" s="53"/>
      <c r="N237" s="54"/>
    </row>
    <row r="238" spans="1:14" ht="12.75" customHeight="1">
      <c r="A238" s="75"/>
      <c r="B238" s="44"/>
      <c r="C238" s="47"/>
      <c r="D238" s="5"/>
      <c r="E238" s="48"/>
      <c r="F238" s="49"/>
      <c r="G238" s="45"/>
      <c r="H238" s="50"/>
      <c r="I238" s="51"/>
      <c r="J238" s="46"/>
      <c r="K238" s="52"/>
      <c r="L238" s="53"/>
      <c r="M238" s="53"/>
      <c r="N238" s="54"/>
    </row>
    <row r="239" spans="1:14" ht="12.75" customHeight="1">
      <c r="A239" s="75"/>
      <c r="B239" s="44"/>
      <c r="C239" s="47"/>
      <c r="D239" s="5"/>
      <c r="E239" s="48"/>
      <c r="F239" s="49"/>
      <c r="G239" s="45"/>
      <c r="H239" s="50"/>
      <c r="I239" s="51"/>
      <c r="J239" s="46"/>
      <c r="K239" s="52"/>
      <c r="L239" s="53"/>
      <c r="M239" s="53"/>
      <c r="N239" s="54"/>
    </row>
    <row r="240" spans="1:14" ht="12.75" customHeight="1">
      <c r="A240" s="75"/>
      <c r="B240" s="44"/>
      <c r="C240" s="47"/>
      <c r="D240" s="5"/>
      <c r="E240" s="48"/>
      <c r="F240" s="49"/>
      <c r="G240" s="45"/>
      <c r="H240" s="50"/>
      <c r="I240" s="51"/>
      <c r="J240" s="46"/>
      <c r="K240" s="52"/>
      <c r="L240" s="53"/>
      <c r="M240" s="53"/>
      <c r="N240" s="54"/>
    </row>
    <row r="241" spans="1:14" ht="12.75" customHeight="1">
      <c r="A241" s="75"/>
      <c r="B241" s="44"/>
      <c r="C241" s="47"/>
      <c r="D241" s="5"/>
      <c r="E241" s="48"/>
      <c r="F241" s="49"/>
      <c r="G241" s="45"/>
      <c r="H241" s="50"/>
      <c r="I241" s="51"/>
      <c r="J241" s="46"/>
      <c r="K241" s="52"/>
      <c r="L241" s="53"/>
      <c r="M241" s="53"/>
      <c r="N241" s="54"/>
    </row>
    <row r="242" spans="1:14" ht="12.75" customHeight="1">
      <c r="A242" s="75"/>
      <c r="B242" s="44"/>
      <c r="C242" s="47"/>
      <c r="D242" s="5"/>
      <c r="E242" s="48"/>
      <c r="F242" s="49"/>
      <c r="G242" s="45"/>
      <c r="H242" s="50"/>
      <c r="I242" s="51"/>
      <c r="J242" s="46"/>
      <c r="K242" s="52"/>
      <c r="L242" s="53"/>
      <c r="M242" s="53"/>
      <c r="N242" s="54"/>
    </row>
    <row r="243" spans="1:14" ht="12.75" customHeight="1">
      <c r="A243" s="75"/>
      <c r="B243" s="44"/>
      <c r="C243" s="47"/>
      <c r="D243" s="5"/>
      <c r="E243" s="48"/>
      <c r="F243" s="49"/>
      <c r="G243" s="45"/>
      <c r="H243" s="50"/>
      <c r="I243" s="51"/>
      <c r="J243" s="46"/>
      <c r="K243" s="52"/>
      <c r="L243" s="53"/>
      <c r="M243" s="53"/>
      <c r="N243" s="54"/>
    </row>
    <row r="244" spans="1:14" ht="12.75" customHeight="1">
      <c r="A244" s="75"/>
      <c r="B244" s="44"/>
      <c r="C244" s="47"/>
      <c r="D244" s="5"/>
      <c r="E244" s="48"/>
      <c r="F244" s="49"/>
      <c r="G244" s="45"/>
      <c r="H244" s="50"/>
      <c r="I244" s="51"/>
      <c r="J244" s="46"/>
      <c r="K244" s="52"/>
      <c r="L244" s="53"/>
      <c r="M244" s="53"/>
      <c r="N244" s="54"/>
    </row>
    <row r="245" spans="1:14" ht="12.75" customHeight="1">
      <c r="A245" s="75"/>
      <c r="B245" s="44"/>
      <c r="C245" s="47"/>
      <c r="D245" s="5"/>
      <c r="E245" s="48"/>
      <c r="F245" s="49"/>
      <c r="G245" s="45"/>
      <c r="H245" s="50"/>
      <c r="I245" s="51"/>
      <c r="J245" s="46"/>
      <c r="K245" s="52"/>
      <c r="L245" s="53"/>
      <c r="M245" s="53"/>
      <c r="N245" s="54"/>
    </row>
    <row r="246" spans="1:14" ht="12.75" customHeight="1">
      <c r="A246" s="75"/>
      <c r="B246" s="44"/>
      <c r="C246" s="47"/>
      <c r="D246" s="5"/>
      <c r="E246" s="48"/>
      <c r="F246" s="49"/>
      <c r="G246" s="45"/>
      <c r="H246" s="50"/>
      <c r="I246" s="51"/>
      <c r="J246" s="46"/>
      <c r="K246" s="52"/>
      <c r="L246" s="53"/>
      <c r="M246" s="53"/>
      <c r="N246" s="54"/>
    </row>
    <row r="247" spans="1:14" ht="12.75" customHeight="1">
      <c r="A247" s="75"/>
      <c r="B247" s="44"/>
      <c r="C247" s="47"/>
      <c r="D247" s="5"/>
      <c r="E247" s="48"/>
      <c r="F247" s="49"/>
      <c r="G247" s="45"/>
      <c r="H247" s="50"/>
      <c r="I247" s="51"/>
      <c r="J247" s="46"/>
      <c r="K247" s="52"/>
      <c r="L247" s="53"/>
      <c r="M247" s="53"/>
      <c r="N247" s="54"/>
    </row>
    <row r="248" spans="1:14" ht="12.75" customHeight="1">
      <c r="A248" s="75"/>
      <c r="B248" s="44"/>
      <c r="C248" s="47"/>
      <c r="D248" s="5"/>
      <c r="E248" s="48"/>
      <c r="F248" s="49"/>
      <c r="G248" s="45"/>
      <c r="H248" s="50"/>
      <c r="I248" s="51"/>
      <c r="J248" s="46"/>
      <c r="K248" s="52"/>
      <c r="L248" s="53"/>
      <c r="M248" s="53"/>
      <c r="N248" s="54"/>
    </row>
    <row r="249" spans="1:14" ht="15">
      <c r="A249" s="75"/>
      <c r="B249" s="44"/>
      <c r="C249" s="47"/>
      <c r="D249" s="5"/>
      <c r="E249" s="48"/>
      <c r="F249" s="49"/>
      <c r="G249" s="45"/>
      <c r="H249" s="50"/>
      <c r="I249" s="51"/>
      <c r="J249" s="46"/>
      <c r="K249" s="52"/>
      <c r="L249" s="53"/>
      <c r="M249" s="53"/>
      <c r="N249" s="54"/>
    </row>
    <row r="250" spans="1:14" ht="15">
      <c r="A250" s="75"/>
      <c r="B250" s="44"/>
      <c r="C250" s="47"/>
      <c r="D250" s="5"/>
      <c r="E250" s="48"/>
      <c r="F250" s="49"/>
      <c r="G250" s="45"/>
      <c r="H250" s="50"/>
      <c r="I250" s="51"/>
      <c r="J250" s="46"/>
      <c r="K250" s="52"/>
      <c r="L250" s="53"/>
      <c r="M250" s="53"/>
      <c r="N250" s="54"/>
    </row>
    <row r="251" spans="1:14" ht="15">
      <c r="A251" s="75"/>
      <c r="B251" s="44"/>
      <c r="C251" s="47"/>
      <c r="D251" s="5"/>
      <c r="E251" s="48"/>
      <c r="F251" s="49"/>
      <c r="G251" s="45"/>
      <c r="H251" s="50"/>
      <c r="I251" s="51"/>
      <c r="J251" s="46"/>
      <c r="K251" s="52"/>
      <c r="L251" s="53"/>
      <c r="M251" s="53"/>
      <c r="N251" s="54"/>
    </row>
    <row r="252" spans="1:14" ht="15">
      <c r="A252" s="75"/>
      <c r="B252" s="44"/>
      <c r="C252" s="47"/>
      <c r="D252" s="5"/>
      <c r="E252" s="48"/>
      <c r="F252" s="49"/>
      <c r="G252" s="45"/>
      <c r="H252" s="50"/>
      <c r="I252" s="51"/>
      <c r="J252" s="46"/>
      <c r="K252" s="52"/>
      <c r="L252" s="53"/>
      <c r="M252" s="53"/>
      <c r="N252" s="54"/>
    </row>
    <row r="253" spans="1:14" ht="15">
      <c r="A253" s="75"/>
      <c r="B253" s="44"/>
      <c r="C253" s="47"/>
      <c r="D253" s="5"/>
      <c r="E253" s="48"/>
      <c r="F253" s="49"/>
      <c r="G253" s="45"/>
      <c r="H253" s="50"/>
      <c r="I253" s="51"/>
      <c r="J253" s="46"/>
      <c r="K253" s="52"/>
      <c r="L253" s="53"/>
      <c r="M253" s="53"/>
      <c r="N253" s="54"/>
    </row>
    <row r="254" spans="1:14" ht="15">
      <c r="A254" s="75"/>
      <c r="B254" s="44"/>
      <c r="C254" s="47"/>
      <c r="D254" s="5"/>
      <c r="E254" s="48"/>
      <c r="F254" s="49"/>
      <c r="G254" s="45"/>
      <c r="H254" s="50"/>
      <c r="I254" s="51"/>
      <c r="J254" s="46"/>
      <c r="K254" s="52"/>
      <c r="L254" s="53"/>
      <c r="M254" s="53"/>
      <c r="N254" s="54"/>
    </row>
    <row r="255" spans="1:14" ht="15">
      <c r="A255" s="75"/>
      <c r="B255" s="44"/>
      <c r="C255" s="47"/>
      <c r="D255" s="5"/>
      <c r="E255" s="48"/>
      <c r="F255" s="49"/>
      <c r="G255" s="45"/>
      <c r="H255" s="50"/>
      <c r="I255" s="51"/>
      <c r="J255" s="46"/>
      <c r="K255" s="52"/>
      <c r="L255" s="53"/>
      <c r="M255" s="53"/>
      <c r="N255" s="54"/>
    </row>
    <row r="256" spans="1:14" ht="15">
      <c r="A256" s="75"/>
      <c r="B256" s="44"/>
      <c r="C256" s="47"/>
      <c r="D256" s="5"/>
      <c r="E256" s="48"/>
      <c r="F256" s="49"/>
      <c r="G256" s="45"/>
      <c r="H256" s="50"/>
      <c r="I256" s="51"/>
      <c r="J256" s="46"/>
      <c r="K256" s="52"/>
      <c r="L256" s="53"/>
      <c r="M256" s="53"/>
      <c r="N256" s="54"/>
    </row>
    <row r="257" spans="1:14" ht="12.75" customHeight="1">
      <c r="A257" s="75"/>
      <c r="B257" s="44"/>
      <c r="C257" s="47"/>
      <c r="D257" s="5"/>
      <c r="E257" s="48"/>
      <c r="F257" s="49"/>
      <c r="G257" s="45"/>
      <c r="H257" s="50"/>
      <c r="I257" s="51"/>
      <c r="J257" s="46"/>
      <c r="K257" s="52"/>
      <c r="L257" s="53"/>
      <c r="M257" s="53"/>
      <c r="N257" s="54"/>
    </row>
    <row r="258" spans="1:14" ht="12.75" customHeight="1">
      <c r="A258" s="75"/>
      <c r="B258" s="44"/>
      <c r="C258" s="47"/>
      <c r="D258" s="5"/>
      <c r="E258" s="48"/>
      <c r="F258" s="49"/>
      <c r="G258" s="45"/>
      <c r="H258" s="50"/>
      <c r="I258" s="51"/>
      <c r="J258" s="46"/>
      <c r="K258" s="52"/>
      <c r="L258" s="53"/>
      <c r="M258" s="53"/>
      <c r="N258" s="54"/>
    </row>
    <row r="259" spans="1:14" ht="12.75" customHeight="1">
      <c r="A259" s="75"/>
      <c r="B259" s="44"/>
      <c r="C259" s="47"/>
      <c r="D259" s="5"/>
      <c r="E259" s="48"/>
      <c r="F259" s="49"/>
      <c r="G259" s="45"/>
      <c r="H259" s="50"/>
      <c r="I259" s="51"/>
      <c r="J259" s="46"/>
      <c r="K259" s="52"/>
      <c r="L259" s="53"/>
      <c r="M259" s="53"/>
      <c r="N259" s="54"/>
    </row>
    <row r="260" spans="1:14" ht="12.75" customHeight="1">
      <c r="A260" s="75"/>
      <c r="B260" s="44"/>
      <c r="C260" s="47"/>
      <c r="D260" s="5"/>
      <c r="E260" s="48"/>
      <c r="F260" s="49"/>
      <c r="G260" s="45"/>
      <c r="H260" s="50"/>
      <c r="I260" s="51"/>
      <c r="J260" s="46"/>
      <c r="K260" s="52"/>
      <c r="L260" s="53"/>
      <c r="M260" s="53"/>
      <c r="N260" s="54"/>
    </row>
    <row r="261" spans="1:14" ht="12.75" customHeight="1">
      <c r="A261" s="75"/>
      <c r="B261" s="44"/>
      <c r="C261" s="47"/>
      <c r="D261" s="5"/>
      <c r="E261" s="48"/>
      <c r="F261" s="49"/>
      <c r="G261" s="45"/>
      <c r="H261" s="50"/>
      <c r="I261" s="51"/>
      <c r="J261" s="46"/>
      <c r="K261" s="52"/>
      <c r="L261" s="53"/>
      <c r="M261" s="53"/>
      <c r="N261" s="54"/>
    </row>
    <row r="262" spans="1:14" ht="12.75" customHeight="1">
      <c r="A262" s="75"/>
      <c r="B262" s="44"/>
      <c r="C262" s="47"/>
      <c r="D262" s="5"/>
      <c r="E262" s="48"/>
      <c r="F262" s="49"/>
      <c r="G262" s="45"/>
      <c r="H262" s="50"/>
      <c r="I262" s="51"/>
      <c r="J262" s="46"/>
      <c r="K262" s="52"/>
      <c r="L262" s="53"/>
      <c r="M262" s="53"/>
      <c r="N262" s="54"/>
    </row>
    <row r="263" spans="1:14" ht="12.75" customHeight="1">
      <c r="A263" s="75"/>
      <c r="B263" s="44"/>
      <c r="C263" s="47"/>
      <c r="D263" s="5"/>
      <c r="E263" s="48"/>
      <c r="F263" s="49"/>
      <c r="G263" s="45"/>
      <c r="H263" s="50"/>
      <c r="I263" s="51"/>
      <c r="J263" s="46"/>
      <c r="K263" s="52"/>
      <c r="L263" s="53"/>
      <c r="M263" s="53"/>
      <c r="N263" s="54"/>
    </row>
    <row r="264" spans="1:14" ht="12.75" customHeight="1">
      <c r="A264" s="75"/>
      <c r="B264" s="44"/>
      <c r="C264" s="47"/>
      <c r="D264" s="5"/>
      <c r="E264" s="48"/>
      <c r="F264" s="49"/>
      <c r="G264" s="45"/>
      <c r="H264" s="50"/>
      <c r="I264" s="51"/>
      <c r="J264" s="46"/>
      <c r="K264" s="52"/>
      <c r="L264" s="53"/>
      <c r="M264" s="53"/>
      <c r="N264" s="54"/>
    </row>
    <row r="265" spans="1:14" ht="12.75" customHeight="1">
      <c r="A265" s="75"/>
      <c r="B265" s="44"/>
      <c r="C265" s="47"/>
      <c r="D265" s="5"/>
      <c r="E265" s="48"/>
      <c r="F265" s="49"/>
      <c r="G265" s="45"/>
      <c r="H265" s="50"/>
      <c r="I265" s="51"/>
      <c r="J265" s="46"/>
      <c r="K265" s="52"/>
      <c r="L265" s="53"/>
      <c r="M265" s="53"/>
      <c r="N265" s="54"/>
    </row>
    <row r="266" spans="1:14" ht="12.75" customHeight="1">
      <c r="A266" s="75"/>
      <c r="B266" s="44"/>
      <c r="C266" s="47"/>
      <c r="D266" s="5"/>
      <c r="E266" s="48"/>
      <c r="F266" s="49"/>
      <c r="G266" s="45"/>
      <c r="H266" s="50"/>
      <c r="I266" s="51"/>
      <c r="J266" s="46"/>
      <c r="K266" s="52"/>
      <c r="L266" s="53"/>
      <c r="M266" s="53"/>
      <c r="N266" s="54"/>
    </row>
    <row r="267" spans="1:14" ht="12.75" customHeight="1">
      <c r="A267" s="75"/>
      <c r="B267" s="44"/>
      <c r="C267" s="47"/>
      <c r="D267" s="5"/>
      <c r="E267" s="48"/>
      <c r="F267" s="49"/>
      <c r="G267" s="45"/>
      <c r="H267" s="50"/>
      <c r="I267" s="51"/>
      <c r="J267" s="46"/>
      <c r="K267" s="52"/>
      <c r="L267" s="53"/>
      <c r="M267" s="53"/>
      <c r="N267" s="54"/>
    </row>
    <row r="268" spans="1:14" ht="12.75" customHeight="1">
      <c r="A268" s="75"/>
      <c r="B268" s="44"/>
      <c r="C268" s="47"/>
      <c r="D268" s="5"/>
      <c r="E268" s="48"/>
      <c r="F268" s="49"/>
      <c r="G268" s="45"/>
      <c r="H268" s="50"/>
      <c r="I268" s="51"/>
      <c r="J268" s="46"/>
      <c r="K268" s="52"/>
      <c r="L268" s="53"/>
      <c r="M268" s="53"/>
      <c r="N268" s="54"/>
    </row>
    <row r="269" spans="1:14" ht="12.75" customHeight="1">
      <c r="A269" s="75"/>
      <c r="B269" s="44"/>
      <c r="C269" s="47"/>
      <c r="D269" s="5"/>
      <c r="E269" s="48"/>
      <c r="F269" s="49"/>
      <c r="G269" s="45"/>
      <c r="H269" s="50"/>
      <c r="I269" s="51"/>
      <c r="J269" s="46"/>
      <c r="K269" s="52"/>
      <c r="L269" s="53"/>
      <c r="M269" s="53"/>
      <c r="N269" s="54"/>
    </row>
    <row r="270" spans="1:14" ht="12.75" customHeight="1">
      <c r="A270" s="75"/>
      <c r="B270" s="44"/>
      <c r="C270" s="47"/>
      <c r="D270" s="5"/>
      <c r="E270" s="48"/>
      <c r="F270" s="49"/>
      <c r="G270" s="45"/>
      <c r="H270" s="50"/>
      <c r="I270" s="51"/>
      <c r="J270" s="46"/>
      <c r="K270" s="52"/>
      <c r="L270" s="53"/>
      <c r="M270" s="53"/>
      <c r="N270" s="54"/>
    </row>
    <row r="271" spans="1:14" ht="12.75" customHeight="1">
      <c r="A271" s="75"/>
      <c r="B271" s="44"/>
      <c r="C271" s="47"/>
      <c r="D271" s="5"/>
      <c r="E271" s="48"/>
      <c r="F271" s="49"/>
      <c r="G271" s="45"/>
      <c r="H271" s="50"/>
      <c r="I271" s="51"/>
      <c r="J271" s="46"/>
      <c r="K271" s="52"/>
      <c r="L271" s="53"/>
      <c r="M271" s="53"/>
      <c r="N271" s="54"/>
    </row>
    <row r="272" spans="1:14" ht="12.75" customHeight="1">
      <c r="A272" s="75"/>
      <c r="B272" s="44"/>
      <c r="C272" s="47"/>
      <c r="D272" s="5"/>
      <c r="E272" s="48"/>
      <c r="F272" s="49"/>
      <c r="G272" s="45"/>
      <c r="H272" s="50"/>
      <c r="I272" s="51"/>
      <c r="J272" s="46"/>
      <c r="K272" s="52"/>
      <c r="L272" s="53"/>
      <c r="M272" s="53"/>
      <c r="N272" s="54"/>
    </row>
    <row r="273" spans="1:14" ht="12.75" customHeight="1">
      <c r="A273" s="75"/>
      <c r="B273" s="44"/>
      <c r="C273" s="47"/>
      <c r="D273" s="5"/>
      <c r="E273" s="48"/>
      <c r="F273" s="49"/>
      <c r="G273" s="45"/>
      <c r="H273" s="50"/>
      <c r="I273" s="51"/>
      <c r="J273" s="46"/>
      <c r="K273" s="52"/>
      <c r="L273" s="53"/>
      <c r="M273" s="53"/>
      <c r="N273" s="54"/>
    </row>
    <row r="274" spans="1:14" ht="12.75" customHeight="1">
      <c r="A274" s="75"/>
      <c r="B274" s="44"/>
      <c r="C274" s="47"/>
      <c r="D274" s="5"/>
      <c r="E274" s="48"/>
      <c r="F274" s="49"/>
      <c r="G274" s="45"/>
      <c r="H274" s="50"/>
      <c r="I274" s="51"/>
      <c r="J274" s="46"/>
      <c r="K274" s="52"/>
      <c r="L274" s="53"/>
      <c r="M274" s="53"/>
      <c r="N274" s="54"/>
    </row>
    <row r="275" spans="1:14" ht="12.75" customHeight="1">
      <c r="A275" s="75"/>
      <c r="B275" s="44"/>
      <c r="C275" s="47"/>
      <c r="D275" s="5"/>
      <c r="E275" s="48"/>
      <c r="F275" s="49"/>
      <c r="G275" s="45"/>
      <c r="H275" s="50"/>
      <c r="I275" s="51"/>
      <c r="J275" s="46"/>
      <c r="K275" s="52"/>
      <c r="L275" s="53"/>
      <c r="M275" s="53"/>
      <c r="N275" s="54"/>
    </row>
    <row r="276" spans="1:14" ht="12.75" customHeight="1">
      <c r="A276" s="75"/>
      <c r="B276" s="44"/>
      <c r="C276" s="47"/>
      <c r="D276" s="5"/>
      <c r="E276" s="48"/>
      <c r="F276" s="49"/>
      <c r="G276" s="45"/>
      <c r="H276" s="50"/>
      <c r="I276" s="51"/>
      <c r="J276" s="46"/>
      <c r="K276" s="52"/>
      <c r="L276" s="53"/>
      <c r="M276" s="53"/>
      <c r="N276" s="54"/>
    </row>
    <row r="277" spans="1:14" ht="12.75" customHeight="1">
      <c r="A277" s="75"/>
      <c r="B277" s="44"/>
      <c r="C277" s="47"/>
      <c r="D277" s="5"/>
      <c r="E277" s="48"/>
      <c r="F277" s="49"/>
      <c r="G277" s="45"/>
      <c r="H277" s="50"/>
      <c r="I277" s="51"/>
      <c r="J277" s="46"/>
      <c r="K277" s="52"/>
      <c r="L277" s="53"/>
      <c r="M277" s="53"/>
      <c r="N277" s="54"/>
    </row>
    <row r="278" spans="1:14" ht="12.75" customHeight="1">
      <c r="A278" s="75"/>
      <c r="B278" s="44"/>
      <c r="C278" s="47"/>
      <c r="D278" s="5"/>
      <c r="E278" s="48"/>
      <c r="F278" s="49"/>
      <c r="G278" s="45"/>
      <c r="H278" s="50"/>
      <c r="I278" s="51"/>
      <c r="J278" s="46"/>
      <c r="K278" s="52"/>
      <c r="L278" s="53"/>
      <c r="M278" s="53"/>
      <c r="N278" s="54"/>
    </row>
    <row r="279" spans="1:14" ht="12.75" customHeight="1">
      <c r="A279" s="75"/>
      <c r="B279" s="44"/>
      <c r="C279" s="47"/>
      <c r="D279" s="5"/>
      <c r="E279" s="48"/>
      <c r="F279" s="49"/>
      <c r="G279" s="45"/>
      <c r="H279" s="50"/>
      <c r="I279" s="51"/>
      <c r="J279" s="46"/>
      <c r="K279" s="52"/>
      <c r="L279" s="53"/>
      <c r="M279" s="53"/>
      <c r="N279" s="54"/>
    </row>
    <row r="280" spans="1:14" ht="12.75" customHeight="1">
      <c r="A280" s="75"/>
      <c r="B280" s="44"/>
      <c r="C280" s="47"/>
      <c r="D280" s="5"/>
      <c r="E280" s="48"/>
      <c r="F280" s="49"/>
      <c r="G280" s="45"/>
      <c r="H280" s="50"/>
      <c r="I280" s="51"/>
      <c r="J280" s="46"/>
      <c r="K280" s="52"/>
      <c r="L280" s="53"/>
      <c r="M280" s="53"/>
      <c r="N280" s="54"/>
    </row>
    <row r="281" spans="1:14" ht="12.75" customHeight="1">
      <c r="A281" s="75"/>
      <c r="B281" s="44"/>
      <c r="C281" s="47"/>
      <c r="D281" s="5"/>
      <c r="E281" s="48"/>
      <c r="F281" s="49"/>
      <c r="G281" s="45"/>
      <c r="H281" s="50"/>
      <c r="I281" s="51"/>
      <c r="J281" s="46"/>
      <c r="K281" s="52"/>
      <c r="L281" s="53"/>
      <c r="M281" s="53"/>
      <c r="N281" s="54"/>
    </row>
    <row r="282" spans="1:14" ht="12.75" customHeight="1">
      <c r="A282" s="75"/>
      <c r="B282" s="44"/>
      <c r="C282" s="47"/>
      <c r="D282" s="5"/>
      <c r="E282" s="48"/>
      <c r="F282" s="49"/>
      <c r="G282" s="45"/>
      <c r="H282" s="50"/>
      <c r="I282" s="51"/>
      <c r="J282" s="46"/>
      <c r="K282" s="52"/>
      <c r="L282" s="53"/>
      <c r="M282" s="53"/>
      <c r="N282" s="54"/>
    </row>
    <row r="283" spans="1:14" ht="12.75" customHeight="1">
      <c r="A283" s="75"/>
      <c r="B283" s="44"/>
      <c r="C283" s="47"/>
      <c r="D283" s="5"/>
      <c r="E283" s="48"/>
      <c r="F283" s="49"/>
      <c r="G283" s="45"/>
      <c r="H283" s="50"/>
      <c r="I283" s="51"/>
      <c r="J283" s="46"/>
      <c r="K283" s="52"/>
      <c r="L283" s="53"/>
      <c r="M283" s="53"/>
      <c r="N283" s="54"/>
    </row>
    <row r="284" spans="1:14" ht="12.75" customHeight="1">
      <c r="A284" s="75"/>
      <c r="B284" s="44"/>
      <c r="C284" s="47"/>
      <c r="D284" s="5"/>
      <c r="E284" s="48"/>
      <c r="F284" s="49"/>
      <c r="G284" s="45"/>
      <c r="H284" s="50"/>
      <c r="I284" s="51"/>
      <c r="J284" s="46"/>
      <c r="K284" s="52"/>
      <c r="L284" s="53"/>
      <c r="M284" s="53"/>
      <c r="N284" s="54"/>
    </row>
    <row r="285" spans="1:14" ht="12.75" customHeight="1">
      <c r="A285" s="75"/>
      <c r="B285" s="44"/>
      <c r="C285" s="47"/>
      <c r="D285" s="5"/>
      <c r="E285" s="48"/>
      <c r="F285" s="49"/>
      <c r="G285" s="45"/>
      <c r="H285" s="50"/>
      <c r="I285" s="51"/>
      <c r="J285" s="46"/>
      <c r="K285" s="52"/>
      <c r="L285" s="53"/>
      <c r="M285" s="53"/>
      <c r="N285" s="54"/>
    </row>
    <row r="286" spans="1:14" ht="12.75" customHeight="1">
      <c r="A286" s="75"/>
      <c r="B286" s="44"/>
      <c r="C286" s="47"/>
      <c r="D286" s="5"/>
      <c r="E286" s="48"/>
      <c r="F286" s="49"/>
      <c r="G286" s="45"/>
      <c r="H286" s="50"/>
      <c r="I286" s="51"/>
      <c r="J286" s="46"/>
      <c r="K286" s="52"/>
      <c r="L286" s="53"/>
      <c r="M286" s="53"/>
      <c r="N286" s="54"/>
    </row>
    <row r="287" spans="1:14" ht="12.75" customHeight="1">
      <c r="A287" s="75"/>
      <c r="B287" s="44"/>
      <c r="C287" s="47"/>
      <c r="D287" s="5"/>
      <c r="E287" s="48"/>
      <c r="F287" s="49"/>
      <c r="G287" s="45"/>
      <c r="H287" s="50"/>
      <c r="I287" s="51"/>
      <c r="J287" s="46"/>
      <c r="K287" s="52"/>
      <c r="L287" s="53"/>
      <c r="M287" s="53"/>
      <c r="N287" s="54"/>
    </row>
    <row r="288" spans="1:14" ht="12.75" customHeight="1">
      <c r="A288" s="75"/>
      <c r="B288" s="44"/>
      <c r="C288" s="47"/>
      <c r="D288" s="5"/>
      <c r="E288" s="48"/>
      <c r="F288" s="49"/>
      <c r="G288" s="45"/>
      <c r="H288" s="50"/>
      <c r="I288" s="51"/>
      <c r="J288" s="46"/>
      <c r="K288" s="52"/>
      <c r="L288" s="53"/>
      <c r="M288" s="53"/>
      <c r="N288" s="54"/>
    </row>
    <row r="289" spans="1:14" ht="12.75" customHeight="1">
      <c r="A289" s="75"/>
      <c r="B289" s="44"/>
      <c r="C289" s="47"/>
      <c r="D289" s="5"/>
      <c r="E289" s="48"/>
      <c r="F289" s="49"/>
      <c r="G289" s="45"/>
      <c r="H289" s="50"/>
      <c r="I289" s="51"/>
      <c r="J289" s="46"/>
      <c r="K289" s="52"/>
      <c r="L289" s="53"/>
      <c r="M289" s="53"/>
      <c r="N289" s="54"/>
    </row>
    <row r="290" spans="1:14" ht="12.75" customHeight="1">
      <c r="A290" s="75"/>
      <c r="B290" s="44"/>
      <c r="C290" s="47"/>
      <c r="D290" s="5"/>
      <c r="E290" s="48"/>
      <c r="F290" s="49"/>
      <c r="G290" s="45"/>
      <c r="H290" s="50"/>
      <c r="I290" s="51"/>
      <c r="J290" s="46"/>
      <c r="K290" s="52"/>
      <c r="L290" s="53"/>
      <c r="M290" s="53"/>
      <c r="N290" s="54"/>
    </row>
    <row r="291" spans="1:14" ht="12.75" customHeight="1">
      <c r="A291" s="75"/>
      <c r="B291" s="44"/>
      <c r="C291" s="47"/>
      <c r="D291" s="5"/>
      <c r="E291" s="48"/>
      <c r="F291" s="49"/>
      <c r="G291" s="45"/>
      <c r="H291" s="50"/>
      <c r="I291" s="51"/>
      <c r="J291" s="46"/>
      <c r="K291" s="52"/>
      <c r="L291" s="53"/>
      <c r="M291" s="53"/>
      <c r="N291" s="54"/>
    </row>
    <row r="292" spans="1:14" ht="12.75" customHeight="1">
      <c r="A292" s="75"/>
      <c r="B292" s="44"/>
      <c r="C292" s="47"/>
      <c r="D292" s="5"/>
      <c r="E292" s="48"/>
      <c r="F292" s="49"/>
      <c r="G292" s="45"/>
      <c r="H292" s="50"/>
      <c r="I292" s="51"/>
      <c r="J292" s="46"/>
      <c r="K292" s="52"/>
      <c r="L292" s="53"/>
      <c r="M292" s="53"/>
      <c r="N292" s="54"/>
    </row>
    <row r="293" spans="1:14" ht="12.75" customHeight="1">
      <c r="A293" s="75"/>
      <c r="B293" s="44"/>
      <c r="C293" s="47"/>
      <c r="D293" s="5"/>
      <c r="E293" s="48"/>
      <c r="F293" s="49"/>
      <c r="G293" s="45"/>
      <c r="H293" s="50"/>
      <c r="I293" s="51"/>
      <c r="J293" s="46"/>
      <c r="K293" s="52"/>
      <c r="L293" s="53"/>
      <c r="M293" s="53"/>
      <c r="N293" s="54"/>
    </row>
    <row r="294" spans="1:14" ht="12.75" customHeight="1">
      <c r="A294" s="75"/>
      <c r="B294" s="44"/>
      <c r="C294" s="47"/>
      <c r="D294" s="5"/>
      <c r="E294" s="48"/>
      <c r="F294" s="49"/>
      <c r="G294" s="45"/>
      <c r="H294" s="50"/>
      <c r="I294" s="51"/>
      <c r="J294" s="46"/>
      <c r="K294" s="52"/>
      <c r="L294" s="53"/>
      <c r="M294" s="53"/>
      <c r="N294" s="54"/>
    </row>
    <row r="295" spans="1:14" ht="12.75" customHeight="1">
      <c r="A295" s="75"/>
      <c r="B295" s="44"/>
      <c r="C295" s="47"/>
      <c r="D295" s="5"/>
      <c r="E295" s="48"/>
      <c r="F295" s="49"/>
      <c r="G295" s="45"/>
      <c r="H295" s="50"/>
      <c r="I295" s="51"/>
      <c r="J295" s="46"/>
      <c r="K295" s="52"/>
      <c r="L295" s="53"/>
      <c r="M295" s="53"/>
      <c r="N295" s="54"/>
    </row>
    <row r="296" spans="1:14" ht="12.75" customHeight="1">
      <c r="A296" s="75"/>
      <c r="B296" s="44"/>
      <c r="C296" s="47"/>
      <c r="D296" s="5"/>
      <c r="E296" s="48"/>
      <c r="F296" s="49"/>
      <c r="G296" s="45"/>
      <c r="H296" s="50"/>
      <c r="I296" s="51"/>
      <c r="J296" s="46"/>
      <c r="K296" s="52"/>
      <c r="L296" s="53"/>
      <c r="M296" s="53"/>
      <c r="N296" s="54"/>
    </row>
    <row r="297" spans="1:14" ht="12.75" customHeight="1">
      <c r="A297" s="75"/>
      <c r="B297" s="44"/>
      <c r="C297" s="47"/>
      <c r="D297" s="5"/>
      <c r="E297" s="48"/>
      <c r="F297" s="49"/>
      <c r="G297" s="45"/>
      <c r="H297" s="50"/>
      <c r="I297" s="51"/>
      <c r="J297" s="46"/>
      <c r="K297" s="52"/>
      <c r="L297" s="53"/>
      <c r="M297" s="53"/>
      <c r="N297" s="54"/>
    </row>
    <row r="298" spans="1:14" ht="12.75" customHeight="1">
      <c r="A298" s="75"/>
      <c r="B298" s="44"/>
      <c r="C298" s="47"/>
      <c r="D298" s="5"/>
      <c r="E298" s="48"/>
      <c r="F298" s="49"/>
      <c r="G298" s="45"/>
      <c r="H298" s="50"/>
      <c r="I298" s="51"/>
      <c r="J298" s="46"/>
      <c r="K298" s="52"/>
      <c r="L298" s="53"/>
      <c r="M298" s="53"/>
      <c r="N298" s="54"/>
    </row>
    <row r="299" spans="1:14" ht="12.75" customHeight="1">
      <c r="A299" s="75"/>
      <c r="B299" s="44"/>
      <c r="C299" s="47"/>
      <c r="D299" s="5"/>
      <c r="E299" s="48"/>
      <c r="F299" s="49"/>
      <c r="G299" s="45"/>
      <c r="H299" s="50"/>
      <c r="I299" s="51"/>
      <c r="J299" s="46"/>
      <c r="K299" s="52"/>
      <c r="L299" s="53"/>
      <c r="M299" s="53"/>
      <c r="N299" s="54"/>
    </row>
    <row r="300" spans="1:14" ht="12.75" customHeight="1">
      <c r="A300" s="75"/>
      <c r="B300" s="44"/>
      <c r="C300" s="47"/>
      <c r="D300" s="5"/>
      <c r="E300" s="48"/>
      <c r="F300" s="49"/>
      <c r="G300" s="45"/>
      <c r="H300" s="50"/>
      <c r="I300" s="51"/>
      <c r="J300" s="46"/>
      <c r="K300" s="52"/>
      <c r="L300" s="53"/>
      <c r="M300" s="53"/>
      <c r="N300" s="54"/>
    </row>
    <row r="301" spans="1:14" ht="12.75" customHeight="1">
      <c r="A301" s="75"/>
      <c r="B301" s="44"/>
      <c r="C301" s="47"/>
      <c r="D301" s="5"/>
      <c r="E301" s="48"/>
      <c r="F301" s="49"/>
      <c r="G301" s="45"/>
      <c r="H301" s="50"/>
      <c r="I301" s="51"/>
      <c r="J301" s="46"/>
      <c r="K301" s="52"/>
      <c r="L301" s="53"/>
      <c r="M301" s="53"/>
      <c r="N301" s="54"/>
    </row>
    <row r="302" spans="1:14" ht="12.75" customHeight="1">
      <c r="A302" s="75"/>
      <c r="B302" s="44"/>
      <c r="C302" s="47"/>
      <c r="D302" s="5"/>
      <c r="E302" s="48"/>
      <c r="F302" s="49"/>
      <c r="G302" s="45"/>
      <c r="H302" s="50"/>
      <c r="I302" s="51"/>
      <c r="J302" s="46"/>
      <c r="K302" s="52"/>
      <c r="L302" s="53"/>
      <c r="M302" s="53"/>
      <c r="N302" s="54"/>
    </row>
    <row r="303" spans="1:14" ht="12.75" customHeight="1">
      <c r="A303" s="75"/>
      <c r="B303" s="44"/>
      <c r="C303" s="47"/>
      <c r="D303" s="5"/>
      <c r="E303" s="48"/>
      <c r="F303" s="49"/>
      <c r="G303" s="45"/>
      <c r="H303" s="50"/>
      <c r="I303" s="51"/>
      <c r="J303" s="46"/>
      <c r="K303" s="52"/>
      <c r="L303" s="53"/>
      <c r="M303" s="53"/>
      <c r="N303" s="54"/>
    </row>
    <row r="304" spans="1:14" ht="12.75" customHeight="1">
      <c r="A304" s="75"/>
      <c r="B304" s="44"/>
      <c r="C304" s="47"/>
      <c r="D304" s="5"/>
      <c r="E304" s="48"/>
      <c r="F304" s="49"/>
      <c r="G304" s="45"/>
      <c r="H304" s="50"/>
      <c r="I304" s="51"/>
      <c r="J304" s="46"/>
      <c r="K304" s="52"/>
      <c r="L304" s="53"/>
      <c r="M304" s="53"/>
      <c r="N304" s="54"/>
    </row>
    <row r="305" spans="1:14" ht="12.75" customHeight="1">
      <c r="A305" s="75"/>
      <c r="B305" s="44"/>
      <c r="C305" s="47"/>
      <c r="D305" s="5"/>
      <c r="E305" s="48"/>
      <c r="F305" s="49"/>
      <c r="G305" s="45"/>
      <c r="H305" s="50"/>
      <c r="I305" s="51"/>
      <c r="J305" s="46"/>
      <c r="K305" s="52"/>
      <c r="L305" s="53"/>
      <c r="M305" s="53"/>
      <c r="N305" s="54"/>
    </row>
    <row r="306" spans="1:14" ht="12.75" customHeight="1">
      <c r="A306" s="75"/>
      <c r="B306" s="44"/>
      <c r="C306" s="47"/>
      <c r="D306" s="5"/>
      <c r="E306" s="48"/>
      <c r="F306" s="49"/>
      <c r="G306" s="45"/>
      <c r="H306" s="50"/>
      <c r="I306" s="51"/>
      <c r="J306" s="46"/>
      <c r="K306" s="52"/>
      <c r="L306" s="53"/>
      <c r="M306" s="53"/>
      <c r="N306" s="54"/>
    </row>
    <row r="307" spans="1:14" ht="12.75" customHeight="1">
      <c r="A307" s="75"/>
      <c r="B307" s="44"/>
      <c r="C307" s="47"/>
      <c r="D307" s="5"/>
      <c r="E307" s="48"/>
      <c r="F307" s="49"/>
      <c r="G307" s="45"/>
      <c r="H307" s="50"/>
      <c r="I307" s="51"/>
      <c r="J307" s="46"/>
      <c r="K307" s="52"/>
      <c r="L307" s="53"/>
      <c r="M307" s="53"/>
      <c r="N307" s="54"/>
    </row>
    <row r="308" spans="1:14" ht="12.75" customHeight="1">
      <c r="A308" s="75"/>
      <c r="B308" s="44"/>
      <c r="C308" s="47"/>
      <c r="D308" s="5"/>
      <c r="E308" s="48"/>
      <c r="F308" s="49"/>
      <c r="G308" s="45"/>
      <c r="H308" s="50"/>
      <c r="I308" s="51"/>
      <c r="J308" s="46"/>
      <c r="K308" s="52"/>
      <c r="L308" s="53"/>
      <c r="M308" s="53"/>
      <c r="N308" s="54"/>
    </row>
    <row r="309" spans="1:14" ht="12.75" customHeight="1">
      <c r="A309" s="75"/>
      <c r="B309" s="44"/>
      <c r="C309" s="47"/>
      <c r="D309" s="5"/>
      <c r="E309" s="48"/>
      <c r="F309" s="49"/>
      <c r="G309" s="45"/>
      <c r="H309" s="50"/>
      <c r="I309" s="51"/>
      <c r="J309" s="46"/>
      <c r="K309" s="52"/>
      <c r="L309" s="53"/>
      <c r="M309" s="53"/>
      <c r="N309" s="54"/>
    </row>
    <row r="310" spans="1:14" ht="12.75" customHeight="1">
      <c r="A310" s="75"/>
      <c r="B310" s="44"/>
      <c r="C310" s="47"/>
      <c r="D310" s="5"/>
      <c r="E310" s="48"/>
      <c r="F310" s="49"/>
      <c r="G310" s="45"/>
      <c r="H310" s="50"/>
      <c r="I310" s="51"/>
      <c r="J310" s="46"/>
      <c r="K310" s="52"/>
      <c r="L310" s="53"/>
      <c r="M310" s="53"/>
      <c r="N310" s="54"/>
    </row>
    <row r="311" spans="1:14" ht="12.75" customHeight="1">
      <c r="A311" s="75"/>
      <c r="B311" s="44"/>
      <c r="C311" s="47"/>
      <c r="D311" s="5"/>
      <c r="E311" s="48"/>
      <c r="F311" s="49"/>
      <c r="G311" s="45"/>
      <c r="H311" s="50"/>
      <c r="I311" s="51"/>
      <c r="J311" s="46"/>
      <c r="K311" s="52"/>
      <c r="L311" s="53"/>
      <c r="M311" s="53"/>
      <c r="N311" s="54"/>
    </row>
    <row r="312" spans="1:14" ht="12.75" customHeight="1">
      <c r="A312" s="75"/>
      <c r="B312" s="44"/>
      <c r="C312" s="47"/>
      <c r="D312" s="5"/>
      <c r="E312" s="48"/>
      <c r="F312" s="49"/>
      <c r="G312" s="45"/>
      <c r="H312" s="50"/>
      <c r="I312" s="51"/>
      <c r="J312" s="46"/>
      <c r="K312" s="52"/>
      <c r="L312" s="53"/>
      <c r="M312" s="53"/>
      <c r="N312" s="54"/>
    </row>
    <row r="313" spans="1:14" ht="12.75" customHeight="1">
      <c r="A313" s="75"/>
      <c r="B313" s="44"/>
      <c r="C313" s="47"/>
      <c r="D313" s="5"/>
      <c r="E313" s="48"/>
      <c r="F313" s="49"/>
      <c r="G313" s="45"/>
      <c r="H313" s="50"/>
      <c r="I313" s="51"/>
      <c r="J313" s="46"/>
      <c r="K313" s="52"/>
      <c r="L313" s="53"/>
      <c r="M313" s="53"/>
      <c r="N313" s="54"/>
    </row>
    <row r="314" spans="1:14" ht="12.75" customHeight="1">
      <c r="A314" s="75"/>
      <c r="B314" s="44"/>
      <c r="C314" s="47"/>
      <c r="D314" s="5"/>
      <c r="E314" s="48"/>
      <c r="F314" s="49"/>
      <c r="G314" s="45"/>
      <c r="H314" s="50"/>
      <c r="I314" s="51"/>
      <c r="J314" s="46"/>
      <c r="K314" s="52"/>
      <c r="L314" s="53"/>
      <c r="M314" s="53"/>
      <c r="N314" s="54"/>
    </row>
    <row r="315" spans="1:14" ht="12.75" customHeight="1">
      <c r="A315" s="75"/>
      <c r="B315" s="44"/>
      <c r="C315" s="47"/>
      <c r="D315" s="5"/>
      <c r="E315" s="48"/>
      <c r="F315" s="49"/>
      <c r="G315" s="45"/>
      <c r="H315" s="50"/>
      <c r="I315" s="51"/>
      <c r="J315" s="46"/>
      <c r="K315" s="52"/>
      <c r="L315" s="53"/>
      <c r="M315" s="53"/>
      <c r="N315" s="54"/>
    </row>
    <row r="316" spans="1:14" ht="12.75" customHeight="1">
      <c r="A316" s="75"/>
      <c r="B316" s="44"/>
      <c r="C316" s="47"/>
      <c r="D316" s="5"/>
      <c r="E316" s="48"/>
      <c r="F316" s="49"/>
      <c r="G316" s="45"/>
      <c r="H316" s="50"/>
      <c r="I316" s="51"/>
      <c r="J316" s="46"/>
      <c r="K316" s="52"/>
      <c r="L316" s="53"/>
      <c r="M316" s="53"/>
      <c r="N316" s="54"/>
    </row>
    <row r="317" spans="1:14" ht="12.75" customHeight="1">
      <c r="A317" s="75"/>
      <c r="B317" s="44"/>
      <c r="C317" s="47"/>
      <c r="D317" s="5"/>
      <c r="E317" s="48"/>
      <c r="F317" s="49"/>
      <c r="G317" s="45"/>
      <c r="H317" s="50"/>
      <c r="I317" s="51"/>
      <c r="J317" s="46"/>
      <c r="K317" s="52"/>
      <c r="L317" s="53"/>
      <c r="M317" s="53"/>
      <c r="N317" s="54"/>
    </row>
    <row r="318" spans="1:14" ht="12.75" customHeight="1">
      <c r="A318" s="75"/>
      <c r="B318" s="44"/>
      <c r="C318" s="47"/>
      <c r="D318" s="5"/>
      <c r="E318" s="48"/>
      <c r="F318" s="49"/>
      <c r="G318" s="45"/>
      <c r="H318" s="50"/>
      <c r="I318" s="51"/>
      <c r="J318" s="46"/>
      <c r="K318" s="52"/>
      <c r="L318" s="53"/>
      <c r="M318" s="53"/>
      <c r="N318" s="54"/>
    </row>
    <row r="319" spans="1:14" ht="12.75" customHeight="1">
      <c r="A319" s="75"/>
      <c r="B319" s="44"/>
      <c r="C319" s="47"/>
      <c r="D319" s="5"/>
      <c r="E319" s="48"/>
      <c r="F319" s="49"/>
      <c r="G319" s="45"/>
      <c r="H319" s="50"/>
      <c r="I319" s="51"/>
      <c r="J319" s="46"/>
      <c r="K319" s="52"/>
      <c r="L319" s="53"/>
      <c r="M319" s="53"/>
      <c r="N319" s="54"/>
    </row>
    <row r="320" spans="1:14" ht="12.75" customHeight="1">
      <c r="A320" s="75"/>
      <c r="B320" s="44"/>
      <c r="C320" s="47"/>
      <c r="D320" s="5"/>
      <c r="E320" s="48"/>
      <c r="F320" s="49"/>
      <c r="G320" s="45"/>
      <c r="H320" s="50"/>
      <c r="I320" s="51"/>
      <c r="J320" s="46"/>
      <c r="K320" s="52"/>
      <c r="L320" s="53"/>
      <c r="M320" s="53"/>
      <c r="N320" s="54"/>
    </row>
    <row r="321" spans="1:14" ht="12.75" customHeight="1">
      <c r="A321" s="75"/>
      <c r="B321" s="44"/>
      <c r="C321" s="47"/>
      <c r="D321" s="5"/>
      <c r="E321" s="48"/>
      <c r="F321" s="49"/>
      <c r="G321" s="45"/>
      <c r="H321" s="50"/>
      <c r="I321" s="51"/>
      <c r="J321" s="46"/>
      <c r="K321" s="52"/>
      <c r="L321" s="53"/>
      <c r="M321" s="53"/>
      <c r="N321" s="54"/>
    </row>
    <row r="322" spans="1:14" ht="12.75" customHeight="1">
      <c r="A322" s="75"/>
      <c r="B322" s="44"/>
      <c r="C322" s="47"/>
      <c r="D322" s="5"/>
      <c r="E322" s="48"/>
      <c r="F322" s="49"/>
      <c r="G322" s="45"/>
      <c r="H322" s="50"/>
      <c r="I322" s="51"/>
      <c r="J322" s="46"/>
      <c r="K322" s="52"/>
      <c r="L322" s="53"/>
      <c r="M322" s="53"/>
      <c r="N322" s="54"/>
    </row>
    <row r="323" spans="1:14" ht="12.75" customHeight="1">
      <c r="A323" s="75"/>
      <c r="B323" s="44"/>
      <c r="C323" s="47"/>
      <c r="D323" s="5"/>
      <c r="E323" s="48"/>
      <c r="F323" s="49"/>
      <c r="G323" s="45"/>
      <c r="H323" s="50"/>
      <c r="I323" s="51"/>
      <c r="J323" s="46"/>
      <c r="K323" s="52"/>
      <c r="L323" s="53"/>
      <c r="M323" s="53"/>
      <c r="N323" s="54"/>
    </row>
    <row r="324" spans="1:14" ht="12.75" customHeight="1">
      <c r="A324" s="75"/>
      <c r="B324" s="44"/>
      <c r="C324" s="47"/>
      <c r="D324" s="5"/>
      <c r="E324" s="48"/>
      <c r="F324" s="49"/>
      <c r="G324" s="45"/>
      <c r="H324" s="50"/>
      <c r="I324" s="51"/>
      <c r="J324" s="46"/>
      <c r="K324" s="52"/>
      <c r="L324" s="53"/>
      <c r="M324" s="53"/>
      <c r="N324" s="54"/>
    </row>
    <row r="325" spans="1:14" ht="12.75" customHeight="1">
      <c r="A325" s="75"/>
      <c r="B325" s="44"/>
      <c r="C325" s="47"/>
      <c r="D325" s="5"/>
      <c r="E325" s="48"/>
      <c r="F325" s="49"/>
      <c r="G325" s="45"/>
      <c r="H325" s="50"/>
      <c r="I325" s="51"/>
      <c r="J325" s="46"/>
      <c r="K325" s="52"/>
      <c r="L325" s="53"/>
      <c r="M325" s="53"/>
      <c r="N325" s="54"/>
    </row>
    <row r="326" spans="1:14" ht="12.75" customHeight="1">
      <c r="A326" s="75"/>
      <c r="B326" s="44"/>
      <c r="C326" s="47"/>
      <c r="D326" s="5"/>
      <c r="E326" s="48"/>
      <c r="F326" s="49"/>
      <c r="G326" s="45"/>
      <c r="H326" s="50"/>
      <c r="I326" s="51"/>
      <c r="J326" s="46"/>
      <c r="K326" s="52"/>
      <c r="L326" s="53"/>
      <c r="M326" s="53"/>
      <c r="N326" s="54"/>
    </row>
    <row r="327" spans="1:14" ht="12.75" customHeight="1">
      <c r="A327" s="75"/>
      <c r="B327" s="44"/>
      <c r="C327" s="47"/>
      <c r="D327" s="5"/>
      <c r="E327" s="48"/>
      <c r="F327" s="49"/>
      <c r="G327" s="45"/>
      <c r="H327" s="50"/>
      <c r="I327" s="51"/>
      <c r="J327" s="46"/>
      <c r="K327" s="52"/>
      <c r="L327" s="53"/>
      <c r="M327" s="53"/>
      <c r="N327" s="54"/>
    </row>
    <row r="328" spans="1:14" ht="12.75" customHeight="1">
      <c r="A328" s="75"/>
      <c r="B328" s="44"/>
      <c r="C328" s="47"/>
      <c r="D328" s="5"/>
      <c r="E328" s="48"/>
      <c r="F328" s="49"/>
      <c r="G328" s="45"/>
      <c r="H328" s="50"/>
      <c r="I328" s="51"/>
      <c r="J328" s="46"/>
      <c r="K328" s="52"/>
      <c r="L328" s="53"/>
      <c r="M328" s="53"/>
      <c r="N328" s="54"/>
    </row>
    <row r="329" spans="1:14" ht="12.75" customHeight="1">
      <c r="A329" s="75"/>
      <c r="B329" s="44"/>
      <c r="C329" s="47"/>
      <c r="D329" s="5"/>
      <c r="E329" s="48"/>
      <c r="F329" s="49"/>
      <c r="G329" s="45"/>
      <c r="H329" s="50"/>
      <c r="I329" s="51"/>
      <c r="J329" s="46"/>
      <c r="K329" s="52"/>
      <c r="L329" s="53"/>
      <c r="M329" s="53"/>
      <c r="N329" s="54"/>
    </row>
    <row r="330" spans="1:14" ht="12.75" customHeight="1">
      <c r="A330" s="75"/>
      <c r="B330" s="44"/>
      <c r="C330" s="47"/>
      <c r="D330" s="5"/>
      <c r="E330" s="48"/>
      <c r="F330" s="49"/>
      <c r="G330" s="45"/>
      <c r="H330" s="50"/>
      <c r="I330" s="51"/>
      <c r="J330" s="46"/>
      <c r="K330" s="52"/>
      <c r="L330" s="53"/>
      <c r="M330" s="53"/>
      <c r="N330" s="54"/>
    </row>
    <row r="331" spans="1:14" ht="12.75" customHeight="1">
      <c r="A331" s="75"/>
      <c r="B331" s="44"/>
      <c r="C331" s="47"/>
      <c r="D331" s="5"/>
      <c r="E331" s="48"/>
      <c r="F331" s="49"/>
      <c r="G331" s="45"/>
      <c r="H331" s="50"/>
      <c r="I331" s="51"/>
      <c r="J331" s="46"/>
      <c r="K331" s="52"/>
      <c r="L331" s="53"/>
      <c r="M331" s="53"/>
      <c r="N331" s="54"/>
    </row>
    <row r="332" spans="1:14" ht="12.75" customHeight="1">
      <c r="A332" s="75"/>
      <c r="B332" s="44"/>
      <c r="C332" s="47"/>
      <c r="D332" s="5"/>
      <c r="E332" s="48"/>
      <c r="F332" s="49"/>
      <c r="G332" s="45"/>
      <c r="H332" s="50"/>
      <c r="I332" s="51"/>
      <c r="J332" s="46"/>
      <c r="K332" s="52"/>
      <c r="L332" s="53"/>
      <c r="M332" s="53"/>
      <c r="N332" s="54"/>
    </row>
    <row r="333" spans="1:14" ht="12.75" customHeight="1">
      <c r="A333" s="75"/>
      <c r="B333" s="44"/>
      <c r="C333" s="47"/>
      <c r="D333" s="5"/>
      <c r="E333" s="48"/>
      <c r="F333" s="49"/>
      <c r="G333" s="45"/>
      <c r="H333" s="50"/>
      <c r="I333" s="51"/>
      <c r="J333" s="46"/>
      <c r="K333" s="52"/>
      <c r="L333" s="53"/>
      <c r="M333" s="53"/>
      <c r="N333" s="54"/>
    </row>
    <row r="334" spans="1:14" ht="12.75" customHeight="1">
      <c r="A334" s="75"/>
      <c r="B334" s="44"/>
      <c r="C334" s="47"/>
      <c r="D334" s="5"/>
      <c r="E334" s="48"/>
      <c r="F334" s="49"/>
      <c r="G334" s="45"/>
      <c r="H334" s="50"/>
      <c r="I334" s="51"/>
      <c r="J334" s="46"/>
      <c r="K334" s="52"/>
      <c r="L334" s="53"/>
      <c r="M334" s="53"/>
      <c r="N334" s="54"/>
    </row>
    <row r="335" spans="1:14" ht="12.75" customHeight="1">
      <c r="A335" s="75"/>
      <c r="B335" s="44"/>
      <c r="C335" s="47"/>
      <c r="D335" s="5"/>
      <c r="E335" s="48"/>
      <c r="F335" s="49"/>
      <c r="G335" s="45"/>
      <c r="H335" s="50"/>
      <c r="I335" s="51"/>
      <c r="J335" s="46"/>
      <c r="K335" s="52"/>
      <c r="L335" s="53"/>
      <c r="M335" s="53"/>
      <c r="N335" s="54"/>
    </row>
    <row r="336" spans="1:14" ht="12.75" customHeight="1">
      <c r="A336" s="75"/>
      <c r="B336" s="44"/>
      <c r="C336" s="47"/>
      <c r="D336" s="5"/>
      <c r="E336" s="48"/>
      <c r="F336" s="49"/>
      <c r="G336" s="45"/>
      <c r="H336" s="50"/>
      <c r="I336" s="51"/>
      <c r="J336" s="46"/>
      <c r="K336" s="52"/>
      <c r="L336" s="53"/>
      <c r="M336" s="53"/>
      <c r="N336" s="54"/>
    </row>
    <row r="337" spans="1:14" ht="12.75" customHeight="1">
      <c r="A337" s="75"/>
      <c r="B337" s="44"/>
      <c r="C337" s="47"/>
      <c r="D337" s="5"/>
      <c r="E337" s="48"/>
      <c r="F337" s="49"/>
      <c r="G337" s="45"/>
      <c r="H337" s="50"/>
      <c r="I337" s="51"/>
      <c r="J337" s="46"/>
      <c r="K337" s="52"/>
      <c r="L337" s="53"/>
      <c r="M337" s="53"/>
      <c r="N337" s="54"/>
    </row>
    <row r="338" spans="1:14" ht="12.75" customHeight="1">
      <c r="A338" s="75"/>
      <c r="B338" s="44"/>
      <c r="C338" s="47"/>
      <c r="D338" s="5"/>
      <c r="E338" s="48"/>
      <c r="F338" s="49"/>
      <c r="G338" s="45"/>
      <c r="H338" s="50"/>
      <c r="I338" s="51"/>
      <c r="J338" s="46"/>
      <c r="K338" s="52"/>
      <c r="L338" s="53"/>
      <c r="M338" s="53"/>
      <c r="N338" s="54"/>
    </row>
    <row r="339" spans="1:14" ht="12.75" customHeight="1">
      <c r="A339" s="75"/>
      <c r="B339" s="44"/>
      <c r="C339" s="47"/>
      <c r="D339" s="5"/>
      <c r="E339" s="48"/>
      <c r="F339" s="49"/>
      <c r="G339" s="45"/>
      <c r="H339" s="50"/>
      <c r="I339" s="51"/>
      <c r="J339" s="46"/>
      <c r="K339" s="52"/>
      <c r="L339" s="53"/>
      <c r="M339" s="53"/>
      <c r="N339" s="54"/>
    </row>
    <row r="340" spans="1:14" ht="12.75" customHeight="1">
      <c r="A340" s="75"/>
      <c r="B340" s="44"/>
      <c r="C340" s="47"/>
      <c r="D340" s="5"/>
      <c r="E340" s="48"/>
      <c r="F340" s="49"/>
      <c r="G340" s="45"/>
      <c r="H340" s="50"/>
      <c r="I340" s="51"/>
      <c r="J340" s="46"/>
      <c r="K340" s="52"/>
      <c r="L340" s="53"/>
      <c r="M340" s="53"/>
      <c r="N340" s="54"/>
    </row>
    <row r="341" spans="1:14" ht="12.75" customHeight="1">
      <c r="A341" s="75"/>
      <c r="B341" s="44"/>
      <c r="C341" s="47"/>
      <c r="D341" s="5"/>
      <c r="E341" s="48"/>
      <c r="F341" s="49"/>
      <c r="G341" s="45"/>
      <c r="H341" s="50"/>
      <c r="I341" s="51"/>
      <c r="J341" s="46"/>
      <c r="K341" s="52"/>
      <c r="L341" s="53"/>
      <c r="M341" s="53"/>
      <c r="N341" s="54"/>
    </row>
    <row r="342" spans="1:14" ht="12.75" customHeight="1">
      <c r="A342" s="75"/>
      <c r="B342" s="44"/>
      <c r="C342" s="47"/>
      <c r="D342" s="5"/>
      <c r="E342" s="48"/>
      <c r="F342" s="49"/>
      <c r="G342" s="45"/>
      <c r="H342" s="50"/>
      <c r="I342" s="51"/>
      <c r="J342" s="46"/>
      <c r="K342" s="52"/>
      <c r="L342" s="53"/>
      <c r="M342" s="53"/>
      <c r="N342" s="54"/>
    </row>
    <row r="343" spans="1:14" ht="12.75" customHeight="1">
      <c r="A343" s="75"/>
      <c r="B343" s="44"/>
      <c r="C343" s="47"/>
      <c r="D343" s="5"/>
      <c r="E343" s="48"/>
      <c r="F343" s="49"/>
      <c r="G343" s="45"/>
      <c r="H343" s="50"/>
      <c r="I343" s="51"/>
      <c r="J343" s="46"/>
      <c r="K343" s="52"/>
      <c r="L343" s="53"/>
      <c r="M343" s="53"/>
      <c r="N343" s="54"/>
    </row>
    <row r="344" spans="1:14" ht="12.75" customHeight="1">
      <c r="A344" s="75"/>
      <c r="B344" s="44"/>
      <c r="C344" s="47"/>
      <c r="D344" s="5"/>
      <c r="E344" s="48"/>
      <c r="F344" s="49"/>
      <c r="G344" s="45"/>
      <c r="H344" s="50"/>
      <c r="I344" s="51"/>
      <c r="J344" s="46"/>
      <c r="K344" s="52"/>
      <c r="L344" s="53"/>
      <c r="M344" s="53"/>
      <c r="N344" s="54"/>
    </row>
    <row r="345" spans="1:14" ht="12.75" customHeight="1">
      <c r="A345" s="75"/>
      <c r="B345" s="44"/>
      <c r="C345" s="47"/>
      <c r="D345" s="5"/>
      <c r="E345" s="48"/>
      <c r="F345" s="49"/>
      <c r="G345" s="45"/>
      <c r="H345" s="50"/>
      <c r="I345" s="51"/>
      <c r="J345" s="46"/>
      <c r="K345" s="52"/>
      <c r="L345" s="53"/>
      <c r="M345" s="53"/>
      <c r="N345" s="54"/>
    </row>
    <row r="346" spans="1:14" ht="12.75" customHeight="1">
      <c r="A346" s="75"/>
      <c r="B346" s="44"/>
      <c r="C346" s="47"/>
      <c r="D346" s="5"/>
      <c r="E346" s="48"/>
      <c r="F346" s="49"/>
      <c r="G346" s="45"/>
      <c r="H346" s="50"/>
      <c r="I346" s="51"/>
      <c r="J346" s="46"/>
      <c r="K346" s="52"/>
      <c r="L346" s="53"/>
      <c r="M346" s="53"/>
      <c r="N346" s="54"/>
    </row>
    <row r="347" spans="1:14" ht="12.75" customHeight="1">
      <c r="A347" s="75"/>
      <c r="B347" s="44"/>
      <c r="C347" s="47"/>
      <c r="D347" s="5"/>
      <c r="E347" s="48"/>
      <c r="F347" s="49"/>
      <c r="G347" s="45"/>
      <c r="H347" s="50"/>
      <c r="I347" s="51"/>
      <c r="J347" s="46"/>
      <c r="K347" s="52"/>
      <c r="L347" s="53"/>
      <c r="M347" s="53"/>
      <c r="N347" s="54"/>
    </row>
    <row r="348" spans="1:14" ht="12.75" customHeight="1">
      <c r="A348" s="75"/>
      <c r="B348" s="44"/>
      <c r="C348" s="47"/>
      <c r="D348" s="5"/>
      <c r="E348" s="48"/>
      <c r="F348" s="49"/>
      <c r="G348" s="45"/>
      <c r="H348" s="50"/>
      <c r="I348" s="51"/>
      <c r="J348" s="46"/>
      <c r="K348" s="52"/>
      <c r="L348" s="53"/>
      <c r="M348" s="53"/>
      <c r="N348" s="54"/>
    </row>
    <row r="349" spans="1:14" ht="12.75" customHeight="1">
      <c r="A349" s="75"/>
      <c r="B349" s="44"/>
      <c r="C349" s="47"/>
      <c r="D349" s="5"/>
      <c r="E349" s="48"/>
      <c r="F349" s="49"/>
      <c r="G349" s="45"/>
      <c r="H349" s="50"/>
      <c r="I349" s="51"/>
      <c r="J349" s="46"/>
      <c r="K349" s="52"/>
      <c r="L349" s="53"/>
      <c r="M349" s="53"/>
      <c r="N349" s="54"/>
    </row>
    <row r="350" spans="1:14" ht="12.75" customHeight="1">
      <c r="A350" s="75"/>
      <c r="B350" s="44"/>
      <c r="C350" s="47"/>
      <c r="D350" s="5"/>
      <c r="E350" s="48"/>
      <c r="F350" s="49"/>
      <c r="G350" s="45"/>
      <c r="H350" s="50"/>
      <c r="I350" s="51"/>
      <c r="J350" s="46"/>
      <c r="K350" s="52"/>
      <c r="L350" s="53"/>
      <c r="M350" s="53"/>
      <c r="N350" s="54"/>
    </row>
    <row r="351" spans="1:14" ht="12.75" customHeight="1">
      <c r="A351" s="75"/>
      <c r="B351" s="44"/>
      <c r="C351" s="47"/>
      <c r="D351" s="5"/>
      <c r="E351" s="48"/>
      <c r="F351" s="49"/>
      <c r="G351" s="45"/>
      <c r="H351" s="50"/>
      <c r="I351" s="51"/>
      <c r="J351" s="46"/>
      <c r="K351" s="52"/>
      <c r="L351" s="53"/>
      <c r="M351" s="53"/>
      <c r="N351" s="54"/>
    </row>
    <row r="352" spans="1:14" ht="12.75" customHeight="1">
      <c r="A352" s="75"/>
      <c r="B352" s="44"/>
      <c r="C352" s="47"/>
      <c r="D352" s="5"/>
      <c r="E352" s="48"/>
      <c r="F352" s="49"/>
      <c r="G352" s="45"/>
      <c r="H352" s="50"/>
      <c r="I352" s="51"/>
      <c r="J352" s="46"/>
      <c r="K352" s="52"/>
      <c r="L352" s="53"/>
      <c r="M352" s="53"/>
      <c r="N352" s="54"/>
    </row>
    <row r="353" spans="1:14" ht="12.75" customHeight="1">
      <c r="A353" s="75"/>
      <c r="B353" s="44"/>
      <c r="C353" s="47"/>
      <c r="D353" s="5"/>
      <c r="E353" s="48"/>
      <c r="F353" s="49"/>
      <c r="G353" s="45"/>
      <c r="H353" s="50"/>
      <c r="I353" s="51"/>
      <c r="J353" s="46"/>
      <c r="K353" s="52"/>
      <c r="L353" s="53"/>
      <c r="M353" s="53"/>
      <c r="N353" s="54"/>
    </row>
    <row r="354" spans="1:14" ht="12.75" customHeight="1">
      <c r="A354" s="75"/>
      <c r="B354" s="44"/>
      <c r="C354" s="47"/>
      <c r="D354" s="5"/>
      <c r="E354" s="48"/>
      <c r="F354" s="49"/>
      <c r="G354" s="45"/>
      <c r="H354" s="50"/>
      <c r="I354" s="51"/>
      <c r="J354" s="46"/>
      <c r="K354" s="52"/>
      <c r="L354" s="53"/>
      <c r="M354" s="53"/>
      <c r="N354" s="54"/>
    </row>
    <row r="355" spans="1:14" ht="12.75" customHeight="1">
      <c r="A355" s="75"/>
      <c r="B355" s="44"/>
      <c r="C355" s="47"/>
      <c r="D355" s="5"/>
      <c r="E355" s="48"/>
      <c r="F355" s="49"/>
      <c r="G355" s="45"/>
      <c r="H355" s="50"/>
      <c r="I355" s="51"/>
      <c r="J355" s="46"/>
      <c r="K355" s="52"/>
      <c r="L355" s="53"/>
      <c r="M355" s="53"/>
      <c r="N355" s="54"/>
    </row>
    <row r="356" spans="1:14" ht="12.75" customHeight="1">
      <c r="A356" s="75"/>
      <c r="B356" s="44"/>
      <c r="C356" s="47"/>
      <c r="D356" s="5"/>
      <c r="E356" s="48"/>
      <c r="F356" s="49"/>
      <c r="G356" s="45"/>
      <c r="H356" s="50"/>
      <c r="I356" s="51"/>
      <c r="J356" s="46"/>
      <c r="K356" s="52"/>
      <c r="L356" s="53"/>
      <c r="M356" s="53"/>
      <c r="N356" s="54"/>
    </row>
    <row r="357" spans="1:14" ht="12.75" customHeight="1">
      <c r="A357" s="75"/>
      <c r="B357" s="44"/>
      <c r="C357" s="47"/>
      <c r="D357" s="5"/>
      <c r="E357" s="48"/>
      <c r="F357" s="49"/>
      <c r="G357" s="45"/>
      <c r="H357" s="50"/>
      <c r="I357" s="51"/>
      <c r="J357" s="46"/>
      <c r="K357" s="52"/>
      <c r="L357" s="53"/>
      <c r="M357" s="53"/>
      <c r="N357" s="54"/>
    </row>
    <row r="358" spans="1:14" ht="12.75" customHeight="1">
      <c r="A358" s="75"/>
      <c r="B358" s="44"/>
      <c r="C358" s="47"/>
      <c r="D358" s="5"/>
      <c r="E358" s="48"/>
      <c r="F358" s="49"/>
      <c r="G358" s="45"/>
      <c r="H358" s="50"/>
      <c r="I358" s="51"/>
      <c r="J358" s="46"/>
      <c r="K358" s="52"/>
      <c r="L358" s="53"/>
      <c r="M358" s="53"/>
      <c r="N358" s="54"/>
    </row>
    <row r="359" spans="1:14" ht="12.75" customHeight="1">
      <c r="A359" s="75"/>
      <c r="B359" s="44"/>
      <c r="C359" s="47"/>
      <c r="D359" s="5"/>
      <c r="E359" s="48"/>
      <c r="F359" s="49"/>
      <c r="G359" s="45"/>
      <c r="H359" s="50"/>
      <c r="I359" s="51"/>
      <c r="J359" s="46"/>
      <c r="K359" s="52"/>
      <c r="L359" s="53"/>
      <c r="M359" s="53"/>
      <c r="N359" s="54"/>
    </row>
    <row r="360" spans="1:14" ht="12.75" customHeight="1">
      <c r="A360" s="75"/>
      <c r="B360" s="44"/>
      <c r="C360" s="47"/>
      <c r="D360" s="5"/>
      <c r="E360" s="48"/>
      <c r="F360" s="49"/>
      <c r="G360" s="45"/>
      <c r="H360" s="50"/>
      <c r="I360" s="51"/>
      <c r="J360" s="46"/>
      <c r="K360" s="52"/>
      <c r="L360" s="53"/>
      <c r="M360" s="53"/>
      <c r="N360" s="54"/>
    </row>
    <row r="361" spans="1:14" ht="12.75" customHeight="1">
      <c r="A361" s="75"/>
      <c r="B361" s="44"/>
      <c r="C361" s="47"/>
      <c r="D361" s="5"/>
      <c r="E361" s="48"/>
      <c r="F361" s="49"/>
      <c r="G361" s="45"/>
      <c r="H361" s="50"/>
      <c r="I361" s="51"/>
      <c r="J361" s="46"/>
      <c r="K361" s="52"/>
      <c r="L361" s="53"/>
      <c r="M361" s="53"/>
      <c r="N361" s="54"/>
    </row>
    <row r="362" spans="1:14" ht="12.75" customHeight="1">
      <c r="A362" s="75"/>
      <c r="B362" s="44"/>
      <c r="C362" s="47"/>
      <c r="D362" s="5"/>
      <c r="E362" s="48"/>
      <c r="F362" s="49"/>
      <c r="G362" s="45"/>
      <c r="H362" s="50"/>
      <c r="I362" s="51"/>
      <c r="J362" s="46"/>
      <c r="K362" s="52"/>
      <c r="L362" s="53"/>
      <c r="M362" s="53"/>
      <c r="N362" s="54"/>
    </row>
    <row r="363" spans="1:14" ht="12.75" customHeight="1">
      <c r="A363" s="75"/>
      <c r="B363" s="44"/>
      <c r="C363" s="47"/>
      <c r="D363" s="5"/>
      <c r="E363" s="48"/>
      <c r="F363" s="49"/>
      <c r="G363" s="45"/>
      <c r="H363" s="50"/>
      <c r="I363" s="51"/>
      <c r="J363" s="46"/>
      <c r="K363" s="52"/>
      <c r="L363" s="53"/>
      <c r="M363" s="53"/>
      <c r="N363" s="54"/>
    </row>
    <row r="364" spans="1:14" ht="12.75" customHeight="1">
      <c r="A364" s="75"/>
      <c r="B364" s="44"/>
      <c r="C364" s="47"/>
      <c r="D364" s="5"/>
      <c r="E364" s="48"/>
      <c r="F364" s="49"/>
      <c r="G364" s="45"/>
      <c r="H364" s="50"/>
      <c r="I364" s="51"/>
      <c r="J364" s="46"/>
      <c r="K364" s="52"/>
      <c r="L364" s="53"/>
      <c r="M364" s="53"/>
      <c r="N364" s="54"/>
    </row>
    <row r="365" spans="1:14" ht="12.75" customHeight="1">
      <c r="A365" s="75"/>
      <c r="B365" s="44"/>
      <c r="C365" s="47"/>
      <c r="D365" s="5"/>
      <c r="E365" s="48"/>
      <c r="F365" s="49"/>
      <c r="G365" s="45"/>
      <c r="H365" s="50"/>
      <c r="I365" s="51"/>
      <c r="J365" s="46"/>
      <c r="K365" s="52"/>
      <c r="L365" s="53"/>
      <c r="M365" s="53"/>
      <c r="N365" s="54"/>
    </row>
    <row r="366" spans="1:14" ht="12.75" customHeight="1">
      <c r="A366" s="75"/>
      <c r="B366" s="44"/>
      <c r="C366" s="47"/>
      <c r="D366" s="5"/>
      <c r="E366" s="48"/>
      <c r="F366" s="49"/>
      <c r="G366" s="45"/>
      <c r="H366" s="50"/>
      <c r="I366" s="51"/>
      <c r="J366" s="46"/>
      <c r="K366" s="52"/>
      <c r="L366" s="53"/>
      <c r="M366" s="53"/>
      <c r="N366" s="54"/>
    </row>
    <row r="367" spans="1:14" ht="12.75" customHeight="1">
      <c r="A367" s="75"/>
      <c r="B367" s="44"/>
      <c r="C367" s="47"/>
      <c r="D367" s="5"/>
      <c r="E367" s="48"/>
      <c r="F367" s="49"/>
      <c r="G367" s="45"/>
      <c r="H367" s="50"/>
      <c r="I367" s="51"/>
      <c r="J367" s="46"/>
      <c r="K367" s="52"/>
      <c r="L367" s="53"/>
      <c r="M367" s="53"/>
      <c r="N367" s="54"/>
    </row>
    <row r="368" spans="1:14" ht="12.75" customHeight="1">
      <c r="A368" s="75"/>
      <c r="B368" s="44"/>
      <c r="C368" s="47"/>
      <c r="D368" s="5"/>
      <c r="E368" s="48"/>
      <c r="F368" s="49"/>
      <c r="G368" s="45"/>
      <c r="H368" s="50"/>
      <c r="I368" s="51"/>
      <c r="J368" s="46"/>
      <c r="K368" s="52"/>
      <c r="L368" s="53"/>
      <c r="M368" s="53"/>
      <c r="N368" s="54"/>
    </row>
    <row r="369" spans="1:14" ht="12.75" customHeight="1">
      <c r="A369" s="75"/>
      <c r="B369" s="44"/>
      <c r="C369" s="47"/>
      <c r="D369" s="5"/>
      <c r="E369" s="48"/>
      <c r="F369" s="49"/>
      <c r="G369" s="45"/>
      <c r="H369" s="50"/>
      <c r="I369" s="51"/>
      <c r="J369" s="46"/>
      <c r="K369" s="52"/>
      <c r="L369" s="53"/>
      <c r="M369" s="53"/>
      <c r="N369" s="54"/>
    </row>
    <row r="370" spans="1:14" ht="12.75" customHeight="1">
      <c r="A370" s="75"/>
      <c r="B370" s="44"/>
      <c r="C370" s="47"/>
      <c r="D370" s="5"/>
      <c r="E370" s="48"/>
      <c r="F370" s="49"/>
      <c r="G370" s="45"/>
      <c r="H370" s="50"/>
      <c r="I370" s="51"/>
      <c r="J370" s="46"/>
      <c r="K370" s="52"/>
      <c r="L370" s="53"/>
      <c r="M370" s="53"/>
      <c r="N370" s="54"/>
    </row>
    <row r="371" spans="1:14" ht="12.75" customHeight="1">
      <c r="A371" s="75"/>
      <c r="B371" s="44"/>
      <c r="C371" s="47"/>
      <c r="D371" s="5"/>
      <c r="E371" s="48"/>
      <c r="F371" s="49"/>
      <c r="G371" s="45"/>
      <c r="H371" s="50"/>
      <c r="I371" s="51"/>
      <c r="J371" s="46"/>
      <c r="K371" s="52"/>
      <c r="L371" s="53"/>
      <c r="M371" s="53"/>
      <c r="N371" s="54"/>
    </row>
    <row r="372" spans="1:14" ht="12.75" customHeight="1">
      <c r="A372" s="75"/>
      <c r="B372" s="44"/>
      <c r="C372" s="47"/>
      <c r="D372" s="5"/>
      <c r="E372" s="48"/>
      <c r="F372" s="49"/>
      <c r="G372" s="45"/>
      <c r="H372" s="50"/>
      <c r="I372" s="51"/>
      <c r="J372" s="46"/>
      <c r="K372" s="52"/>
      <c r="L372" s="53"/>
      <c r="M372" s="53"/>
      <c r="N372" s="54"/>
    </row>
    <row r="373" spans="1:14" ht="12.75" customHeight="1">
      <c r="A373" s="75"/>
      <c r="B373" s="44"/>
      <c r="C373" s="47"/>
      <c r="D373" s="5"/>
      <c r="E373" s="48"/>
      <c r="F373" s="49"/>
      <c r="G373" s="45"/>
      <c r="H373" s="50"/>
      <c r="I373" s="51"/>
      <c r="J373" s="46"/>
      <c r="K373" s="52"/>
      <c r="L373" s="53"/>
      <c r="M373" s="53"/>
      <c r="N373" s="54"/>
    </row>
    <row r="374" spans="1:14" ht="12.75" customHeight="1">
      <c r="A374" s="75"/>
      <c r="B374" s="44"/>
      <c r="C374" s="47"/>
      <c r="D374" s="5"/>
      <c r="E374" s="48"/>
      <c r="F374" s="49"/>
      <c r="G374" s="45"/>
      <c r="H374" s="50"/>
      <c r="I374" s="51"/>
      <c r="J374" s="46"/>
      <c r="K374" s="52"/>
      <c r="L374" s="53"/>
      <c r="M374" s="53"/>
      <c r="N374" s="54"/>
    </row>
    <row r="375" spans="1:14" ht="12.75" customHeight="1">
      <c r="A375" s="75"/>
      <c r="B375" s="44"/>
      <c r="C375" s="47"/>
      <c r="D375" s="5"/>
      <c r="E375" s="48"/>
      <c r="F375" s="49"/>
      <c r="G375" s="45"/>
      <c r="H375" s="50"/>
      <c r="I375" s="51"/>
      <c r="J375" s="46"/>
      <c r="K375" s="52"/>
      <c r="L375" s="53"/>
      <c r="M375" s="53"/>
      <c r="N375" s="54"/>
    </row>
    <row r="376" spans="1:14" ht="12.75" customHeight="1">
      <c r="A376" s="75"/>
      <c r="B376" s="44"/>
      <c r="C376" s="47"/>
      <c r="D376" s="5"/>
      <c r="E376" s="48"/>
      <c r="F376" s="49"/>
      <c r="G376" s="45"/>
      <c r="H376" s="50"/>
      <c r="I376" s="51"/>
      <c r="J376" s="46"/>
      <c r="K376" s="52"/>
      <c r="L376" s="53"/>
      <c r="M376" s="53"/>
      <c r="N376" s="54"/>
    </row>
    <row r="377" spans="1:14" ht="12.75" customHeight="1">
      <c r="A377" s="75"/>
      <c r="B377" s="44"/>
      <c r="C377" s="47"/>
      <c r="D377" s="5"/>
      <c r="E377" s="48"/>
      <c r="F377" s="49"/>
      <c r="G377" s="45"/>
      <c r="H377" s="50"/>
      <c r="I377" s="51"/>
      <c r="J377" s="46"/>
      <c r="K377" s="52"/>
      <c r="L377" s="53"/>
      <c r="M377" s="53"/>
      <c r="N377" s="54"/>
    </row>
    <row r="378" spans="1:14" ht="12.75" customHeight="1">
      <c r="A378" s="75"/>
      <c r="B378" s="44"/>
      <c r="C378" s="47"/>
      <c r="D378" s="5"/>
      <c r="E378" s="48"/>
      <c r="F378" s="49"/>
      <c r="G378" s="45"/>
      <c r="H378" s="50"/>
      <c r="I378" s="51"/>
      <c r="J378" s="46"/>
      <c r="K378" s="52"/>
      <c r="L378" s="53"/>
      <c r="M378" s="53"/>
      <c r="N378" s="54"/>
    </row>
    <row r="379" spans="1:14" ht="12.75" customHeight="1">
      <c r="A379" s="75"/>
      <c r="B379" s="44"/>
      <c r="C379" s="47"/>
      <c r="D379" s="5"/>
      <c r="E379" s="48"/>
      <c r="F379" s="49"/>
      <c r="G379" s="45"/>
      <c r="H379" s="50"/>
      <c r="I379" s="51"/>
      <c r="J379" s="46"/>
      <c r="K379" s="52"/>
      <c r="L379" s="53"/>
      <c r="M379" s="53"/>
      <c r="N379" s="54"/>
    </row>
    <row r="380" spans="1:14" ht="12.75" customHeight="1">
      <c r="A380" s="75"/>
      <c r="B380" s="44"/>
      <c r="C380" s="47"/>
      <c r="D380" s="5"/>
      <c r="E380" s="48"/>
      <c r="F380" s="49"/>
      <c r="G380" s="45"/>
      <c r="H380" s="50"/>
      <c r="I380" s="51"/>
      <c r="J380" s="46"/>
      <c r="K380" s="52"/>
      <c r="L380" s="53"/>
      <c r="M380" s="53"/>
      <c r="N380" s="54"/>
    </row>
    <row r="381" spans="1:14" ht="12.75" customHeight="1">
      <c r="A381" s="75"/>
      <c r="B381" s="44"/>
      <c r="C381" s="47"/>
      <c r="D381" s="5"/>
      <c r="E381" s="48"/>
      <c r="F381" s="49"/>
      <c r="G381" s="45"/>
      <c r="H381" s="50"/>
      <c r="I381" s="51"/>
      <c r="J381" s="46"/>
      <c r="K381" s="52"/>
      <c r="L381" s="53"/>
      <c r="M381" s="53"/>
      <c r="N381" s="54"/>
    </row>
    <row r="382" spans="1:14" ht="12.75" customHeight="1">
      <c r="A382" s="75"/>
      <c r="B382" s="44"/>
      <c r="C382" s="47"/>
      <c r="D382" s="5"/>
      <c r="E382" s="48"/>
      <c r="F382" s="49"/>
      <c r="G382" s="45"/>
      <c r="H382" s="50"/>
      <c r="I382" s="51"/>
      <c r="J382" s="46"/>
      <c r="K382" s="52"/>
      <c r="L382" s="53"/>
      <c r="M382" s="53"/>
      <c r="N382" s="54"/>
    </row>
    <row r="383" spans="1:14" ht="12.75" customHeight="1">
      <c r="A383" s="75"/>
      <c r="B383" s="44"/>
      <c r="C383" s="47"/>
      <c r="D383" s="5"/>
      <c r="E383" s="48"/>
      <c r="F383" s="49"/>
      <c r="G383" s="45"/>
      <c r="H383" s="50"/>
      <c r="I383" s="51"/>
      <c r="J383" s="46"/>
      <c r="K383" s="52"/>
      <c r="L383" s="53"/>
      <c r="M383" s="53"/>
      <c r="N383" s="54"/>
    </row>
    <row r="384" spans="1:14" ht="12.75" customHeight="1">
      <c r="A384" s="75"/>
      <c r="B384" s="44"/>
      <c r="C384" s="47"/>
      <c r="D384" s="5"/>
      <c r="E384" s="48"/>
      <c r="F384" s="49"/>
      <c r="G384" s="45"/>
      <c r="H384" s="50"/>
      <c r="I384" s="51"/>
      <c r="J384" s="46"/>
      <c r="K384" s="52"/>
      <c r="L384" s="53"/>
      <c r="M384" s="53"/>
      <c r="N384" s="54"/>
    </row>
    <row r="385" spans="1:14" ht="12.75" customHeight="1">
      <c r="A385" s="75"/>
      <c r="B385" s="44"/>
      <c r="C385" s="47"/>
      <c r="D385" s="5"/>
      <c r="E385" s="48"/>
      <c r="F385" s="49"/>
      <c r="G385" s="45"/>
      <c r="H385" s="50"/>
      <c r="I385" s="51"/>
      <c r="J385" s="46"/>
      <c r="K385" s="52"/>
      <c r="L385" s="53"/>
      <c r="M385" s="53"/>
      <c r="N385" s="54"/>
    </row>
    <row r="386" spans="1:14" ht="12.75" customHeight="1">
      <c r="A386" s="75"/>
      <c r="B386" s="44"/>
      <c r="C386" s="47"/>
      <c r="D386" s="5"/>
      <c r="E386" s="48"/>
      <c r="F386" s="49"/>
      <c r="G386" s="45"/>
      <c r="H386" s="50"/>
      <c r="I386" s="51"/>
      <c r="J386" s="46"/>
      <c r="K386" s="52"/>
      <c r="L386" s="53"/>
      <c r="M386" s="53"/>
      <c r="N386" s="54"/>
    </row>
    <row r="387" spans="1:14" ht="12.75" customHeight="1">
      <c r="A387" s="75"/>
      <c r="B387" s="44"/>
      <c r="C387" s="47"/>
      <c r="D387" s="5"/>
      <c r="E387" s="48"/>
      <c r="F387" s="49"/>
      <c r="G387" s="45"/>
      <c r="H387" s="50"/>
      <c r="I387" s="51"/>
      <c r="J387" s="46"/>
      <c r="K387" s="52"/>
      <c r="L387" s="53"/>
      <c r="M387" s="53"/>
      <c r="N387" s="54"/>
    </row>
    <row r="388" spans="1:14" ht="12.75" customHeight="1">
      <c r="A388" s="75"/>
      <c r="B388" s="44"/>
      <c r="C388" s="47"/>
      <c r="D388" s="5"/>
      <c r="E388" s="48"/>
      <c r="F388" s="49"/>
      <c r="G388" s="45"/>
      <c r="H388" s="50"/>
      <c r="I388" s="51"/>
      <c r="J388" s="46"/>
      <c r="K388" s="52"/>
      <c r="L388" s="53"/>
      <c r="M388" s="53"/>
      <c r="N388" s="54"/>
    </row>
    <row r="389" spans="1:14" ht="12.75" customHeight="1">
      <c r="A389" s="75"/>
      <c r="B389" s="44"/>
      <c r="C389" s="47"/>
      <c r="D389" s="5"/>
      <c r="E389" s="48"/>
      <c r="F389" s="49"/>
      <c r="G389" s="45"/>
      <c r="H389" s="50"/>
      <c r="I389" s="51"/>
      <c r="J389" s="46"/>
      <c r="K389" s="52"/>
      <c r="L389" s="53"/>
      <c r="M389" s="53"/>
      <c r="N389" s="54"/>
    </row>
    <row r="390" spans="1:14" ht="12.75" customHeight="1">
      <c r="A390" s="75"/>
      <c r="B390" s="44"/>
      <c r="C390" s="47"/>
      <c r="D390" s="5"/>
      <c r="E390" s="48"/>
      <c r="F390" s="49"/>
      <c r="G390" s="45"/>
      <c r="H390" s="50"/>
      <c r="I390" s="51"/>
      <c r="J390" s="46"/>
      <c r="K390" s="52"/>
      <c r="L390" s="53"/>
      <c r="M390" s="53"/>
      <c r="N390" s="54"/>
    </row>
    <row r="391" spans="1:14" ht="12.75" customHeight="1">
      <c r="A391" s="75"/>
      <c r="B391" s="44"/>
      <c r="C391" s="47"/>
      <c r="D391" s="5"/>
      <c r="E391" s="48"/>
      <c r="F391" s="49"/>
      <c r="G391" s="45"/>
      <c r="H391" s="50"/>
      <c r="I391" s="51"/>
      <c r="J391" s="46"/>
      <c r="K391" s="52"/>
      <c r="L391" s="53"/>
      <c r="M391" s="53"/>
      <c r="N391" s="54"/>
    </row>
    <row r="392" spans="1:14" ht="12.75" customHeight="1">
      <c r="A392" s="75"/>
      <c r="B392" s="44"/>
      <c r="C392" s="47"/>
      <c r="D392" s="5"/>
      <c r="E392" s="48"/>
      <c r="F392" s="49"/>
      <c r="G392" s="45"/>
      <c r="H392" s="50"/>
      <c r="I392" s="51"/>
      <c r="J392" s="46"/>
      <c r="K392" s="52"/>
      <c r="L392" s="53"/>
      <c r="M392" s="53"/>
      <c r="N392" s="54"/>
    </row>
    <row r="393" spans="1:14" ht="12.75" customHeight="1">
      <c r="A393" s="75"/>
      <c r="B393" s="44"/>
      <c r="C393" s="47"/>
      <c r="D393" s="5"/>
      <c r="E393" s="48"/>
      <c r="F393" s="49"/>
      <c r="G393" s="45"/>
      <c r="H393" s="50"/>
      <c r="I393" s="51"/>
      <c r="J393" s="46"/>
      <c r="K393" s="52"/>
      <c r="L393" s="53"/>
      <c r="M393" s="53"/>
      <c r="N393" s="54"/>
    </row>
    <row r="394" spans="1:14" ht="12.75" customHeight="1">
      <c r="A394" s="75"/>
      <c r="B394" s="44"/>
      <c r="C394" s="47"/>
      <c r="D394" s="5"/>
      <c r="E394" s="48"/>
      <c r="F394" s="49"/>
      <c r="G394" s="45"/>
      <c r="H394" s="50"/>
      <c r="I394" s="51"/>
      <c r="J394" s="46"/>
      <c r="K394" s="52"/>
      <c r="L394" s="53"/>
      <c r="M394" s="53"/>
      <c r="N394" s="54"/>
    </row>
    <row r="395" spans="1:14" ht="12.75" customHeight="1">
      <c r="A395" s="75"/>
      <c r="B395" s="44"/>
      <c r="C395" s="47"/>
      <c r="D395" s="5"/>
      <c r="E395" s="48"/>
      <c r="F395" s="49"/>
      <c r="G395" s="45"/>
      <c r="H395" s="50"/>
      <c r="I395" s="51"/>
      <c r="J395" s="46"/>
      <c r="K395" s="52"/>
      <c r="L395" s="53"/>
      <c r="M395" s="53"/>
      <c r="N395" s="54"/>
    </row>
    <row r="396" spans="1:14" ht="12.75" customHeight="1">
      <c r="A396" s="75"/>
      <c r="B396" s="44"/>
      <c r="C396" s="47"/>
      <c r="D396" s="5"/>
      <c r="E396" s="48"/>
      <c r="F396" s="49"/>
      <c r="G396" s="45"/>
      <c r="H396" s="50"/>
      <c r="I396" s="51"/>
      <c r="J396" s="46"/>
      <c r="K396" s="52"/>
      <c r="L396" s="53"/>
      <c r="M396" s="53"/>
      <c r="N396" s="54"/>
    </row>
    <row r="397" spans="1:14" ht="12.75" customHeight="1">
      <c r="A397" s="75"/>
      <c r="B397" s="44"/>
      <c r="C397" s="47"/>
      <c r="D397" s="5"/>
      <c r="E397" s="48"/>
      <c r="F397" s="49"/>
      <c r="G397" s="45"/>
      <c r="H397" s="50"/>
      <c r="I397" s="51"/>
      <c r="J397" s="46"/>
      <c r="K397" s="52"/>
      <c r="L397" s="53"/>
      <c r="M397" s="53"/>
      <c r="N397" s="54"/>
    </row>
    <row r="398" spans="1:14" ht="12.75" customHeight="1">
      <c r="A398" s="75"/>
      <c r="B398" s="44"/>
      <c r="C398" s="47"/>
      <c r="D398" s="5"/>
      <c r="E398" s="48"/>
      <c r="F398" s="49"/>
      <c r="G398" s="45"/>
      <c r="H398" s="50"/>
      <c r="I398" s="51"/>
      <c r="J398" s="46"/>
      <c r="K398" s="52"/>
      <c r="L398" s="53"/>
      <c r="M398" s="53"/>
      <c r="N398" s="54"/>
    </row>
    <row r="399" spans="1:14" ht="12.75" customHeight="1">
      <c r="A399" s="75"/>
      <c r="B399" s="44"/>
      <c r="C399" s="47"/>
      <c r="D399" s="5"/>
      <c r="E399" s="48"/>
      <c r="F399" s="49"/>
      <c r="G399" s="45"/>
      <c r="H399" s="50"/>
      <c r="I399" s="51"/>
      <c r="J399" s="46"/>
      <c r="K399" s="52"/>
      <c r="L399" s="53"/>
      <c r="M399" s="53"/>
      <c r="N399" s="54"/>
    </row>
    <row r="400" spans="1:14" ht="12.75" customHeight="1">
      <c r="A400" s="75"/>
      <c r="B400" s="44"/>
      <c r="C400" s="47"/>
      <c r="D400" s="5"/>
      <c r="E400" s="48"/>
      <c r="F400" s="49"/>
      <c r="G400" s="45"/>
      <c r="H400" s="50"/>
      <c r="I400" s="51"/>
      <c r="J400" s="46"/>
      <c r="K400" s="52"/>
      <c r="L400" s="53"/>
      <c r="M400" s="53"/>
      <c r="N400" s="54"/>
    </row>
    <row r="401" spans="1:14" ht="12.75" customHeight="1">
      <c r="A401" s="75"/>
      <c r="B401" s="44"/>
      <c r="C401" s="47"/>
      <c r="D401" s="5"/>
      <c r="E401" s="48"/>
      <c r="F401" s="49"/>
      <c r="G401" s="45"/>
      <c r="H401" s="50"/>
      <c r="I401" s="51"/>
      <c r="J401" s="46"/>
      <c r="K401" s="52"/>
      <c r="L401" s="53"/>
      <c r="M401" s="53"/>
      <c r="N401" s="54"/>
    </row>
    <row r="402" spans="1:14" ht="12.75" customHeight="1">
      <c r="A402" s="75"/>
      <c r="B402" s="44"/>
      <c r="C402" s="47"/>
      <c r="D402" s="5"/>
      <c r="E402" s="48"/>
      <c r="F402" s="49"/>
      <c r="G402" s="45"/>
      <c r="H402" s="50"/>
      <c r="I402" s="51"/>
      <c r="J402" s="46"/>
      <c r="K402" s="52"/>
      <c r="L402" s="53"/>
      <c r="M402" s="53"/>
      <c r="N402" s="54"/>
    </row>
    <row r="403" spans="1:14" ht="12.75" customHeight="1">
      <c r="A403" s="75"/>
      <c r="B403" s="44"/>
      <c r="C403" s="47"/>
      <c r="D403" s="5"/>
      <c r="E403" s="48"/>
      <c r="F403" s="49"/>
      <c r="G403" s="45"/>
      <c r="H403" s="50"/>
      <c r="I403" s="51"/>
      <c r="J403" s="46"/>
      <c r="K403" s="52"/>
      <c r="L403" s="53"/>
      <c r="M403" s="53"/>
      <c r="N403" s="54"/>
    </row>
    <row r="404" spans="1:14" ht="12.75" customHeight="1">
      <c r="A404" s="75"/>
      <c r="B404" s="44"/>
      <c r="C404" s="47"/>
      <c r="D404" s="5"/>
      <c r="E404" s="48"/>
      <c r="F404" s="49"/>
      <c r="G404" s="45"/>
      <c r="H404" s="50"/>
      <c r="I404" s="51"/>
      <c r="J404" s="46"/>
      <c r="K404" s="52"/>
      <c r="L404" s="53"/>
      <c r="M404" s="53"/>
      <c r="N404" s="54"/>
    </row>
    <row r="405" spans="1:14" ht="12.75" customHeight="1">
      <c r="A405" s="75"/>
      <c r="B405" s="44"/>
      <c r="C405" s="47"/>
      <c r="D405" s="5"/>
      <c r="E405" s="48"/>
      <c r="F405" s="49"/>
      <c r="G405" s="45"/>
      <c r="H405" s="50"/>
      <c r="I405" s="51"/>
      <c r="J405" s="46"/>
      <c r="K405" s="52"/>
      <c r="L405" s="53"/>
      <c r="M405" s="53"/>
      <c r="N405" s="54"/>
    </row>
    <row r="406" spans="1:14" ht="12.75" customHeight="1">
      <c r="A406" s="75"/>
      <c r="B406" s="44"/>
      <c r="C406" s="47"/>
      <c r="D406" s="5"/>
      <c r="E406" s="48"/>
      <c r="F406" s="49"/>
      <c r="G406" s="45"/>
      <c r="H406" s="50"/>
      <c r="I406" s="51"/>
      <c r="J406" s="46"/>
      <c r="K406" s="52"/>
      <c r="L406" s="53"/>
      <c r="M406" s="53"/>
      <c r="N406" s="54"/>
    </row>
    <row r="407" spans="1:14" ht="12.75" customHeight="1">
      <c r="A407" s="75"/>
      <c r="B407" s="44"/>
      <c r="C407" s="47"/>
      <c r="D407" s="5"/>
      <c r="E407" s="48"/>
      <c r="F407" s="49"/>
      <c r="G407" s="45"/>
      <c r="H407" s="50"/>
      <c r="I407" s="51"/>
      <c r="J407" s="46"/>
      <c r="K407" s="52"/>
      <c r="L407" s="53"/>
      <c r="M407" s="53"/>
      <c r="N407" s="54"/>
    </row>
    <row r="408" spans="1:14" ht="12.75" customHeight="1">
      <c r="A408" s="75"/>
      <c r="B408" s="44"/>
      <c r="C408" s="47"/>
      <c r="D408" s="5"/>
      <c r="E408" s="48"/>
      <c r="F408" s="49"/>
      <c r="G408" s="45"/>
      <c r="H408" s="50"/>
      <c r="I408" s="51"/>
      <c r="J408" s="46"/>
      <c r="K408" s="52"/>
      <c r="L408" s="53"/>
      <c r="M408" s="53"/>
      <c r="N408" s="54"/>
    </row>
    <row r="409" spans="1:14" ht="12.75" customHeight="1">
      <c r="A409" s="75"/>
      <c r="B409" s="44"/>
      <c r="C409" s="47"/>
      <c r="D409" s="5"/>
      <c r="E409" s="48"/>
      <c r="F409" s="49"/>
      <c r="G409" s="45"/>
      <c r="H409" s="50"/>
      <c r="I409" s="51"/>
      <c r="J409" s="46"/>
      <c r="K409" s="52"/>
      <c r="L409" s="53"/>
      <c r="M409" s="53"/>
      <c r="N409" s="54"/>
    </row>
    <row r="410" spans="1:14" ht="12.75" customHeight="1">
      <c r="A410" s="75"/>
      <c r="B410" s="44"/>
      <c r="C410" s="47"/>
      <c r="D410" s="5"/>
      <c r="E410" s="48"/>
      <c r="F410" s="49"/>
      <c r="G410" s="45"/>
      <c r="H410" s="50"/>
      <c r="I410" s="51"/>
      <c r="J410" s="46"/>
      <c r="K410" s="52"/>
      <c r="L410" s="53"/>
      <c r="M410" s="53"/>
      <c r="N410" s="54"/>
    </row>
    <row r="411" spans="1:14" ht="12.75" customHeight="1">
      <c r="A411" s="75"/>
      <c r="B411" s="44"/>
      <c r="C411" s="47"/>
      <c r="D411" s="5"/>
      <c r="E411" s="48"/>
      <c r="F411" s="49"/>
      <c r="G411" s="45"/>
      <c r="H411" s="50"/>
      <c r="I411" s="51"/>
      <c r="J411" s="46"/>
      <c r="K411" s="52"/>
      <c r="L411" s="53"/>
      <c r="M411" s="53"/>
      <c r="N411" s="54"/>
    </row>
    <row r="412" spans="1:14" ht="12.75" customHeight="1">
      <c r="A412" s="75"/>
      <c r="B412" s="44"/>
      <c r="C412" s="47"/>
      <c r="D412" s="5"/>
      <c r="E412" s="48"/>
      <c r="F412" s="49"/>
      <c r="G412" s="45"/>
      <c r="H412" s="50"/>
      <c r="I412" s="51"/>
      <c r="J412" s="46"/>
      <c r="K412" s="52"/>
      <c r="L412" s="53"/>
      <c r="M412" s="53"/>
      <c r="N412" s="54"/>
    </row>
    <row r="413" spans="1:14" ht="12.75" customHeight="1">
      <c r="A413" s="75"/>
      <c r="B413" s="44"/>
      <c r="C413" s="47"/>
      <c r="D413" s="5"/>
      <c r="E413" s="48"/>
      <c r="F413" s="49"/>
      <c r="G413" s="45"/>
      <c r="H413" s="50"/>
      <c r="I413" s="51"/>
      <c r="J413" s="46"/>
      <c r="K413" s="52"/>
      <c r="L413" s="53"/>
      <c r="M413" s="53"/>
      <c r="N413" s="54"/>
    </row>
    <row r="414" spans="1:14" ht="12.75" customHeight="1">
      <c r="A414" s="75"/>
      <c r="B414" s="44"/>
      <c r="C414" s="47"/>
      <c r="D414" s="5"/>
      <c r="E414" s="48"/>
      <c r="F414" s="49"/>
      <c r="G414" s="45"/>
      <c r="H414" s="50"/>
      <c r="I414" s="51"/>
      <c r="J414" s="46"/>
      <c r="K414" s="52"/>
      <c r="L414" s="53"/>
      <c r="M414" s="53"/>
      <c r="N414" s="54"/>
    </row>
    <row r="415" spans="1:14" ht="12.75" customHeight="1">
      <c r="A415" s="75"/>
      <c r="B415" s="44"/>
      <c r="C415" s="47"/>
      <c r="D415" s="5"/>
      <c r="E415" s="48"/>
      <c r="F415" s="49"/>
      <c r="G415" s="45"/>
      <c r="H415" s="50"/>
      <c r="I415" s="51"/>
      <c r="J415" s="46"/>
      <c r="K415" s="52"/>
      <c r="L415" s="53"/>
      <c r="M415" s="53"/>
      <c r="N415" s="54"/>
    </row>
    <row r="416" spans="1:14" ht="12.75" customHeight="1">
      <c r="A416" s="75"/>
      <c r="B416" s="44"/>
      <c r="C416" s="47"/>
      <c r="D416" s="5"/>
      <c r="E416" s="48"/>
      <c r="F416" s="49"/>
      <c r="G416" s="45"/>
      <c r="H416" s="50"/>
      <c r="I416" s="51"/>
      <c r="J416" s="46"/>
      <c r="K416" s="52"/>
      <c r="L416" s="53"/>
      <c r="M416" s="53"/>
      <c r="N416" s="54"/>
    </row>
    <row r="417" spans="1:14" ht="12.75" customHeight="1">
      <c r="A417" s="75"/>
      <c r="B417" s="44"/>
      <c r="C417" s="47"/>
      <c r="D417" s="5"/>
      <c r="E417" s="48"/>
      <c r="F417" s="49"/>
      <c r="G417" s="45"/>
      <c r="H417" s="50"/>
      <c r="I417" s="51"/>
      <c r="J417" s="46"/>
      <c r="K417" s="52"/>
      <c r="L417" s="53"/>
      <c r="M417" s="53"/>
      <c r="N417" s="54"/>
    </row>
    <row r="418" spans="1:14" ht="12.75" customHeight="1">
      <c r="A418" s="75"/>
      <c r="B418" s="44"/>
      <c r="C418" s="47"/>
      <c r="D418" s="5"/>
      <c r="E418" s="48"/>
      <c r="F418" s="49"/>
      <c r="G418" s="45"/>
      <c r="H418" s="50"/>
      <c r="I418" s="51"/>
      <c r="J418" s="46"/>
      <c r="K418" s="52"/>
      <c r="L418" s="53"/>
      <c r="M418" s="53"/>
      <c r="N418" s="54"/>
    </row>
    <row r="419" spans="1:14" ht="12.75" customHeight="1">
      <c r="A419" s="75"/>
      <c r="B419" s="44"/>
      <c r="C419" s="47"/>
      <c r="D419" s="5"/>
      <c r="E419" s="48"/>
      <c r="F419" s="49"/>
      <c r="G419" s="45"/>
      <c r="H419" s="50"/>
      <c r="I419" s="51"/>
      <c r="J419" s="46"/>
      <c r="K419" s="52"/>
      <c r="L419" s="53"/>
      <c r="M419" s="53"/>
      <c r="N419" s="54"/>
    </row>
    <row r="420" spans="1:14" ht="12.75" customHeight="1">
      <c r="A420" s="75"/>
      <c r="B420" s="44"/>
      <c r="C420" s="47"/>
      <c r="D420" s="5"/>
      <c r="E420" s="48"/>
      <c r="F420" s="49"/>
      <c r="G420" s="45"/>
      <c r="H420" s="50"/>
      <c r="I420" s="51"/>
      <c r="J420" s="46"/>
      <c r="K420" s="52"/>
      <c r="L420" s="53"/>
      <c r="M420" s="53"/>
      <c r="N420" s="54"/>
    </row>
    <row r="421" spans="1:14" ht="12.75" customHeight="1">
      <c r="A421" s="75"/>
      <c r="B421" s="44"/>
      <c r="C421" s="47"/>
      <c r="D421" s="5"/>
      <c r="E421" s="48"/>
      <c r="F421" s="49"/>
      <c r="G421" s="45"/>
      <c r="H421" s="50"/>
      <c r="I421" s="51"/>
      <c r="J421" s="46"/>
      <c r="K421" s="52"/>
      <c r="L421" s="53"/>
      <c r="M421" s="53"/>
      <c r="N421" s="54"/>
    </row>
    <row r="422" spans="1:14" ht="12.75" customHeight="1">
      <c r="A422" s="75"/>
      <c r="B422" s="44"/>
      <c r="C422" s="47"/>
      <c r="D422" s="5"/>
      <c r="E422" s="48"/>
      <c r="F422" s="49"/>
      <c r="G422" s="45"/>
      <c r="H422" s="50"/>
      <c r="I422" s="51"/>
      <c r="J422" s="46"/>
      <c r="K422" s="52"/>
      <c r="L422" s="53"/>
      <c r="M422" s="53"/>
      <c r="N422" s="54"/>
    </row>
    <row r="423" spans="1:14" ht="12.75" customHeight="1">
      <c r="A423" s="75"/>
      <c r="B423" s="44"/>
      <c r="C423" s="47"/>
      <c r="D423" s="5"/>
      <c r="E423" s="48"/>
      <c r="F423" s="49"/>
      <c r="G423" s="45"/>
      <c r="H423" s="50"/>
      <c r="I423" s="51"/>
      <c r="J423" s="46"/>
      <c r="K423" s="52"/>
      <c r="L423" s="53"/>
      <c r="M423" s="53"/>
      <c r="N423" s="54"/>
    </row>
    <row r="424" spans="1:14" ht="12.75" customHeight="1">
      <c r="A424" s="75"/>
      <c r="B424" s="44"/>
      <c r="C424" s="47"/>
      <c r="D424" s="5"/>
      <c r="E424" s="48"/>
      <c r="F424" s="49"/>
      <c r="G424" s="45"/>
      <c r="H424" s="50"/>
      <c r="I424" s="51"/>
      <c r="J424" s="46"/>
      <c r="K424" s="52"/>
      <c r="L424" s="53"/>
      <c r="M424" s="53"/>
      <c r="N424" s="54"/>
    </row>
    <row r="425" spans="1:14" ht="12.75" customHeight="1">
      <c r="A425" s="75"/>
      <c r="B425" s="44"/>
      <c r="C425" s="47"/>
      <c r="D425" s="5"/>
      <c r="E425" s="48"/>
      <c r="F425" s="49"/>
      <c r="G425" s="45"/>
      <c r="H425" s="50"/>
      <c r="I425" s="51"/>
      <c r="J425" s="46"/>
      <c r="K425" s="52"/>
      <c r="L425" s="53"/>
      <c r="M425" s="53"/>
      <c r="N425" s="54"/>
    </row>
    <row r="426" spans="1:14" ht="12.75" customHeight="1">
      <c r="A426" s="75"/>
      <c r="B426" s="44"/>
      <c r="C426" s="47"/>
      <c r="D426" s="5"/>
      <c r="E426" s="48"/>
      <c r="F426" s="49"/>
      <c r="G426" s="45"/>
      <c r="H426" s="50"/>
      <c r="I426" s="51"/>
      <c r="J426" s="46"/>
      <c r="K426" s="52"/>
      <c r="L426" s="53"/>
      <c r="M426" s="53"/>
      <c r="N426" s="54"/>
    </row>
    <row r="427" spans="1:14" ht="12.75" customHeight="1">
      <c r="A427" s="75"/>
      <c r="B427" s="44"/>
      <c r="C427" s="47"/>
      <c r="D427" s="5"/>
      <c r="E427" s="48"/>
      <c r="F427" s="49"/>
      <c r="G427" s="45"/>
      <c r="H427" s="50"/>
      <c r="I427" s="51"/>
      <c r="J427" s="46"/>
      <c r="K427" s="52"/>
      <c r="L427" s="53"/>
      <c r="M427" s="53"/>
      <c r="N427" s="54"/>
    </row>
    <row r="428" spans="1:14" ht="12.75" customHeight="1">
      <c r="A428" s="75"/>
      <c r="B428" s="44"/>
      <c r="C428" s="47"/>
      <c r="D428" s="5"/>
      <c r="E428" s="48"/>
      <c r="F428" s="49"/>
      <c r="G428" s="45"/>
      <c r="H428" s="50"/>
      <c r="I428" s="51"/>
      <c r="J428" s="46"/>
      <c r="K428" s="52"/>
      <c r="L428" s="53"/>
      <c r="M428" s="53"/>
      <c r="N428" s="54"/>
    </row>
    <row r="429" spans="1:14" ht="12.75" customHeight="1">
      <c r="A429" s="75"/>
      <c r="B429" s="44"/>
      <c r="C429" s="47"/>
      <c r="D429" s="5"/>
      <c r="E429" s="48"/>
      <c r="F429" s="49"/>
      <c r="G429" s="45"/>
      <c r="H429" s="50"/>
      <c r="I429" s="51"/>
      <c r="J429" s="46"/>
      <c r="K429" s="52"/>
      <c r="L429" s="53"/>
      <c r="M429" s="53"/>
      <c r="N429" s="54"/>
    </row>
    <row r="430" spans="1:14" ht="12.75" customHeight="1">
      <c r="A430" s="75"/>
      <c r="B430" s="44"/>
      <c r="C430" s="47"/>
      <c r="D430" s="5"/>
      <c r="E430" s="48"/>
      <c r="F430" s="49"/>
      <c r="G430" s="45"/>
      <c r="H430" s="50"/>
      <c r="I430" s="51"/>
      <c r="J430" s="46"/>
      <c r="K430" s="52"/>
      <c r="L430" s="53"/>
      <c r="M430" s="53"/>
      <c r="N430" s="54"/>
    </row>
    <row r="431" spans="1:14" ht="12.75" customHeight="1">
      <c r="A431" s="75"/>
      <c r="B431" s="44"/>
      <c r="C431" s="47"/>
      <c r="D431" s="5"/>
      <c r="E431" s="48"/>
      <c r="F431" s="49"/>
      <c r="G431" s="45"/>
      <c r="H431" s="50"/>
      <c r="I431" s="51"/>
      <c r="J431" s="46"/>
      <c r="K431" s="52"/>
      <c r="L431" s="53"/>
      <c r="M431" s="53"/>
      <c r="N431" s="54"/>
    </row>
    <row r="432" spans="1:14" ht="12.75" customHeight="1">
      <c r="A432" s="75"/>
      <c r="B432" s="44"/>
      <c r="C432" s="47"/>
      <c r="D432" s="5"/>
      <c r="E432" s="48"/>
      <c r="F432" s="49"/>
      <c r="G432" s="45"/>
      <c r="H432" s="50"/>
      <c r="I432" s="51"/>
      <c r="J432" s="46"/>
      <c r="K432" s="52"/>
      <c r="L432" s="53"/>
      <c r="M432" s="53"/>
      <c r="N432" s="54"/>
    </row>
    <row r="433" spans="1:14" ht="12.75" customHeight="1">
      <c r="A433" s="75"/>
      <c r="B433" s="44"/>
      <c r="C433" s="47"/>
      <c r="D433" s="5"/>
      <c r="E433" s="48"/>
      <c r="F433" s="49"/>
      <c r="G433" s="45"/>
      <c r="H433" s="50"/>
      <c r="I433" s="51"/>
      <c r="J433" s="46"/>
      <c r="K433" s="52"/>
      <c r="L433" s="53"/>
      <c r="M433" s="53"/>
      <c r="N433" s="54"/>
    </row>
    <row r="434" spans="1:14" ht="12.75" customHeight="1">
      <c r="A434" s="75"/>
      <c r="B434" s="44"/>
      <c r="C434" s="47"/>
      <c r="D434" s="5"/>
      <c r="E434" s="48"/>
      <c r="F434" s="49"/>
      <c r="G434" s="45"/>
      <c r="H434" s="50"/>
      <c r="I434" s="51"/>
      <c r="J434" s="46"/>
      <c r="K434" s="52"/>
      <c r="L434" s="53"/>
      <c r="M434" s="53"/>
      <c r="N434" s="54"/>
    </row>
    <row r="435" spans="1:14" ht="12.75" customHeight="1">
      <c r="A435" s="75"/>
      <c r="B435" s="44"/>
      <c r="C435" s="47"/>
      <c r="D435" s="5"/>
      <c r="E435" s="48"/>
      <c r="F435" s="49"/>
      <c r="G435" s="45"/>
      <c r="H435" s="50"/>
      <c r="I435" s="51"/>
      <c r="J435" s="46"/>
      <c r="K435" s="52"/>
      <c r="L435" s="53"/>
      <c r="M435" s="53"/>
      <c r="N435" s="54"/>
    </row>
    <row r="436" spans="1:14" ht="12.75" customHeight="1">
      <c r="A436" s="75"/>
      <c r="B436" s="44"/>
      <c r="C436" s="47"/>
      <c r="D436" s="5"/>
      <c r="E436" s="48"/>
      <c r="F436" s="49"/>
      <c r="G436" s="45"/>
      <c r="H436" s="50"/>
      <c r="I436" s="51"/>
      <c r="J436" s="46"/>
      <c r="K436" s="52"/>
      <c r="L436" s="53"/>
      <c r="M436" s="53"/>
      <c r="N436" s="54"/>
    </row>
    <row r="437" spans="1:14" ht="12.75" customHeight="1">
      <c r="A437" s="75"/>
      <c r="B437" s="44"/>
      <c r="C437" s="47"/>
      <c r="D437" s="5"/>
      <c r="E437" s="48"/>
      <c r="F437" s="49"/>
      <c r="G437" s="45"/>
      <c r="H437" s="50"/>
      <c r="I437" s="51"/>
      <c r="J437" s="46"/>
      <c r="K437" s="52"/>
      <c r="L437" s="53"/>
      <c r="M437" s="53"/>
      <c r="N437" s="54"/>
    </row>
    <row r="438" spans="1:14" ht="12.75" customHeight="1">
      <c r="A438" s="75"/>
      <c r="B438" s="44"/>
      <c r="C438" s="47"/>
      <c r="D438" s="5"/>
      <c r="E438" s="48"/>
      <c r="F438" s="49"/>
      <c r="G438" s="45"/>
      <c r="H438" s="50"/>
      <c r="I438" s="51"/>
      <c r="J438" s="46"/>
      <c r="K438" s="52"/>
      <c r="L438" s="53"/>
      <c r="M438" s="53"/>
      <c r="N438" s="54"/>
    </row>
    <row r="439" spans="1:14" ht="12.75" customHeight="1">
      <c r="A439" s="75"/>
      <c r="B439" s="44"/>
      <c r="C439" s="47"/>
      <c r="D439" s="5"/>
      <c r="E439" s="48"/>
      <c r="F439" s="49"/>
      <c r="G439" s="45"/>
      <c r="H439" s="50"/>
      <c r="I439" s="51"/>
      <c r="J439" s="46"/>
      <c r="K439" s="52"/>
      <c r="L439" s="53"/>
      <c r="M439" s="53"/>
      <c r="N439" s="54"/>
    </row>
    <row r="440" spans="1:14" ht="12.75" customHeight="1">
      <c r="A440" s="75"/>
      <c r="B440" s="44"/>
      <c r="C440" s="47"/>
      <c r="D440" s="5"/>
      <c r="E440" s="48"/>
      <c r="F440" s="49"/>
      <c r="G440" s="45"/>
      <c r="H440" s="50"/>
      <c r="I440" s="51"/>
      <c r="J440" s="46"/>
      <c r="K440" s="52"/>
      <c r="L440" s="53"/>
      <c r="M440" s="53"/>
      <c r="N440" s="54"/>
    </row>
    <row r="441" spans="1:14" ht="12.75" customHeight="1">
      <c r="A441" s="75"/>
      <c r="B441" s="44"/>
      <c r="C441" s="47"/>
      <c r="D441" s="5"/>
      <c r="E441" s="48"/>
      <c r="F441" s="49"/>
      <c r="G441" s="45"/>
      <c r="H441" s="50"/>
      <c r="I441" s="51"/>
      <c r="J441" s="46"/>
      <c r="K441" s="52"/>
      <c r="L441" s="53"/>
      <c r="M441" s="53"/>
      <c r="N441" s="54"/>
    </row>
    <row r="442" spans="1:14" ht="12.75" customHeight="1">
      <c r="A442" s="75"/>
      <c r="B442" s="44"/>
      <c r="C442" s="47"/>
      <c r="D442" s="5"/>
      <c r="E442" s="48"/>
      <c r="F442" s="49"/>
      <c r="G442" s="45"/>
      <c r="H442" s="50"/>
      <c r="I442" s="51"/>
      <c r="J442" s="46"/>
      <c r="K442" s="52"/>
      <c r="L442" s="53"/>
      <c r="M442" s="53"/>
      <c r="N442" s="54"/>
    </row>
    <row r="443" spans="1:14" ht="12.75" customHeight="1">
      <c r="A443" s="75"/>
      <c r="B443" s="44"/>
      <c r="C443" s="47"/>
      <c r="D443" s="5"/>
      <c r="E443" s="48"/>
      <c r="F443" s="49"/>
      <c r="G443" s="45"/>
      <c r="H443" s="50"/>
      <c r="I443" s="51"/>
      <c r="J443" s="46"/>
      <c r="K443" s="52"/>
      <c r="L443" s="53"/>
      <c r="M443" s="53"/>
      <c r="N443" s="54"/>
    </row>
    <row r="444" spans="1:14" ht="12.75" customHeight="1">
      <c r="A444" s="75"/>
      <c r="B444" s="44"/>
      <c r="C444" s="47"/>
      <c r="D444" s="5"/>
      <c r="E444" s="48"/>
      <c r="F444" s="49"/>
      <c r="G444" s="45"/>
      <c r="H444" s="50"/>
      <c r="I444" s="51"/>
      <c r="J444" s="46"/>
      <c r="K444" s="52"/>
      <c r="L444" s="53"/>
      <c r="M444" s="53"/>
      <c r="N444" s="54"/>
    </row>
    <row r="445" spans="1:14" ht="12.75" customHeight="1">
      <c r="A445" s="75"/>
      <c r="B445" s="44"/>
      <c r="C445" s="47"/>
      <c r="D445" s="5"/>
      <c r="E445" s="48"/>
      <c r="F445" s="49"/>
      <c r="G445" s="45"/>
      <c r="H445" s="50"/>
      <c r="I445" s="51"/>
      <c r="J445" s="46"/>
      <c r="K445" s="52"/>
      <c r="L445" s="53"/>
      <c r="M445" s="53"/>
      <c r="N445" s="54"/>
    </row>
    <row r="446" spans="1:14" ht="12.75" customHeight="1">
      <c r="A446" s="75"/>
      <c r="B446" s="44"/>
      <c r="C446" s="47"/>
      <c r="D446" s="5"/>
      <c r="E446" s="48"/>
      <c r="F446" s="49"/>
      <c r="G446" s="45"/>
      <c r="H446" s="50"/>
      <c r="I446" s="51"/>
      <c r="J446" s="46"/>
      <c r="K446" s="52"/>
      <c r="L446" s="53"/>
      <c r="M446" s="53"/>
      <c r="N446" s="54"/>
    </row>
    <row r="447" spans="1:14" ht="12.75" customHeight="1">
      <c r="A447" s="75"/>
      <c r="B447" s="44"/>
      <c r="C447" s="47"/>
      <c r="D447" s="5"/>
      <c r="E447" s="48"/>
      <c r="F447" s="49"/>
      <c r="G447" s="45"/>
      <c r="H447" s="50"/>
      <c r="I447" s="51"/>
      <c r="J447" s="46"/>
      <c r="K447" s="52"/>
      <c r="L447" s="53"/>
      <c r="M447" s="53"/>
      <c r="N447" s="54"/>
    </row>
    <row r="448" spans="1:14" ht="12.75" customHeight="1">
      <c r="A448" s="75"/>
      <c r="B448" s="44"/>
      <c r="C448" s="47"/>
      <c r="D448" s="5"/>
      <c r="E448" s="48"/>
      <c r="F448" s="49"/>
      <c r="G448" s="45"/>
      <c r="H448" s="50"/>
      <c r="I448" s="51"/>
      <c r="J448" s="46"/>
      <c r="K448" s="52"/>
      <c r="L448" s="53"/>
      <c r="M448" s="53"/>
      <c r="N448" s="54"/>
    </row>
    <row r="449" spans="1:14" ht="12.75" customHeight="1">
      <c r="A449" s="75"/>
      <c r="B449" s="44"/>
      <c r="C449" s="47"/>
      <c r="D449" s="5"/>
      <c r="E449" s="48"/>
      <c r="F449" s="49"/>
      <c r="G449" s="45"/>
      <c r="H449" s="50"/>
      <c r="I449" s="51"/>
      <c r="J449" s="46"/>
      <c r="K449" s="52"/>
      <c r="L449" s="53"/>
      <c r="M449" s="53"/>
      <c r="N449" s="54"/>
    </row>
    <row r="450" spans="1:14" ht="12.75" customHeight="1">
      <c r="A450" s="75"/>
      <c r="B450" s="44"/>
      <c r="C450" s="47"/>
      <c r="D450" s="5"/>
      <c r="E450" s="48"/>
      <c r="F450" s="49"/>
      <c r="G450" s="45"/>
      <c r="H450" s="50"/>
      <c r="I450" s="51"/>
      <c r="J450" s="46"/>
      <c r="K450" s="52"/>
      <c r="L450" s="53"/>
      <c r="M450" s="53"/>
      <c r="N450" s="54"/>
    </row>
    <row r="451" spans="1:14" ht="12.75" customHeight="1">
      <c r="A451" s="75"/>
      <c r="B451" s="44"/>
      <c r="C451" s="47"/>
      <c r="D451" s="5"/>
      <c r="E451" s="48"/>
      <c r="F451" s="49"/>
      <c r="G451" s="45"/>
      <c r="H451" s="50"/>
      <c r="I451" s="51"/>
      <c r="J451" s="46"/>
      <c r="K451" s="52"/>
      <c r="L451" s="53"/>
      <c r="M451" s="53"/>
      <c r="N451" s="54"/>
    </row>
    <row r="452" spans="1:14" ht="12.75" customHeight="1">
      <c r="A452" s="75"/>
      <c r="B452" s="44"/>
      <c r="C452" s="47"/>
      <c r="D452" s="5"/>
      <c r="E452" s="48"/>
      <c r="F452" s="49"/>
      <c r="G452" s="45"/>
      <c r="H452" s="50"/>
      <c r="I452" s="51"/>
      <c r="J452" s="46"/>
      <c r="K452" s="52"/>
      <c r="L452" s="53"/>
      <c r="M452" s="53"/>
      <c r="N452" s="54"/>
    </row>
    <row r="453" spans="1:14" ht="12.75" customHeight="1">
      <c r="A453" s="75"/>
      <c r="B453" s="44"/>
      <c r="C453" s="47"/>
      <c r="D453" s="5"/>
      <c r="E453" s="48"/>
      <c r="F453" s="49"/>
      <c r="G453" s="45"/>
      <c r="H453" s="50"/>
      <c r="I453" s="51"/>
      <c r="J453" s="46"/>
      <c r="K453" s="52"/>
      <c r="L453" s="53"/>
      <c r="M453" s="53"/>
      <c r="N453" s="54"/>
    </row>
    <row r="454" spans="1:14" ht="12.75" customHeight="1">
      <c r="A454" s="75"/>
      <c r="B454" s="44"/>
      <c r="C454" s="47"/>
      <c r="D454" s="5"/>
      <c r="E454" s="48"/>
      <c r="F454" s="49"/>
      <c r="G454" s="45"/>
      <c r="H454" s="50"/>
      <c r="I454" s="51"/>
      <c r="J454" s="46"/>
      <c r="K454" s="52"/>
      <c r="L454" s="53"/>
      <c r="M454" s="53"/>
      <c r="N454" s="54"/>
    </row>
    <row r="455" spans="1:14" ht="12.75" customHeight="1">
      <c r="A455" s="75"/>
      <c r="B455" s="44"/>
      <c r="C455" s="47"/>
      <c r="D455" s="5"/>
      <c r="E455" s="48"/>
      <c r="F455" s="49"/>
      <c r="G455" s="45"/>
      <c r="H455" s="50"/>
      <c r="I455" s="51"/>
      <c r="J455" s="46"/>
      <c r="K455" s="52"/>
      <c r="L455" s="53"/>
      <c r="M455" s="53"/>
      <c r="N455" s="54"/>
    </row>
    <row r="456" spans="1:14" ht="12.75" customHeight="1">
      <c r="A456" s="75"/>
      <c r="B456" s="44"/>
      <c r="C456" s="47"/>
      <c r="D456" s="5"/>
      <c r="E456" s="48"/>
      <c r="F456" s="49"/>
      <c r="G456" s="45"/>
      <c r="H456" s="50"/>
      <c r="I456" s="51"/>
      <c r="J456" s="46"/>
      <c r="K456" s="52"/>
      <c r="L456" s="53"/>
      <c r="M456" s="53"/>
      <c r="N456" s="54"/>
    </row>
    <row r="457" spans="1:14" ht="12.75" customHeight="1">
      <c r="A457" s="75"/>
      <c r="B457" s="44"/>
      <c r="C457" s="47"/>
      <c r="D457" s="5"/>
      <c r="E457" s="48"/>
      <c r="F457" s="49"/>
      <c r="G457" s="45"/>
      <c r="H457" s="50"/>
      <c r="I457" s="51"/>
      <c r="J457" s="46"/>
      <c r="K457" s="52"/>
      <c r="L457" s="53"/>
      <c r="M457" s="53"/>
      <c r="N457" s="54"/>
    </row>
    <row r="458" spans="1:14" ht="12.75" customHeight="1">
      <c r="A458" s="75"/>
      <c r="B458" s="44"/>
      <c r="C458" s="47"/>
      <c r="D458" s="5"/>
      <c r="E458" s="48"/>
      <c r="F458" s="49"/>
      <c r="G458" s="45"/>
      <c r="H458" s="50"/>
      <c r="I458" s="51"/>
      <c r="J458" s="46"/>
      <c r="K458" s="52"/>
      <c r="L458" s="53"/>
      <c r="M458" s="53"/>
      <c r="N458" s="54"/>
    </row>
    <row r="459" spans="1:14" ht="12.75" customHeight="1">
      <c r="A459" s="75"/>
      <c r="B459" s="44"/>
      <c r="C459" s="47"/>
      <c r="D459" s="5"/>
      <c r="E459" s="48"/>
      <c r="F459" s="49"/>
      <c r="G459" s="45"/>
      <c r="H459" s="50"/>
      <c r="I459" s="51"/>
      <c r="J459" s="46"/>
      <c r="K459" s="52"/>
      <c r="L459" s="53"/>
      <c r="M459" s="53"/>
      <c r="N459" s="54"/>
    </row>
    <row r="460" spans="1:14" ht="12.75" customHeight="1">
      <c r="A460" s="75"/>
      <c r="B460" s="44"/>
      <c r="C460" s="47"/>
      <c r="D460" s="5"/>
      <c r="E460" s="48"/>
      <c r="F460" s="49"/>
      <c r="G460" s="45"/>
      <c r="H460" s="50"/>
      <c r="I460" s="51"/>
      <c r="J460" s="46"/>
      <c r="K460" s="52"/>
      <c r="L460" s="53"/>
      <c r="M460" s="53"/>
      <c r="N460" s="54"/>
    </row>
    <row r="461" spans="1:14" ht="12.75" customHeight="1">
      <c r="A461" s="75"/>
      <c r="B461" s="44"/>
      <c r="C461" s="47"/>
      <c r="D461" s="5"/>
      <c r="E461" s="48"/>
      <c r="F461" s="49"/>
      <c r="G461" s="45"/>
      <c r="H461" s="50"/>
      <c r="I461" s="51"/>
      <c r="J461" s="46"/>
      <c r="K461" s="52"/>
      <c r="L461" s="53"/>
      <c r="M461" s="53"/>
      <c r="N461" s="54"/>
    </row>
    <row r="462" spans="1:14" ht="12.75" customHeight="1">
      <c r="A462" s="75"/>
      <c r="B462" s="44"/>
      <c r="C462" s="47"/>
      <c r="D462" s="5"/>
      <c r="E462" s="48"/>
      <c r="F462" s="49"/>
      <c r="G462" s="45"/>
      <c r="H462" s="50"/>
      <c r="I462" s="51"/>
      <c r="J462" s="46"/>
      <c r="K462" s="52"/>
      <c r="L462" s="53"/>
      <c r="M462" s="53"/>
      <c r="N462" s="54"/>
    </row>
    <row r="463" spans="1:14" ht="12.75" customHeight="1">
      <c r="A463" s="75"/>
      <c r="B463" s="44"/>
      <c r="C463" s="47"/>
      <c r="D463" s="5"/>
      <c r="E463" s="48"/>
      <c r="F463" s="49"/>
      <c r="G463" s="45"/>
      <c r="H463" s="50"/>
      <c r="I463" s="51"/>
      <c r="J463" s="46"/>
      <c r="K463" s="52"/>
      <c r="L463" s="53"/>
      <c r="M463" s="53"/>
      <c r="N463" s="54"/>
    </row>
    <row r="464" spans="1:14" ht="12.75" customHeight="1">
      <c r="A464" s="75"/>
      <c r="B464" s="44"/>
      <c r="C464" s="47"/>
      <c r="D464" s="5"/>
      <c r="E464" s="48"/>
      <c r="F464" s="49"/>
      <c r="G464" s="45"/>
      <c r="H464" s="50"/>
      <c r="I464" s="51"/>
      <c r="J464" s="46"/>
      <c r="K464" s="52"/>
      <c r="L464" s="53"/>
      <c r="M464" s="53"/>
      <c r="N464" s="54"/>
    </row>
    <row r="465" spans="1:14" ht="12.75" customHeight="1">
      <c r="A465" s="75"/>
      <c r="B465" s="44"/>
      <c r="C465" s="47"/>
      <c r="D465" s="5"/>
      <c r="E465" s="48"/>
      <c r="F465" s="49"/>
      <c r="G465" s="45"/>
      <c r="H465" s="50"/>
      <c r="I465" s="51"/>
      <c r="J465" s="46"/>
      <c r="K465" s="52"/>
      <c r="L465" s="53"/>
      <c r="M465" s="53"/>
      <c r="N465" s="54"/>
    </row>
    <row r="466" spans="1:14" ht="12.75" customHeight="1">
      <c r="A466" s="75"/>
      <c r="B466" s="44"/>
      <c r="C466" s="47"/>
      <c r="D466" s="5"/>
      <c r="E466" s="48"/>
      <c r="F466" s="49"/>
      <c r="G466" s="45"/>
      <c r="H466" s="50"/>
      <c r="I466" s="51"/>
      <c r="J466" s="46"/>
      <c r="K466" s="52"/>
      <c r="L466" s="53"/>
      <c r="M466" s="53"/>
      <c r="N466" s="54"/>
    </row>
    <row r="467" spans="1:14" ht="12.75" customHeight="1">
      <c r="A467" s="75"/>
      <c r="B467" s="44"/>
      <c r="C467" s="47"/>
      <c r="D467" s="5"/>
      <c r="E467" s="48"/>
      <c r="F467" s="49"/>
      <c r="G467" s="45"/>
      <c r="H467" s="50"/>
      <c r="I467" s="51"/>
      <c r="J467" s="46"/>
      <c r="K467" s="52"/>
      <c r="L467" s="53"/>
      <c r="M467" s="53"/>
      <c r="N467" s="54"/>
    </row>
    <row r="468" spans="1:14" ht="12.75" customHeight="1">
      <c r="A468" s="75"/>
      <c r="B468" s="44"/>
      <c r="C468" s="47"/>
      <c r="D468" s="5"/>
      <c r="E468" s="48"/>
      <c r="F468" s="49"/>
      <c r="G468" s="45"/>
      <c r="H468" s="50"/>
      <c r="I468" s="51"/>
      <c r="J468" s="46"/>
      <c r="K468" s="52"/>
      <c r="L468" s="53"/>
      <c r="M468" s="53"/>
      <c r="N468" s="54"/>
    </row>
    <row r="469" spans="1:14" ht="12.75" customHeight="1">
      <c r="A469" s="75"/>
      <c r="B469" s="44"/>
      <c r="C469" s="47"/>
      <c r="D469" s="5"/>
      <c r="E469" s="48"/>
      <c r="F469" s="49"/>
      <c r="G469" s="45"/>
      <c r="H469" s="50"/>
      <c r="I469" s="51"/>
      <c r="J469" s="46"/>
      <c r="K469" s="52"/>
      <c r="L469" s="53"/>
      <c r="M469" s="53"/>
      <c r="N469" s="54"/>
    </row>
    <row r="470" spans="1:14" ht="12.75" customHeight="1">
      <c r="A470" s="75"/>
      <c r="B470" s="44"/>
      <c r="C470" s="47"/>
      <c r="D470" s="5"/>
      <c r="E470" s="48"/>
      <c r="F470" s="49"/>
      <c r="G470" s="45"/>
      <c r="H470" s="50"/>
      <c r="I470" s="51"/>
      <c r="J470" s="46"/>
      <c r="K470" s="52"/>
      <c r="L470" s="53"/>
      <c r="M470" s="53"/>
      <c r="N470" s="54"/>
    </row>
    <row r="471" spans="1:14" ht="12.75" customHeight="1">
      <c r="A471" s="75"/>
      <c r="B471" s="44"/>
      <c r="C471" s="47"/>
      <c r="D471" s="5"/>
      <c r="E471" s="48"/>
      <c r="F471" s="49"/>
      <c r="G471" s="45"/>
      <c r="H471" s="50"/>
      <c r="I471" s="51"/>
      <c r="J471" s="46"/>
      <c r="K471" s="52"/>
      <c r="L471" s="53"/>
      <c r="M471" s="53"/>
      <c r="N471" s="54"/>
    </row>
    <row r="472" spans="1:14" ht="12.75" customHeight="1">
      <c r="A472" s="75"/>
      <c r="B472" s="44"/>
      <c r="C472" s="47"/>
      <c r="D472" s="5"/>
      <c r="E472" s="48"/>
      <c r="F472" s="49"/>
      <c r="G472" s="45"/>
      <c r="H472" s="50"/>
      <c r="I472" s="51"/>
      <c r="J472" s="46"/>
      <c r="K472" s="52"/>
      <c r="L472" s="53"/>
      <c r="M472" s="53"/>
      <c r="N472" s="54"/>
    </row>
    <row r="473" spans="1:14" ht="12.75" customHeight="1">
      <c r="A473" s="75"/>
      <c r="B473" s="44"/>
      <c r="C473" s="47"/>
      <c r="D473" s="5"/>
      <c r="E473" s="48"/>
      <c r="F473" s="49"/>
      <c r="G473" s="45"/>
      <c r="H473" s="50"/>
      <c r="I473" s="51"/>
      <c r="J473" s="46"/>
      <c r="K473" s="52"/>
      <c r="L473" s="53"/>
      <c r="M473" s="53"/>
      <c r="N473" s="54"/>
    </row>
    <row r="474" spans="1:14" ht="12.75" customHeight="1">
      <c r="A474" s="75"/>
      <c r="B474" s="44"/>
      <c r="C474" s="47"/>
      <c r="D474" s="5"/>
      <c r="E474" s="48"/>
      <c r="F474" s="49"/>
      <c r="G474" s="45"/>
      <c r="H474" s="50"/>
      <c r="I474" s="51"/>
      <c r="J474" s="46"/>
      <c r="K474" s="52"/>
      <c r="L474" s="53"/>
      <c r="M474" s="53"/>
      <c r="N474" s="54"/>
    </row>
    <row r="475" spans="1:14" ht="12.75" customHeight="1">
      <c r="A475" s="75"/>
      <c r="B475" s="44"/>
      <c r="C475" s="47"/>
      <c r="D475" s="5"/>
      <c r="E475" s="48"/>
      <c r="F475" s="49"/>
      <c r="G475" s="45"/>
      <c r="H475" s="50"/>
      <c r="I475" s="51"/>
      <c r="J475" s="46"/>
      <c r="K475" s="52"/>
      <c r="L475" s="53"/>
      <c r="M475" s="53"/>
      <c r="N475" s="54"/>
    </row>
    <row r="476" spans="1:14" ht="12.75" customHeight="1">
      <c r="A476" s="75"/>
      <c r="B476" s="44"/>
      <c r="C476" s="47"/>
      <c r="D476" s="5"/>
      <c r="E476" s="48"/>
      <c r="F476" s="49"/>
      <c r="G476" s="45"/>
      <c r="H476" s="50"/>
      <c r="I476" s="51"/>
      <c r="J476" s="46"/>
      <c r="K476" s="52"/>
      <c r="L476" s="53"/>
      <c r="M476" s="53"/>
      <c r="N476" s="54"/>
    </row>
    <row r="477" spans="1:14" ht="12.75" customHeight="1">
      <c r="A477" s="75"/>
      <c r="B477" s="44"/>
      <c r="C477" s="47"/>
      <c r="D477" s="5"/>
      <c r="E477" s="48"/>
      <c r="F477" s="49"/>
      <c r="G477" s="45"/>
      <c r="H477" s="50"/>
      <c r="I477" s="51"/>
      <c r="J477" s="46"/>
      <c r="K477" s="52"/>
      <c r="L477" s="53"/>
      <c r="M477" s="53"/>
      <c r="N477" s="54"/>
    </row>
    <row r="478" spans="1:14" ht="12.75" customHeight="1">
      <c r="A478" s="75"/>
      <c r="B478" s="44"/>
      <c r="C478" s="47"/>
      <c r="D478" s="5"/>
      <c r="E478" s="48"/>
      <c r="F478" s="49"/>
      <c r="G478" s="45"/>
      <c r="H478" s="50"/>
      <c r="I478" s="51"/>
      <c r="J478" s="46"/>
      <c r="K478" s="52"/>
      <c r="L478" s="53"/>
      <c r="M478" s="53"/>
      <c r="N478" s="54"/>
    </row>
    <row r="479" spans="1:14" ht="12.75" customHeight="1">
      <c r="A479" s="75"/>
      <c r="B479" s="44"/>
      <c r="C479" s="47"/>
      <c r="D479" s="5"/>
      <c r="E479" s="48"/>
      <c r="F479" s="49"/>
      <c r="G479" s="45"/>
      <c r="H479" s="50"/>
      <c r="I479" s="51"/>
      <c r="J479" s="46"/>
      <c r="K479" s="52"/>
      <c r="L479" s="53"/>
      <c r="M479" s="53"/>
      <c r="N479" s="54"/>
    </row>
    <row r="480" spans="1:14" ht="12.75" customHeight="1">
      <c r="A480" s="75"/>
      <c r="B480" s="44"/>
      <c r="C480" s="47"/>
      <c r="D480" s="5"/>
      <c r="E480" s="48"/>
      <c r="F480" s="49"/>
      <c r="G480" s="45"/>
      <c r="H480" s="50"/>
      <c r="I480" s="51"/>
      <c r="J480" s="46"/>
      <c r="K480" s="52"/>
      <c r="L480" s="53"/>
      <c r="M480" s="53"/>
      <c r="N480" s="54"/>
    </row>
    <row r="481" spans="1:14" ht="12.75" customHeight="1">
      <c r="A481" s="75"/>
      <c r="B481" s="44"/>
      <c r="C481" s="47"/>
      <c r="D481" s="5"/>
      <c r="E481" s="48"/>
      <c r="F481" s="49"/>
      <c r="G481" s="45"/>
      <c r="H481" s="50"/>
      <c r="I481" s="51"/>
      <c r="J481" s="46"/>
      <c r="K481" s="52"/>
      <c r="L481" s="53"/>
      <c r="M481" s="53"/>
      <c r="N481" s="54"/>
    </row>
    <row r="482" spans="1:14" ht="12.75" customHeight="1">
      <c r="A482" s="75"/>
      <c r="B482" s="44"/>
      <c r="C482" s="47"/>
      <c r="D482" s="5"/>
      <c r="E482" s="48"/>
      <c r="F482" s="49"/>
      <c r="G482" s="45"/>
      <c r="H482" s="50"/>
      <c r="I482" s="51"/>
      <c r="J482" s="46"/>
      <c r="K482" s="52"/>
      <c r="L482" s="53"/>
      <c r="M482" s="53"/>
      <c r="N482" s="54"/>
    </row>
    <row r="483" spans="1:14" ht="12.75" customHeight="1">
      <c r="A483" s="75"/>
      <c r="B483" s="44"/>
      <c r="C483" s="47"/>
      <c r="D483" s="5"/>
      <c r="E483" s="48"/>
      <c r="F483" s="49"/>
      <c r="G483" s="45"/>
      <c r="H483" s="50"/>
      <c r="I483" s="51"/>
      <c r="J483" s="46"/>
      <c r="K483" s="52"/>
      <c r="L483" s="53"/>
      <c r="M483" s="53"/>
      <c r="N483" s="54"/>
    </row>
    <row r="484" spans="1:14" ht="12.75" customHeight="1">
      <c r="A484" s="75"/>
      <c r="B484" s="44"/>
      <c r="C484" s="47"/>
      <c r="D484" s="5"/>
      <c r="E484" s="48"/>
      <c r="F484" s="49"/>
      <c r="G484" s="45"/>
      <c r="H484" s="50"/>
      <c r="I484" s="51"/>
      <c r="J484" s="46"/>
      <c r="K484" s="52"/>
      <c r="L484" s="53"/>
      <c r="M484" s="53"/>
      <c r="N484" s="54"/>
    </row>
    <row r="485" spans="1:14" ht="12.75" customHeight="1">
      <c r="A485" s="75"/>
      <c r="B485" s="44"/>
      <c r="C485" s="47"/>
      <c r="D485" s="5"/>
      <c r="E485" s="48"/>
      <c r="F485" s="49"/>
      <c r="G485" s="45"/>
      <c r="H485" s="50"/>
      <c r="I485" s="51"/>
      <c r="J485" s="46"/>
      <c r="K485" s="52"/>
      <c r="L485" s="53"/>
      <c r="M485" s="53"/>
      <c r="N485" s="54"/>
    </row>
    <row r="486" spans="1:14" ht="12.75" customHeight="1">
      <c r="A486" s="75"/>
      <c r="B486" s="44"/>
      <c r="C486" s="47"/>
      <c r="D486" s="5"/>
      <c r="E486" s="48"/>
      <c r="F486" s="49"/>
      <c r="G486" s="45"/>
      <c r="H486" s="50"/>
      <c r="I486" s="51"/>
      <c r="J486" s="46"/>
      <c r="K486" s="52"/>
      <c r="L486" s="53"/>
      <c r="M486" s="53"/>
      <c r="N486" s="54"/>
    </row>
    <row r="487" spans="1:14" ht="12.75" customHeight="1">
      <c r="A487" s="75"/>
      <c r="B487" s="44"/>
      <c r="C487" s="47"/>
      <c r="D487" s="5"/>
      <c r="E487" s="48"/>
      <c r="F487" s="49"/>
      <c r="G487" s="45"/>
      <c r="H487" s="50"/>
      <c r="I487" s="51"/>
      <c r="J487" s="46"/>
      <c r="K487" s="52"/>
      <c r="L487" s="53"/>
      <c r="M487" s="53"/>
      <c r="N487" s="54"/>
    </row>
    <row r="488" spans="1:14" ht="12.75" customHeight="1">
      <c r="A488" s="75"/>
      <c r="B488" s="44"/>
      <c r="C488" s="47"/>
      <c r="D488" s="5"/>
      <c r="E488" s="48"/>
      <c r="F488" s="49"/>
      <c r="G488" s="45"/>
      <c r="H488" s="50"/>
      <c r="I488" s="51"/>
      <c r="J488" s="46"/>
      <c r="K488" s="52"/>
      <c r="L488" s="53"/>
      <c r="M488" s="53"/>
      <c r="N488" s="54"/>
    </row>
    <row r="489" spans="1:14" ht="12.75" customHeight="1">
      <c r="A489" s="75"/>
      <c r="B489" s="44"/>
      <c r="C489" s="47"/>
      <c r="D489" s="5"/>
      <c r="E489" s="48"/>
      <c r="F489" s="49"/>
      <c r="G489" s="45"/>
      <c r="H489" s="50"/>
      <c r="I489" s="51"/>
      <c r="J489" s="46"/>
      <c r="K489" s="52"/>
      <c r="L489" s="53"/>
      <c r="M489" s="53"/>
      <c r="N489" s="54"/>
    </row>
    <row r="490" spans="1:14" ht="12.75" customHeight="1">
      <c r="A490" s="75"/>
      <c r="B490" s="44"/>
      <c r="C490" s="47"/>
      <c r="D490" s="5"/>
      <c r="E490" s="48"/>
      <c r="F490" s="49"/>
      <c r="G490" s="45"/>
      <c r="H490" s="50"/>
      <c r="I490" s="51"/>
      <c r="J490" s="46"/>
      <c r="K490" s="52"/>
      <c r="L490" s="53"/>
      <c r="M490" s="53"/>
      <c r="N490" s="54"/>
    </row>
    <row r="491" spans="1:14" ht="12.75" customHeight="1">
      <c r="A491" s="75"/>
      <c r="B491" s="44"/>
      <c r="C491" s="47"/>
      <c r="D491" s="5"/>
      <c r="E491" s="48"/>
      <c r="F491" s="49"/>
      <c r="G491" s="45"/>
      <c r="H491" s="50"/>
      <c r="I491" s="51"/>
      <c r="J491" s="46"/>
      <c r="K491" s="52"/>
      <c r="L491" s="53"/>
      <c r="M491" s="53"/>
      <c r="N491" s="54"/>
    </row>
    <row r="492" spans="1:14" ht="12.75" customHeight="1">
      <c r="A492" s="75"/>
      <c r="B492" s="44"/>
      <c r="C492" s="47"/>
      <c r="D492" s="5"/>
      <c r="E492" s="48"/>
      <c r="F492" s="49"/>
      <c r="G492" s="45"/>
      <c r="H492" s="50"/>
      <c r="I492" s="51"/>
      <c r="J492" s="46"/>
      <c r="K492" s="52"/>
      <c r="L492" s="53"/>
      <c r="M492" s="53"/>
      <c r="N492" s="54"/>
    </row>
    <row r="493" spans="1:14" ht="12.75" customHeight="1">
      <c r="A493" s="75"/>
      <c r="B493" s="44"/>
      <c r="C493" s="47"/>
      <c r="D493" s="5"/>
      <c r="E493" s="48"/>
      <c r="F493" s="49"/>
      <c r="G493" s="45"/>
      <c r="H493" s="50"/>
      <c r="I493" s="51"/>
      <c r="J493" s="46"/>
      <c r="K493" s="52"/>
      <c r="L493" s="53"/>
      <c r="M493" s="53"/>
      <c r="N493" s="54"/>
    </row>
    <row r="494" spans="1:14" ht="12.75" customHeight="1">
      <c r="A494" s="75"/>
      <c r="B494" s="44"/>
      <c r="C494" s="47"/>
      <c r="D494" s="5"/>
      <c r="E494" s="48"/>
      <c r="F494" s="49"/>
      <c r="G494" s="45"/>
      <c r="H494" s="50"/>
      <c r="I494" s="51"/>
      <c r="J494" s="46"/>
      <c r="K494" s="52"/>
      <c r="L494" s="53"/>
      <c r="M494" s="53"/>
      <c r="N494" s="54"/>
    </row>
    <row r="495" spans="1:14" ht="12.75" customHeight="1">
      <c r="A495" s="75"/>
      <c r="B495" s="44"/>
      <c r="C495" s="47"/>
      <c r="D495" s="5"/>
      <c r="E495" s="48"/>
      <c r="F495" s="49"/>
      <c r="G495" s="45"/>
      <c r="H495" s="50"/>
      <c r="I495" s="51"/>
      <c r="J495" s="46"/>
      <c r="K495" s="52"/>
      <c r="L495" s="53"/>
      <c r="M495" s="53"/>
      <c r="N495" s="54"/>
    </row>
    <row r="496" spans="1:14" ht="12.75" customHeight="1">
      <c r="A496" s="75"/>
      <c r="B496" s="44"/>
      <c r="C496" s="47"/>
      <c r="D496" s="5"/>
      <c r="E496" s="48"/>
      <c r="F496" s="49"/>
      <c r="G496" s="45"/>
      <c r="H496" s="50"/>
      <c r="I496" s="51"/>
      <c r="J496" s="46"/>
      <c r="K496" s="52"/>
      <c r="L496" s="53"/>
      <c r="M496" s="53"/>
      <c r="N496" s="54"/>
    </row>
    <row r="497" spans="1:14" ht="12.75" customHeight="1">
      <c r="A497" s="75"/>
      <c r="B497" s="44"/>
      <c r="C497" s="47"/>
      <c r="D497" s="5"/>
      <c r="E497" s="48"/>
      <c r="F497" s="49"/>
      <c r="G497" s="45"/>
      <c r="H497" s="50"/>
      <c r="I497" s="51"/>
      <c r="J497" s="46"/>
      <c r="K497" s="52"/>
      <c r="L497" s="53"/>
      <c r="M497" s="53"/>
      <c r="N497" s="54"/>
    </row>
    <row r="498" spans="1:14" ht="12.75" customHeight="1">
      <c r="A498" s="75"/>
      <c r="B498" s="44"/>
      <c r="C498" s="47"/>
      <c r="D498" s="5"/>
      <c r="E498" s="48"/>
      <c r="F498" s="49"/>
      <c r="G498" s="45"/>
      <c r="H498" s="50"/>
      <c r="I498" s="51"/>
      <c r="J498" s="46"/>
      <c r="K498" s="52"/>
      <c r="L498" s="53"/>
      <c r="M498" s="53"/>
      <c r="N498" s="54"/>
    </row>
    <row r="499" spans="1:14" ht="12.75" customHeight="1">
      <c r="A499" s="75"/>
      <c r="B499" s="44"/>
      <c r="C499" s="47"/>
      <c r="D499" s="5"/>
      <c r="E499" s="48"/>
      <c r="F499" s="49"/>
      <c r="G499" s="45"/>
      <c r="H499" s="50"/>
      <c r="I499" s="51"/>
      <c r="J499" s="46"/>
      <c r="K499" s="52"/>
      <c r="L499" s="53"/>
      <c r="M499" s="53"/>
      <c r="N499" s="54"/>
    </row>
    <row r="500" spans="1:14" ht="12.75" customHeight="1">
      <c r="A500" s="75"/>
      <c r="B500" s="44"/>
      <c r="C500" s="47"/>
      <c r="D500" s="5"/>
      <c r="E500" s="48"/>
      <c r="F500" s="49"/>
      <c r="G500" s="45"/>
      <c r="H500" s="50"/>
      <c r="I500" s="51"/>
      <c r="J500" s="46"/>
      <c r="K500" s="52"/>
      <c r="L500" s="53"/>
      <c r="M500" s="53"/>
      <c r="N500" s="54"/>
    </row>
    <row r="501" spans="1:14" ht="12.75" customHeight="1">
      <c r="A501" s="105"/>
      <c r="B501" s="4"/>
      <c r="C501" s="4"/>
      <c r="E501" s="4"/>
      <c r="F501" s="4"/>
      <c r="G501" s="4"/>
      <c r="H501" s="4"/>
      <c r="I501" s="4"/>
      <c r="J501" s="4"/>
      <c r="K501" s="4"/>
      <c r="L501" s="4"/>
      <c r="M501" s="104"/>
      <c r="N501" s="4"/>
    </row>
    <row r="502" spans="1:14" ht="12.75" customHeight="1">
      <c r="A502" s="105"/>
      <c r="B502" s="4"/>
      <c r="C502" s="4"/>
      <c r="E502" s="4"/>
      <c r="F502" s="4"/>
      <c r="G502" s="4"/>
      <c r="H502" s="4"/>
      <c r="I502" s="4"/>
      <c r="J502" s="4"/>
      <c r="K502" s="4"/>
      <c r="L502" s="4"/>
      <c r="M502" s="104"/>
      <c r="N502" s="4"/>
    </row>
    <row r="503" spans="1:14" ht="12.75" customHeight="1">
      <c r="A503" s="105"/>
      <c r="B503" s="4"/>
      <c r="C503" s="4"/>
      <c r="E503" s="4"/>
      <c r="F503" s="4"/>
      <c r="G503" s="4"/>
      <c r="H503" s="4"/>
      <c r="I503" s="4"/>
      <c r="J503" s="4"/>
      <c r="K503" s="4"/>
      <c r="L503" s="4"/>
      <c r="M503" s="104"/>
      <c r="N503" s="4"/>
    </row>
    <row r="504" spans="1:14" ht="12.75" customHeight="1">
      <c r="A504" s="105"/>
      <c r="B504" s="4"/>
      <c r="C504" s="4"/>
      <c r="E504" s="4"/>
      <c r="F504" s="4"/>
      <c r="G504" s="4"/>
      <c r="H504" s="4"/>
      <c r="I504" s="4"/>
      <c r="J504" s="4"/>
      <c r="K504" s="4"/>
      <c r="L504" s="4"/>
      <c r="M504" s="104"/>
      <c r="N504" s="4"/>
    </row>
    <row r="505" spans="1:14" ht="12.75" customHeight="1">
      <c r="A505" s="105"/>
      <c r="B505" s="4"/>
      <c r="C505" s="4"/>
      <c r="E505" s="4"/>
      <c r="F505" s="4"/>
      <c r="G505" s="4"/>
      <c r="H505" s="4"/>
      <c r="I505" s="4"/>
      <c r="J505" s="4"/>
      <c r="K505" s="4"/>
      <c r="L505" s="4"/>
      <c r="M505" s="104"/>
      <c r="N505" s="4"/>
    </row>
    <row r="506" spans="1:14" ht="12.75" customHeight="1">
      <c r="A506" s="105"/>
      <c r="B506" s="4"/>
      <c r="C506" s="4"/>
      <c r="E506" s="4"/>
      <c r="F506" s="4"/>
      <c r="G506" s="4"/>
      <c r="H506" s="4"/>
      <c r="I506" s="4"/>
      <c r="J506" s="4"/>
      <c r="K506" s="4"/>
      <c r="L506" s="4"/>
      <c r="M506" s="104"/>
      <c r="N506" s="4"/>
    </row>
    <row r="507" spans="1:14" ht="12.75" customHeight="1">
      <c r="A507" s="105"/>
      <c r="B507" s="4"/>
      <c r="C507" s="4"/>
      <c r="E507" s="4"/>
      <c r="F507" s="4"/>
      <c r="G507" s="4"/>
      <c r="H507" s="4"/>
      <c r="I507" s="4"/>
      <c r="J507" s="4"/>
      <c r="K507" s="4"/>
      <c r="L507" s="4"/>
      <c r="M507" s="104"/>
      <c r="N507" s="4"/>
    </row>
    <row r="508" spans="1:14" ht="12.75" customHeight="1">
      <c r="A508" s="105"/>
      <c r="B508" s="4"/>
      <c r="C508" s="4"/>
      <c r="E508" s="4"/>
      <c r="F508" s="4"/>
      <c r="G508" s="4"/>
      <c r="H508" s="4"/>
      <c r="I508" s="4"/>
      <c r="J508" s="4"/>
      <c r="K508" s="4"/>
      <c r="L508" s="4"/>
      <c r="M508" s="104"/>
      <c r="N508" s="4"/>
    </row>
  </sheetData>
  <autoFilter ref="A12:O82">
    <filterColumn colId="0">
      <filters>
        <dateGroupItem year="2016" dateTimeGrouping="year"/>
      </filters>
    </filterColumn>
    <sortState ref="A13:O86">
      <sortCondition ref="B12:B86"/>
    </sortState>
  </autoFilter>
  <conditionalFormatting sqref="B151:B500">
    <cfRule type="expression" dxfId="19" priority="224">
      <formula>G151=""</formula>
    </cfRule>
  </conditionalFormatting>
  <conditionalFormatting sqref="G151:H500">
    <cfRule type="expression" dxfId="18" priority="223">
      <formula>#REF!&lt;&gt;""</formula>
    </cfRule>
  </conditionalFormatting>
  <conditionalFormatting sqref="B13:B92">
    <cfRule type="expression" dxfId="17" priority="18">
      <formula>G13=""</formula>
    </cfRule>
  </conditionalFormatting>
  <conditionalFormatting sqref="G77:H92 G72:H72 G66:G76 G61 G59 G45 G42:G43 G36 G32 G29 H13:H76">
    <cfRule type="expression" dxfId="16" priority="17">
      <formula>#REF!&lt;&gt;""</formula>
    </cfRule>
  </conditionalFormatting>
  <conditionalFormatting sqref="G13:G92">
    <cfRule type="containsBlanks" dxfId="15" priority="16">
      <formula>LEN(TRIM(G13))=0</formula>
    </cfRule>
  </conditionalFormatting>
  <conditionalFormatting sqref="B13:B96">
    <cfRule type="expression" dxfId="14" priority="15">
      <formula>G13=""</formula>
    </cfRule>
  </conditionalFormatting>
  <conditionalFormatting sqref="H13:H28 G29:H29 H30:H31 G32:H32 G36 H33:H41 G42:H42 G43 H43:H44 G45:H45 G61 G59 H46:H66 G67:H96">
    <cfRule type="expression" dxfId="13" priority="14">
      <formula>#REF!&lt;&gt;""</formula>
    </cfRule>
  </conditionalFormatting>
  <conditionalFormatting sqref="G13:G96">
    <cfRule type="containsBlanks" dxfId="12" priority="13">
      <formula>LEN(TRIM(G13))=0</formula>
    </cfRule>
  </conditionalFormatting>
  <conditionalFormatting sqref="B13:B31">
    <cfRule type="expression" dxfId="11" priority="12">
      <formula>G13=""</formula>
    </cfRule>
  </conditionalFormatting>
  <conditionalFormatting sqref="H13:H17 G18:H18 G19 H19:H20 G21:H21 H22:H29 G30:H31">
    <cfRule type="expression" dxfId="10" priority="11">
      <formula>#REF!&lt;&gt;""</formula>
    </cfRule>
  </conditionalFormatting>
  <conditionalFormatting sqref="G13:G31">
    <cfRule type="containsBlanks" dxfId="9" priority="10">
      <formula>LEN(TRIM(G13))=0</formula>
    </cfRule>
  </conditionalFormatting>
  <conditionalFormatting sqref="B13:B147">
    <cfRule type="expression" dxfId="8" priority="9">
      <formula>G13=""</formula>
    </cfRule>
  </conditionalFormatting>
  <conditionalFormatting sqref="G101:H147 G78:G101 G75:G76 G71:G72 G49 G36 G24 G21 G18:G19 H13:H101">
    <cfRule type="expression" dxfId="7" priority="8">
      <formula>#REF!&lt;&gt;""</formula>
    </cfRule>
  </conditionalFormatting>
  <conditionalFormatting sqref="G13:G147">
    <cfRule type="containsBlanks" dxfId="6" priority="7">
      <formula>LEN(TRIM(G13))=0</formula>
    </cfRule>
  </conditionalFormatting>
  <conditionalFormatting sqref="B13:B129">
    <cfRule type="expression" dxfId="5" priority="6">
      <formula>G13=""</formula>
    </cfRule>
  </conditionalFormatting>
  <conditionalFormatting sqref="G36 G24 G21 G18:G19 G83:H129 G60:G83 G57:G58 G53:G54 H13:H83">
    <cfRule type="expression" dxfId="4" priority="5">
      <formula>#REF!&lt;&gt;""</formula>
    </cfRule>
  </conditionalFormatting>
  <conditionalFormatting sqref="G13:G129">
    <cfRule type="containsBlanks" dxfId="3" priority="4">
      <formula>LEN(TRIM(G13))=0</formula>
    </cfRule>
  </conditionalFormatting>
  <conditionalFormatting sqref="B13:B147">
    <cfRule type="expression" dxfId="2" priority="3">
      <formula>G13=""</formula>
    </cfRule>
  </conditionalFormatting>
  <conditionalFormatting sqref="G101:H147 G78:G101 G75:G76 G71:G72 G49 G36 G24 G21 G18:G19 H13:H101">
    <cfRule type="expression" dxfId="1" priority="2">
      <formula>#REF!&lt;&gt;""</formula>
    </cfRule>
  </conditionalFormatting>
  <conditionalFormatting sqref="G13:G147">
    <cfRule type="containsBlanks" dxfId="0" priority="1">
      <formula>LEN(TRIM(G13))=0</formula>
    </cfRule>
  </conditionalFormatting>
  <dataValidations count="5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51:B500 B12:B13 B74:B77 B80:B147">
      <formula1>OBJET</formula1>
    </dataValidation>
    <dataValidation type="list" allowBlank="1" showInputMessage="1" showErrorMessage="1" sqref="K13:K147">
      <formula1>DEPOTS</formula1>
    </dataValidation>
    <dataValidation type="list" allowBlank="1" showInputMessage="1" showErrorMessage="1" sqref="C13:C73 C77:C147">
      <formula1>BOIS</formula1>
    </dataValidation>
    <dataValidation type="list" allowBlank="1" showInputMessage="1" showErrorMessage="1" sqref="B14:B73 B78:B79">
      <formula1>OBJET</formula1>
    </dataValidation>
  </dataValidations>
  <hyperlinks>
    <hyperlink ref="B13" r:id="rId1"/>
    <hyperlink ref="B14:B15" r:id="rId2" display="boite nostépine"/>
    <hyperlink ref="B17" r:id="rId3" display="bol gm"/>
    <hyperlink ref="B75" r:id="rId4"/>
    <hyperlink ref="B55:B56" r:id="rId5" display="bougeoir plat"/>
    <hyperlink ref="B69" r:id="rId6"/>
    <hyperlink ref="B42" r:id="rId7"/>
    <hyperlink ref="B29" r:id="rId8"/>
    <hyperlink ref="B70" r:id="rId9"/>
    <hyperlink ref="B77" r:id="rId10"/>
    <hyperlink ref="B68" r:id="rId11"/>
    <hyperlink ref="B78" r:id="rId12"/>
    <hyperlink ref="B21" r:id="rId13"/>
    <hyperlink ref="B52" r:id="rId14"/>
    <hyperlink ref="B53" r:id="rId15"/>
    <hyperlink ref="B54" r:id="rId16" display="boite bois exotique"/>
    <hyperlink ref="B55" r:id="rId17"/>
    <hyperlink ref="B61:B62" r:id="rId18" display="boite gm"/>
    <hyperlink ref="B66:B67" r:id="rId19" display="bougeoir plat"/>
    <hyperlink ref="B73" r:id="rId20"/>
    <hyperlink ref="B81" r:id="rId21"/>
    <hyperlink ref="B84" r:id="rId22"/>
    <hyperlink ref="B83" r:id="rId23"/>
    <hyperlink ref="B82" r:id="rId24" display="plat pm"/>
    <hyperlink ref="B80" r:id="rId25"/>
    <hyperlink ref="B76" r:id="rId26" display="coupe pm"/>
    <hyperlink ref="B51" r:id="rId27"/>
    <hyperlink ref="B46" r:id="rId28" display="coupelle mm"/>
    <hyperlink ref="B48" r:id="rId29"/>
    <hyperlink ref="B31" r:id="rId30"/>
    <hyperlink ref="B20" r:id="rId31"/>
    <hyperlink ref="B85" r:id="rId32" display="echecs bois verre"/>
    <hyperlink ref="B90" r:id="rId33" display="lampe led gm"/>
    <hyperlink ref="B91" r:id="rId34"/>
    <hyperlink ref="B125" r:id="rId35"/>
    <hyperlink ref="B92" r:id="rId36"/>
    <hyperlink ref="B93" r:id="rId37"/>
    <hyperlink ref="B86" r:id="rId38"/>
    <hyperlink ref="B94" r:id="rId39" display="tourniquet à épices"/>
    <hyperlink ref="B96" r:id="rId40"/>
    <hyperlink ref="B97" r:id="rId41"/>
    <hyperlink ref="B98" r:id="rId42" display="assiette apéritif pm"/>
    <hyperlink ref="B99" r:id="rId43"/>
    <hyperlink ref="B100" r:id="rId44"/>
    <hyperlink ref="B87" r:id="rId45"/>
    <hyperlink ref="B104" r:id="rId46"/>
    <hyperlink ref="B95" r:id="rId47" display="tourniquet à épices"/>
    <hyperlink ref="B107" r:id="rId48"/>
    <hyperlink ref="B106" r:id="rId49"/>
    <hyperlink ref="B108" r:id="rId50"/>
    <hyperlink ref="B100:B103" r:id="rId51" display="coupelle mm"/>
    <hyperlink ref="B109" r:id="rId52"/>
    <hyperlink ref="B105" r:id="rId53"/>
    <hyperlink ref="B112" r:id="rId54"/>
    <hyperlink ref="B113" r:id="rId55"/>
    <hyperlink ref="B114" r:id="rId56"/>
    <hyperlink ref="B18" r:id="rId57"/>
    <hyperlink ref="B88" r:id="rId58"/>
    <hyperlink ref="B22" r:id="rId59"/>
    <hyperlink ref="B89" r:id="rId60"/>
    <hyperlink ref="B115" r:id="rId61"/>
    <hyperlink ref="B117" r:id="rId62"/>
    <hyperlink ref="B116" r:id="rId63"/>
    <hyperlink ref="B118" r:id="rId64"/>
    <hyperlink ref="B19" r:id="rId65"/>
    <hyperlink ref="B74" r:id="rId66"/>
    <hyperlink ref="B72" r:id="rId67"/>
    <hyperlink ref="B66" r:id="rId68" display="boite gm"/>
    <hyperlink ref="B71" r:id="rId69"/>
    <hyperlink ref="B119" r:id="rId70"/>
    <hyperlink ref="B120" r:id="rId71"/>
    <hyperlink ref="B56" r:id="rId72"/>
    <hyperlink ref="B35" r:id="rId73"/>
    <hyperlink ref="B30" r:id="rId74"/>
    <hyperlink ref="B121" r:id="rId75"/>
    <hyperlink ref="B127" r:id="rId76"/>
    <hyperlink ref="B128" r:id="rId77"/>
    <hyperlink ref="B24" r:id="rId78"/>
    <hyperlink ref="B122" r:id="rId79"/>
    <hyperlink ref="B23" r:id="rId80"/>
    <hyperlink ref="B129" r:id="rId81"/>
    <hyperlink ref="B130" r:id="rId82"/>
    <hyperlink ref="B131" r:id="rId83"/>
    <hyperlink ref="B132" r:id="rId84"/>
    <hyperlink ref="B133" r:id="rId85"/>
    <hyperlink ref="B123" r:id="rId86"/>
    <hyperlink ref="B101" r:id="rId87" display="coupelle mm"/>
    <hyperlink ref="B103" r:id="rId88"/>
    <hyperlink ref="B102" r:id="rId89" display="coupelle mm"/>
    <hyperlink ref="B100:B102" r:id="rId90" display="assiette apéritif par 3"/>
    <hyperlink ref="B134" r:id="rId91"/>
    <hyperlink ref="B135" r:id="rId92"/>
    <hyperlink ref="B137" r:id="rId93"/>
    <hyperlink ref="B136" r:id="rId94"/>
    <hyperlink ref="B138" r:id="rId95"/>
    <hyperlink ref="B141" r:id="rId96"/>
    <hyperlink ref="B139" r:id="rId97"/>
    <hyperlink ref="B140" r:id="rId98"/>
    <hyperlink ref="B144" r:id="rId99" display="16062 (1).JPG"/>
    <hyperlink ref="B145" r:id="rId100" display="16064 (1).JPG"/>
    <hyperlink ref="B146" r:id="rId10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tableaux</vt:lpstr>
      <vt:lpstr>variétés bois</vt:lpstr>
      <vt:lpstr>objets mouvements</vt:lpstr>
      <vt:lpstr>allemagne</vt:lpstr>
      <vt:lpstr>ahun</vt:lpstr>
      <vt:lpstr>BOIS</vt:lpstr>
      <vt:lpstr>DEPOTS</vt:lpstr>
      <vt:lpstr>OBJET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2016-11-21T15:25:16Z</dcterms:modified>
</cp:coreProperties>
</file>