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-75" yWindow="60" windowWidth="18360" windowHeight="11700" activeTab="1"/>
  </bookViews>
  <sheets>
    <sheet name="Config" sheetId="9" r:id="rId1"/>
    <sheet name="Economie" sheetId="10" r:id="rId2"/>
  </sheets>
  <definedNames>
    <definedName name="level">Config!$B$2:$B$51</definedName>
    <definedName name="TypeConstruction">Config!$A$2:$A$33</definedName>
  </definedNames>
  <calcPr calcId="152511"/>
</workbook>
</file>

<file path=xl/calcChain.xml><?xml version="1.0" encoding="utf-8"?>
<calcChain xmlns="http://schemas.openxmlformats.org/spreadsheetml/2006/main">
  <c r="G10" i="10" l="1"/>
  <c r="F10" i="10"/>
  <c r="E10" i="10"/>
  <c r="N7" i="9"/>
  <c r="J21" i="10"/>
  <c r="E9" i="10"/>
  <c r="F9" i="10"/>
  <c r="G9" i="10"/>
  <c r="E4" i="10"/>
  <c r="F4" i="10"/>
  <c r="G4" i="10"/>
  <c r="E5" i="10"/>
  <c r="F5" i="10"/>
  <c r="G5" i="10"/>
  <c r="E6" i="10"/>
  <c r="F6" i="10"/>
  <c r="G6" i="10"/>
  <c r="E7" i="10"/>
  <c r="F7" i="10"/>
  <c r="G7" i="10"/>
  <c r="G3" i="10"/>
  <c r="F3" i="10"/>
  <c r="E3" i="10"/>
  <c r="H8" i="9" l="1"/>
  <c r="H7" i="9"/>
  <c r="G8" i="9"/>
  <c r="G7" i="9"/>
  <c r="G6" i="9"/>
  <c r="G5" i="9"/>
  <c r="G4" i="9"/>
  <c r="F8" i="9"/>
  <c r="F7" i="9"/>
  <c r="F6" i="9"/>
  <c r="F5" i="9"/>
  <c r="F4" i="9"/>
  <c r="G28" i="10" l="1"/>
  <c r="F28" i="10"/>
  <c r="E28" i="10"/>
</calcChain>
</file>

<file path=xl/sharedStrings.xml><?xml version="1.0" encoding="utf-8"?>
<sst xmlns="http://schemas.openxmlformats.org/spreadsheetml/2006/main" count="76" uniqueCount="55">
  <si>
    <t>deut</t>
  </si>
  <si>
    <t>cristal</t>
  </si>
  <si>
    <t>Métal</t>
  </si>
  <si>
    <t>Cristal</t>
  </si>
  <si>
    <t>Deut</t>
  </si>
  <si>
    <t>metal</t>
  </si>
  <si>
    <t>Coût</t>
  </si>
  <si>
    <t>Type</t>
  </si>
  <si>
    <t>lvl</t>
  </si>
  <si>
    <t>Type construction</t>
  </si>
  <si>
    <t>CE Solaire</t>
  </si>
  <si>
    <t>CE Fusion</t>
  </si>
  <si>
    <t>Nanite</t>
  </si>
  <si>
    <t>Usine Robot</t>
  </si>
  <si>
    <t>Chantier Spatial</t>
  </si>
  <si>
    <t>Labo</t>
  </si>
  <si>
    <t>T. Energie</t>
  </si>
  <si>
    <t>T. Fusion</t>
  </si>
  <si>
    <t>T. Ion</t>
  </si>
  <si>
    <t>T. Hyperespace</t>
  </si>
  <si>
    <t>T.plasma</t>
  </si>
  <si>
    <t>T. Réac Combustion</t>
  </si>
  <si>
    <t>T. Réac Impulsion</t>
  </si>
  <si>
    <t>T. Prop Hyperespace</t>
  </si>
  <si>
    <t>T. Espio</t>
  </si>
  <si>
    <t>T. Ordi</t>
  </si>
  <si>
    <t>T. Astro</t>
  </si>
  <si>
    <t>T. RRI</t>
  </si>
  <si>
    <t>T. Graviton</t>
  </si>
  <si>
    <t>T. Bouclier</t>
  </si>
  <si>
    <t>T. Armes</t>
  </si>
  <si>
    <t>T. Protec V.</t>
  </si>
  <si>
    <t>Level</t>
  </si>
  <si>
    <t>En Soute</t>
  </si>
  <si>
    <t>Base Lunaire</t>
  </si>
  <si>
    <t>Phalange Capteur</t>
  </si>
  <si>
    <t>Porte de Saut S.</t>
  </si>
  <si>
    <t>Lvl</t>
  </si>
  <si>
    <t xml:space="preserve">
</t>
  </si>
  <si>
    <t>type</t>
  </si>
  <si>
    <t xml:space="preserve">recheche dans la zone pour le même onglet </t>
  </si>
  <si>
    <t xml:space="preserve">recheche dans la zone pour un autre onglet </t>
  </si>
  <si>
    <t>coût par catégorie</t>
  </si>
  <si>
    <t>etc…</t>
  </si>
  <si>
    <t>actuellement la formule conditionnelle est très longue et complexe</t>
  </si>
  <si>
    <t>&lt;------</t>
  </si>
  <si>
    <t>exemple</t>
  </si>
  <si>
    <t>avec 1 seule formule pour simplifier</t>
  </si>
  <si>
    <t>comment rendre dynamique celle-ci pour  que</t>
  </si>
  <si>
    <t>1-</t>
  </si>
  <si>
    <t>2-</t>
  </si>
  <si>
    <t>par contre la formule calcul trouvé avec le Lvl D7 demandé n'est pas dynamique</t>
  </si>
  <si>
    <t>la rechercheV fonction de C7 fonctionne</t>
  </si>
  <si>
    <t>comment faire pour que la cellule utilisée par la formule dans l'onglet config soit fonction de celle nécessaire ici ??</t>
  </si>
  <si>
    <t>en 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</si>
</sst>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8" fillId="6" borderId="0" applyNumberFormat="0" applyBorder="0" applyAlignment="0" applyProtection="0"/>
    <xf numFmtId="0" fontId="9" fillId="7" borderId="15" applyNumberFormat="0" applyAlignment="0" applyProtection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/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3" fontId="6" fillId="0" borderId="6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3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3" fontId="0" fillId="0" borderId="0" xfId="0" applyNumberFormat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3" fontId="0" fillId="5" borderId="7" xfId="0" applyNumberFormat="1" applyFill="1" applyBorder="1" applyAlignment="1">
      <alignment horizontal="center" vertical="center"/>
    </xf>
    <xf numFmtId="3" fontId="0" fillId="5" borderId="8" xfId="0" applyNumberFormat="1" applyFill="1" applyBorder="1" applyAlignment="1">
      <alignment horizontal="center" vertical="center"/>
    </xf>
    <xf numFmtId="3" fontId="0" fillId="5" borderId="9" xfId="0" applyNumberFormat="1" applyFill="1" applyBorder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0" fontId="0" fillId="0" borderId="0" xfId="0" applyFill="1"/>
    <xf numFmtId="3" fontId="0" fillId="0" borderId="0" xfId="0" applyNumberFormat="1" applyFill="1"/>
    <xf numFmtId="0" fontId="0" fillId="0" borderId="0" xfId="0" applyBorder="1" applyAlignment="1">
      <alignment horizontal="center"/>
    </xf>
    <xf numFmtId="0" fontId="8" fillId="6" borderId="0" xfId="1" applyAlignment="1">
      <alignment horizontal="center" vertical="center"/>
    </xf>
    <xf numFmtId="0" fontId="8" fillId="6" borderId="2" xfId="1" applyBorder="1" applyAlignment="1">
      <alignment horizontal="center" vertical="center"/>
    </xf>
    <xf numFmtId="3" fontId="0" fillId="0" borderId="0" xfId="0" applyNumberFormat="1" applyProtection="1"/>
    <xf numFmtId="3" fontId="0" fillId="0" borderId="0" xfId="0" applyNumberFormat="1" applyBorder="1" applyProtection="1"/>
    <xf numFmtId="0" fontId="9" fillId="7" borderId="15" xfId="2" applyAlignment="1">
      <alignment horizontal="center" vertical="center"/>
    </xf>
    <xf numFmtId="3" fontId="0" fillId="4" borderId="0" xfId="0" applyNumberForma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3" fontId="1" fillId="0" borderId="6" xfId="0" applyNumberFormat="1" applyFont="1" applyFill="1" applyBorder="1" applyAlignment="1">
      <alignment horizontal="center" vertical="center"/>
    </xf>
    <xf numFmtId="3" fontId="1" fillId="0" borderId="14" xfId="0" applyNumberFormat="1" applyFont="1" applyFill="1" applyBorder="1" applyAlignment="1">
      <alignment horizontal="center" vertical="center"/>
    </xf>
    <xf numFmtId="3" fontId="9" fillId="7" borderId="15" xfId="2" applyNumberFormat="1" applyAlignment="1" applyProtection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3">
    <cellStyle name="Calcul" xfId="2" builtinId="22"/>
    <cellStyle name="Normal" xfId="0" builtinId="0"/>
    <cellStyle name="Satisfaisant" xfId="1" builtinId="26"/>
  </cellStyles>
  <dxfs count="0"/>
  <tableStyles count="0" defaultTableStyle="TableStyleMedium9" defaultPivotStyle="PivotStyleLight16"/>
  <colors>
    <mruColors>
      <color rgb="FFCC3399"/>
      <color rgb="FFFDDF8B"/>
      <color rgb="FFF0EA00"/>
      <color rgb="FFFCFEBE"/>
      <color rgb="FFECAF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2"/>
  <sheetViews>
    <sheetView workbookViewId="0">
      <selection activeCell="G4" sqref="G4"/>
    </sheetView>
  </sheetViews>
  <sheetFormatPr baseColWidth="10" defaultRowHeight="15" x14ac:dyDescent="0.25"/>
  <cols>
    <col min="1" max="1" width="20.42578125" style="1" customWidth="1"/>
    <col min="2" max="2" width="8" style="1" customWidth="1"/>
    <col min="4" max="4" width="11.140625" bestFit="1" customWidth="1"/>
    <col min="5" max="5" width="14.85546875" bestFit="1" customWidth="1"/>
    <col min="6" max="8" width="11.42578125" style="41"/>
    <col min="14" max="14" width="68.28515625" bestFit="1" customWidth="1"/>
  </cols>
  <sheetData>
    <row r="1" spans="1:14" x14ac:dyDescent="0.25">
      <c r="A1" s="6" t="s">
        <v>9</v>
      </c>
      <c r="B1" s="6" t="s">
        <v>32</v>
      </c>
    </row>
    <row r="2" spans="1:14" x14ac:dyDescent="0.25">
      <c r="A2" s="1" t="s">
        <v>33</v>
      </c>
      <c r="B2" s="1">
        <v>1</v>
      </c>
      <c r="F2" s="44" t="s">
        <v>2</v>
      </c>
      <c r="G2" s="44" t="s">
        <v>3</v>
      </c>
      <c r="H2" s="44" t="s">
        <v>4</v>
      </c>
    </row>
    <row r="3" spans="1:14" x14ac:dyDescent="0.25">
      <c r="A3" s="1" t="s">
        <v>2</v>
      </c>
      <c r="B3" s="1">
        <v>2</v>
      </c>
      <c r="D3" s="43" t="s">
        <v>8</v>
      </c>
      <c r="E3" s="43" t="s">
        <v>39</v>
      </c>
      <c r="F3" s="48" t="s">
        <v>42</v>
      </c>
      <c r="G3" s="48"/>
      <c r="H3" s="48"/>
    </row>
    <row r="4" spans="1:14" x14ac:dyDescent="0.25">
      <c r="A4" s="1" t="s">
        <v>3</v>
      </c>
      <c r="B4" s="1">
        <v>3</v>
      </c>
      <c r="D4" s="2">
        <v>1</v>
      </c>
      <c r="E4" s="20" t="s">
        <v>2</v>
      </c>
      <c r="F4" s="42">
        <f>60*1.5^($D$4-1)</f>
        <v>60</v>
      </c>
      <c r="G4" s="42">
        <f>15*1.5^($D$4-1)</f>
        <v>15</v>
      </c>
      <c r="H4" s="42">
        <v>0</v>
      </c>
    </row>
    <row r="5" spans="1:14" ht="15.75" thickBot="1" x14ac:dyDescent="0.3">
      <c r="A5" s="1" t="s">
        <v>4</v>
      </c>
      <c r="B5" s="1">
        <v>4</v>
      </c>
      <c r="D5" s="38"/>
      <c r="E5" s="21" t="s">
        <v>3</v>
      </c>
      <c r="F5" s="42">
        <f>48*1.6^($D$4-1)</f>
        <v>48</v>
      </c>
      <c r="G5" s="42">
        <f>24*1.6^($D$4-1)</f>
        <v>24</v>
      </c>
      <c r="H5" s="42">
        <v>0</v>
      </c>
      <c r="N5" s="1" t="s">
        <v>46</v>
      </c>
    </row>
    <row r="6" spans="1:14" ht="15.75" thickBot="1" x14ac:dyDescent="0.3">
      <c r="A6" s="1" t="s">
        <v>10</v>
      </c>
      <c r="B6" s="1">
        <v>5</v>
      </c>
      <c r="D6" s="31"/>
      <c r="E6" s="21" t="s">
        <v>4</v>
      </c>
      <c r="F6" s="42">
        <f>225*1.5^($D$4-1)</f>
        <v>225</v>
      </c>
      <c r="G6" s="42">
        <f>75*1.5^($D$4-1)</f>
        <v>75</v>
      </c>
      <c r="H6" s="42">
        <v>0</v>
      </c>
      <c r="N6" s="40" t="s">
        <v>40</v>
      </c>
    </row>
    <row r="7" spans="1:14" x14ac:dyDescent="0.25">
      <c r="A7" s="1" t="s">
        <v>11</v>
      </c>
      <c r="B7" s="1">
        <v>6</v>
      </c>
      <c r="D7" s="31"/>
      <c r="E7" s="22" t="s">
        <v>36</v>
      </c>
      <c r="F7" s="42">
        <f>(2000000*(-(1-2^$D$4))-(2000000*(-(1-2^($D$4-1)))))</f>
        <v>2000000</v>
      </c>
      <c r="G7" s="42">
        <f>(4000000*(-(1-2^$D$4)))-(4000000*(-(1-2^($D$4-1))))</f>
        <v>4000000</v>
      </c>
      <c r="H7" s="42">
        <f>(2000000*(-(1-2^$D$4))-(2000000*(-(1-2^($D$4-1)))))</f>
        <v>2000000</v>
      </c>
      <c r="N7" s="39">
        <f>VLOOKUP("Métal",E4:H8,2,FALSE)</f>
        <v>60</v>
      </c>
    </row>
    <row r="8" spans="1:14" x14ac:dyDescent="0.25">
      <c r="A8" s="1" t="s">
        <v>12</v>
      </c>
      <c r="B8" s="1">
        <v>7</v>
      </c>
      <c r="D8" s="31"/>
      <c r="E8" s="21" t="s">
        <v>34</v>
      </c>
      <c r="F8" s="42">
        <f>(20000*(-(1-2^$D$4)))-(20000*(-(1-2^($D$4-1))))</f>
        <v>20000</v>
      </c>
      <c r="G8" s="42">
        <f>40000*(-(1-2^$D$4))-(40000*(-(1-2^($D$4-1))))</f>
        <v>40000</v>
      </c>
      <c r="H8" s="42">
        <f>(20000*(-(1-2^$D$4)))-(20000*(-(1-2^($D$4-1))))</f>
        <v>20000</v>
      </c>
    </row>
    <row r="9" spans="1:14" x14ac:dyDescent="0.25">
      <c r="A9" s="1" t="s">
        <v>13</v>
      </c>
      <c r="B9" s="1">
        <v>8</v>
      </c>
      <c r="E9" s="45" t="s">
        <v>43</v>
      </c>
      <c r="F9" s="45" t="s">
        <v>43</v>
      </c>
      <c r="G9" s="45" t="s">
        <v>43</v>
      </c>
      <c r="H9" s="45" t="s">
        <v>43</v>
      </c>
    </row>
    <row r="10" spans="1:14" x14ac:dyDescent="0.25">
      <c r="A10" s="1" t="s">
        <v>14</v>
      </c>
      <c r="B10" s="1">
        <v>9</v>
      </c>
    </row>
    <row r="11" spans="1:14" x14ac:dyDescent="0.25">
      <c r="A11" s="1" t="s">
        <v>15</v>
      </c>
      <c r="B11" s="1">
        <v>10</v>
      </c>
    </row>
    <row r="12" spans="1:14" x14ac:dyDescent="0.25">
      <c r="A12" s="1" t="s">
        <v>34</v>
      </c>
      <c r="B12" s="1">
        <v>11</v>
      </c>
    </row>
    <row r="13" spans="1:14" x14ac:dyDescent="0.25">
      <c r="A13" s="1" t="s">
        <v>35</v>
      </c>
      <c r="B13" s="1">
        <v>12</v>
      </c>
    </row>
    <row r="14" spans="1:14" x14ac:dyDescent="0.25">
      <c r="A14" s="1" t="s">
        <v>36</v>
      </c>
      <c r="B14" s="1">
        <v>13</v>
      </c>
    </row>
    <row r="15" spans="1:14" x14ac:dyDescent="0.25">
      <c r="A15" s="1" t="s">
        <v>16</v>
      </c>
      <c r="B15" s="1">
        <v>14</v>
      </c>
      <c r="D15" s="35"/>
      <c r="E15" s="35"/>
      <c r="F15" s="28"/>
      <c r="G15" s="28"/>
      <c r="H15" s="28"/>
      <c r="I15" s="1"/>
      <c r="J15" s="1"/>
      <c r="K15" s="1"/>
    </row>
    <row r="16" spans="1:14" x14ac:dyDescent="0.25">
      <c r="A16" s="1" t="s">
        <v>17</v>
      </c>
      <c r="B16" s="1">
        <v>15</v>
      </c>
      <c r="D16" s="35"/>
      <c r="E16" s="35"/>
      <c r="F16" s="28"/>
      <c r="G16" s="28"/>
      <c r="H16" s="28"/>
      <c r="I16" s="1"/>
      <c r="J16" s="1"/>
      <c r="K16" s="1"/>
    </row>
    <row r="17" spans="1:11" ht="15" customHeight="1" x14ac:dyDescent="0.25">
      <c r="A17" s="1" t="s">
        <v>18</v>
      </c>
      <c r="B17" s="1">
        <v>16</v>
      </c>
      <c r="D17" s="35"/>
      <c r="E17" s="35"/>
      <c r="F17" s="28"/>
      <c r="G17" s="28"/>
      <c r="H17" s="28"/>
      <c r="I17" s="1"/>
      <c r="J17" s="1"/>
      <c r="K17" s="1"/>
    </row>
    <row r="18" spans="1:11" ht="15" customHeight="1" x14ac:dyDescent="0.25">
      <c r="A18" s="1" t="s">
        <v>19</v>
      </c>
      <c r="B18" s="1">
        <v>17</v>
      </c>
      <c r="D18" s="35"/>
      <c r="E18" s="35"/>
      <c r="F18" s="28"/>
      <c r="G18" s="28"/>
      <c r="H18" s="28"/>
      <c r="I18" s="1"/>
      <c r="J18" s="1"/>
      <c r="K18" s="1"/>
    </row>
    <row r="19" spans="1:11" ht="15" customHeight="1" x14ac:dyDescent="0.25">
      <c r="A19" s="1" t="s">
        <v>20</v>
      </c>
      <c r="B19" s="1">
        <v>18</v>
      </c>
      <c r="D19" s="35"/>
      <c r="E19" s="37"/>
    </row>
    <row r="20" spans="1:11" x14ac:dyDescent="0.25">
      <c r="A20" s="1" t="s">
        <v>21</v>
      </c>
      <c r="B20" s="1">
        <v>19</v>
      </c>
      <c r="D20" s="36"/>
      <c r="E20" s="36"/>
    </row>
    <row r="21" spans="1:11" x14ac:dyDescent="0.25">
      <c r="A21" s="1" t="s">
        <v>22</v>
      </c>
      <c r="B21" s="1">
        <v>20</v>
      </c>
      <c r="D21" s="36"/>
      <c r="E21" s="36"/>
    </row>
    <row r="22" spans="1:11" x14ac:dyDescent="0.25">
      <c r="A22" s="1" t="s">
        <v>23</v>
      </c>
      <c r="B22" s="1">
        <v>21</v>
      </c>
      <c r="E22" s="4"/>
    </row>
    <row r="23" spans="1:11" x14ac:dyDescent="0.25">
      <c r="A23" s="1" t="s">
        <v>24</v>
      </c>
      <c r="B23" s="1">
        <v>22</v>
      </c>
    </row>
    <row r="24" spans="1:11" x14ac:dyDescent="0.25">
      <c r="A24" s="1" t="s">
        <v>25</v>
      </c>
      <c r="B24" s="1">
        <v>23</v>
      </c>
    </row>
    <row r="25" spans="1:11" x14ac:dyDescent="0.25">
      <c r="A25" s="1" t="s">
        <v>26</v>
      </c>
      <c r="B25" s="1">
        <v>24</v>
      </c>
    </row>
    <row r="26" spans="1:11" x14ac:dyDescent="0.25">
      <c r="A26" s="1" t="s">
        <v>27</v>
      </c>
      <c r="B26" s="1">
        <v>25</v>
      </c>
    </row>
    <row r="27" spans="1:11" ht="15" customHeight="1" x14ac:dyDescent="0.25">
      <c r="A27" s="1" t="s">
        <v>28</v>
      </c>
      <c r="B27" s="1">
        <v>26</v>
      </c>
    </row>
    <row r="28" spans="1:11" x14ac:dyDescent="0.25">
      <c r="A28" s="1" t="s">
        <v>29</v>
      </c>
      <c r="B28" s="1">
        <v>27</v>
      </c>
    </row>
    <row r="29" spans="1:11" x14ac:dyDescent="0.25">
      <c r="A29" s="1" t="s">
        <v>30</v>
      </c>
      <c r="B29" s="1">
        <v>28</v>
      </c>
    </row>
    <row r="30" spans="1:11" x14ac:dyDescent="0.25">
      <c r="A30" s="1" t="s">
        <v>31</v>
      </c>
      <c r="B30" s="1">
        <v>29</v>
      </c>
    </row>
    <row r="31" spans="1:11" x14ac:dyDescent="0.25">
      <c r="B31" s="1">
        <v>30</v>
      </c>
    </row>
    <row r="32" spans="1:11" x14ac:dyDescent="0.25">
      <c r="B32" s="1">
        <v>31</v>
      </c>
    </row>
    <row r="33" spans="2:2" x14ac:dyDescent="0.25">
      <c r="B33" s="1">
        <v>32</v>
      </c>
    </row>
    <row r="34" spans="2:2" x14ac:dyDescent="0.25">
      <c r="B34" s="1">
        <v>33</v>
      </c>
    </row>
    <row r="35" spans="2:2" x14ac:dyDescent="0.25">
      <c r="B35" s="1">
        <v>34</v>
      </c>
    </row>
    <row r="36" spans="2:2" x14ac:dyDescent="0.25">
      <c r="B36" s="1">
        <v>35</v>
      </c>
    </row>
    <row r="37" spans="2:2" x14ac:dyDescent="0.25">
      <c r="B37" s="1">
        <v>36</v>
      </c>
    </row>
    <row r="38" spans="2:2" x14ac:dyDescent="0.25">
      <c r="B38" s="1">
        <v>37</v>
      </c>
    </row>
    <row r="39" spans="2:2" x14ac:dyDescent="0.25">
      <c r="B39" s="1">
        <v>38</v>
      </c>
    </row>
    <row r="40" spans="2:2" x14ac:dyDescent="0.25">
      <c r="B40" s="1">
        <v>39</v>
      </c>
    </row>
    <row r="41" spans="2:2" x14ac:dyDescent="0.25">
      <c r="B41" s="1">
        <v>40</v>
      </c>
    </row>
    <row r="42" spans="2:2" x14ac:dyDescent="0.25">
      <c r="B42" s="1">
        <v>41</v>
      </c>
    </row>
    <row r="43" spans="2:2" x14ac:dyDescent="0.25">
      <c r="B43" s="1">
        <v>42</v>
      </c>
    </row>
    <row r="44" spans="2:2" x14ac:dyDescent="0.25">
      <c r="B44" s="1">
        <v>43</v>
      </c>
    </row>
    <row r="45" spans="2:2" x14ac:dyDescent="0.25">
      <c r="B45" s="1">
        <v>44</v>
      </c>
    </row>
    <row r="46" spans="2:2" x14ac:dyDescent="0.25">
      <c r="B46" s="1">
        <v>45</v>
      </c>
    </row>
    <row r="47" spans="2:2" x14ac:dyDescent="0.25">
      <c r="B47" s="1">
        <v>46</v>
      </c>
    </row>
    <row r="48" spans="2:2" x14ac:dyDescent="0.25">
      <c r="B48" s="1">
        <v>47</v>
      </c>
    </row>
    <row r="49" spans="2:14" x14ac:dyDescent="0.25">
      <c r="B49" s="1">
        <v>48</v>
      </c>
    </row>
    <row r="50" spans="2:14" x14ac:dyDescent="0.25">
      <c r="B50" s="1">
        <v>49</v>
      </c>
    </row>
    <row r="51" spans="2:14" x14ac:dyDescent="0.25">
      <c r="B51" s="1">
        <v>50</v>
      </c>
    </row>
    <row r="52" spans="2:14" x14ac:dyDescent="0.25">
      <c r="N52" s="5"/>
    </row>
  </sheetData>
  <mergeCells count="1">
    <mergeCell ref="F3:H3"/>
  </mergeCells>
  <dataValidations count="1">
    <dataValidation type="list" allowBlank="1" showInputMessage="1" showErrorMessage="1" sqref="E7">
      <formula1>TypeConstruction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32"/>
  <sheetViews>
    <sheetView showGridLines="0" tabSelected="1" workbookViewId="0">
      <selection activeCell="J15" sqref="J15"/>
    </sheetView>
  </sheetViews>
  <sheetFormatPr baseColWidth="10" defaultRowHeight="15" x14ac:dyDescent="0.25"/>
  <cols>
    <col min="1" max="1" width="3.7109375" style="1" customWidth="1"/>
    <col min="2" max="2" width="5.140625" style="1" customWidth="1"/>
    <col min="3" max="3" width="14.85546875" style="1" bestFit="1" customWidth="1"/>
    <col min="4" max="4" width="5.28515625" style="1" customWidth="1"/>
    <col min="5" max="7" width="15.7109375" style="1" customWidth="1"/>
    <col min="8" max="8" width="13.140625" style="12" customWidth="1"/>
    <col min="9" max="9" width="11.42578125" style="12"/>
    <col min="10" max="10" width="104.7109375" style="12" bestFit="1" customWidth="1"/>
    <col min="11" max="11" width="11.42578125" style="3"/>
    <col min="12" max="16384" width="11.42578125" style="1"/>
  </cols>
  <sheetData>
    <row r="1" spans="2:11" x14ac:dyDescent="0.25">
      <c r="C1" s="49" t="s">
        <v>7</v>
      </c>
      <c r="D1" s="49" t="s">
        <v>37</v>
      </c>
      <c r="E1" s="51" t="s">
        <v>6</v>
      </c>
      <c r="F1" s="52"/>
      <c r="G1" s="53"/>
    </row>
    <row r="2" spans="2:11" ht="15.75" thickBot="1" x14ac:dyDescent="0.3">
      <c r="C2" s="50"/>
      <c r="D2" s="50"/>
      <c r="E2" s="7" t="s">
        <v>5</v>
      </c>
      <c r="F2" s="8" t="s">
        <v>1</v>
      </c>
      <c r="G2" s="9" t="s">
        <v>0</v>
      </c>
    </row>
    <row r="3" spans="2:11" x14ac:dyDescent="0.25">
      <c r="B3" s="1">
        <v>1</v>
      </c>
      <c r="C3" s="26" t="s">
        <v>2</v>
      </c>
      <c r="D3" s="25">
        <v>1</v>
      </c>
      <c r="E3" s="17">
        <f t="shared" ref="E3:E7" si="0">IF($D3&lt;&gt;"",IF($C3="Métal",60*1.5^($D3-1),IF($C3="Cristal",48*1.6^($D3-1),IF($C3="Deut",225*1.5^($D3-1),IF($C3="Porte de Saut S.",(2000000*(-(1-2^$D3))-(2000000*(-(1-2^($D3-1))))),IF($C3="Base Lunaire",(20000*(-(1-2^$D3)))-(20000*(-(1-2^($D3-1)))),"Erreur"))))),"")</f>
        <v>60</v>
      </c>
      <c r="F3" s="18">
        <f>IF($D3&lt;&gt;"",IF($C3="Métal",15*1.5^($D3-1),IF($C3="Cristal",24*1.6^($D3-1),IF($C3="Deut",75*1.5^($D3-1),IF($C3="Porte de Saut S.",(4000000*(-(1-2^$D3)))-(4000000*(-(1-2^($D3-1)))),IF($C3="Base Lunaire",40000*(-(1-2^$D3))-(40000*(-(1-2^($D3-1)))),"Erreur"))))),"")</f>
        <v>15</v>
      </c>
      <c r="G3" s="19" t="str">
        <f>IF($D3&lt;&gt;"",IF($C3="Métal","0",IF($C3="Cristal","0",IF($C3="Deut","0",IF($C3="Porte de Saut S.",(2000000*(-(1-2^$D3))-(2000000*(-(1-2^($D3-1))))),IF($C3="Base Lunaire",(20000*(-(1-2^$D3)))-(20000*(-(1-2^($D3-1)))),"Erreur"))))),"")</f>
        <v>0</v>
      </c>
      <c r="H3" s="12" t="s">
        <v>45</v>
      </c>
      <c r="I3" s="13"/>
      <c r="J3" s="12" t="s">
        <v>44</v>
      </c>
    </row>
    <row r="4" spans="2:11" x14ac:dyDescent="0.25">
      <c r="B4" s="1">
        <v>2</v>
      </c>
      <c r="C4" s="27" t="s">
        <v>3</v>
      </c>
      <c r="D4" s="27">
        <v>1</v>
      </c>
      <c r="E4" s="17">
        <f t="shared" si="0"/>
        <v>48</v>
      </c>
      <c r="F4" s="18">
        <f t="shared" ref="F4:F7" si="1">IF($D4&lt;&gt;"",IF($C4="Métal",15*1.5^($D4-1),IF($C4="Cristal",24*1.6^($D4-1),IF($C4="Deut",75*1.5^($D4-1),IF($C4="Porte de Saut S.",(4000000*(-(1-2^$D4)))-(4000000*(-(1-2^($D4-1)))),IF($C4="Base Lunaire",40000*(-(1-2^$D4))-(40000*(-(1-2^($D4-1)))),"Erreur"))))),"")</f>
        <v>24</v>
      </c>
      <c r="G4" s="19" t="str">
        <f t="shared" ref="G4:G7" si="2">IF($D4&lt;&gt;"",IF($C4="Métal","0",IF($C4="Cristal","0",IF($C4="Deut","0",IF($C4="Porte de Saut S.",(2000000*(-(1-2^$D4))-(2000000*(-(1-2^($D4-1))))),IF($C4="Base Lunaire",(20000*(-(1-2^$D4)))-(20000*(-(1-2^($D4-1)))),"Erreur"))))),"")</f>
        <v>0</v>
      </c>
    </row>
    <row r="5" spans="2:11" x14ac:dyDescent="0.25">
      <c r="B5" s="1">
        <v>3</v>
      </c>
      <c r="C5" s="24" t="s">
        <v>4</v>
      </c>
      <c r="D5" s="24">
        <v>1</v>
      </c>
      <c r="E5" s="17">
        <f t="shared" si="0"/>
        <v>225</v>
      </c>
      <c r="F5" s="18">
        <f t="shared" si="1"/>
        <v>75</v>
      </c>
      <c r="G5" s="19" t="str">
        <f t="shared" si="2"/>
        <v>0</v>
      </c>
    </row>
    <row r="6" spans="2:11" x14ac:dyDescent="0.25">
      <c r="B6" s="1">
        <v>4</v>
      </c>
      <c r="C6" s="23" t="s">
        <v>36</v>
      </c>
      <c r="D6" s="16">
        <v>1</v>
      </c>
      <c r="E6" s="17">
        <f t="shared" si="0"/>
        <v>2000000</v>
      </c>
      <c r="F6" s="18">
        <f t="shared" si="1"/>
        <v>4000000</v>
      </c>
      <c r="G6" s="19">
        <f t="shared" si="2"/>
        <v>2000000</v>
      </c>
    </row>
    <row r="7" spans="2:11" x14ac:dyDescent="0.25">
      <c r="B7" s="1">
        <v>5</v>
      </c>
      <c r="C7" s="23" t="s">
        <v>34</v>
      </c>
      <c r="D7" s="16">
        <v>1</v>
      </c>
      <c r="E7" s="17">
        <f t="shared" si="0"/>
        <v>20000</v>
      </c>
      <c r="F7" s="18">
        <f t="shared" si="1"/>
        <v>40000</v>
      </c>
      <c r="G7" s="19">
        <f t="shared" si="2"/>
        <v>20000</v>
      </c>
    </row>
    <row r="8" spans="2:11" x14ac:dyDescent="0.25">
      <c r="B8" s="1">
        <v>6</v>
      </c>
      <c r="C8" s="23"/>
      <c r="D8" s="16"/>
      <c r="E8" s="17"/>
      <c r="F8" s="18"/>
      <c r="G8" s="19"/>
    </row>
    <row r="9" spans="2:11" x14ac:dyDescent="0.25">
      <c r="B9" s="1">
        <v>7</v>
      </c>
      <c r="C9" s="30" t="s">
        <v>2</v>
      </c>
      <c r="D9" s="30">
        <v>1</v>
      </c>
      <c r="E9" s="17">
        <f>IF($D9&lt;&gt;"",IF($C9="Métal",60*1.5^($D9-1),""),"")</f>
        <v>60</v>
      </c>
      <c r="F9" s="18">
        <f>IF($D9&lt;&gt;"",IF($C9="Métal",15*1.5^($D9-1),""),"")</f>
        <v>15</v>
      </c>
      <c r="G9" s="19" t="str">
        <f>IF($D9&lt;&gt;"",IF($C9="Métal","0",""),"")</f>
        <v>0</v>
      </c>
      <c r="H9" s="12" t="s">
        <v>45</v>
      </c>
      <c r="J9" s="12" t="s">
        <v>47</v>
      </c>
      <c r="K9" s="12"/>
    </row>
    <row r="10" spans="2:11" x14ac:dyDescent="0.25">
      <c r="B10" s="1">
        <v>8</v>
      </c>
      <c r="C10" s="30" t="s">
        <v>2</v>
      </c>
      <c r="D10" s="30">
        <v>1</v>
      </c>
      <c r="E10" s="17">
        <f>IF($D10&lt;&gt;"",VLOOKUP($C10,Config!$E$4:$H$8,2,FALSE),"")</f>
        <v>60</v>
      </c>
      <c r="F10" s="46">
        <f>IF($D10&lt;&gt;"",VLOOKUP($C10,Config!$E$4:$H$8,3,FALSE),"")</f>
        <v>15</v>
      </c>
      <c r="G10" s="47">
        <f>IF($D10&lt;&gt;"",VLOOKUP($C10,Config!$E$4:$H$8,4,FALSE),"")</f>
        <v>0</v>
      </c>
      <c r="H10" s="12" t="s">
        <v>45</v>
      </c>
      <c r="J10" s="12" t="s">
        <v>48</v>
      </c>
    </row>
    <row r="11" spans="2:11" x14ac:dyDescent="0.25">
      <c r="B11" s="1">
        <v>9</v>
      </c>
      <c r="C11" s="23"/>
      <c r="D11" s="23"/>
      <c r="E11" s="17"/>
      <c r="F11" s="18"/>
      <c r="G11" s="19"/>
      <c r="I11" s="12" t="s">
        <v>49</v>
      </c>
      <c r="J11" s="12" t="s">
        <v>52</v>
      </c>
    </row>
    <row r="12" spans="2:11" x14ac:dyDescent="0.25">
      <c r="B12" s="1">
        <v>10</v>
      </c>
      <c r="C12" s="23"/>
      <c r="D12" s="23"/>
      <c r="E12" s="17"/>
      <c r="F12" s="18"/>
      <c r="G12" s="19"/>
      <c r="I12" s="12" t="s">
        <v>50</v>
      </c>
      <c r="J12" s="12" t="s">
        <v>51</v>
      </c>
    </row>
    <row r="13" spans="2:11" x14ac:dyDescent="0.25">
      <c r="B13" s="1">
        <v>11</v>
      </c>
      <c r="C13" s="23"/>
      <c r="D13" s="23"/>
      <c r="E13" s="17"/>
      <c r="F13" s="18"/>
      <c r="G13" s="19"/>
      <c r="J13" s="12" t="s">
        <v>53</v>
      </c>
    </row>
    <row r="14" spans="2:11" x14ac:dyDescent="0.25">
      <c r="B14" s="1">
        <v>12</v>
      </c>
      <c r="C14" s="23"/>
      <c r="D14" s="23"/>
      <c r="E14" s="17"/>
      <c r="F14" s="18"/>
      <c r="G14" s="19"/>
      <c r="J14" s="12" t="s">
        <v>54</v>
      </c>
    </row>
    <row r="15" spans="2:11" x14ac:dyDescent="0.25">
      <c r="B15" s="1">
        <v>13</v>
      </c>
      <c r="C15" s="23"/>
      <c r="D15" s="23"/>
      <c r="E15" s="17"/>
      <c r="F15" s="18"/>
      <c r="G15" s="19"/>
    </row>
    <row r="16" spans="2:11" x14ac:dyDescent="0.25">
      <c r="B16" s="1">
        <v>14</v>
      </c>
      <c r="C16" s="23"/>
      <c r="D16" s="23"/>
      <c r="E16" s="17"/>
      <c r="F16" s="18"/>
      <c r="G16" s="19"/>
    </row>
    <row r="17" spans="2:10" x14ac:dyDescent="0.25">
      <c r="B17" s="1">
        <v>15</v>
      </c>
      <c r="C17" s="15"/>
      <c r="D17" s="10"/>
      <c r="E17" s="17"/>
      <c r="F17" s="18"/>
      <c r="G17" s="19"/>
    </row>
    <row r="18" spans="2:10" x14ac:dyDescent="0.25">
      <c r="B18" s="1">
        <v>16</v>
      </c>
      <c r="C18" s="15"/>
      <c r="D18" s="10"/>
      <c r="E18" s="17"/>
      <c r="F18" s="18"/>
      <c r="G18" s="19"/>
    </row>
    <row r="19" spans="2:10" ht="15.75" thickBot="1" x14ac:dyDescent="0.3">
      <c r="B19" s="1">
        <v>17</v>
      </c>
      <c r="C19" s="15"/>
      <c r="D19" s="10"/>
      <c r="E19" s="17"/>
      <c r="F19" s="18"/>
      <c r="G19" s="19"/>
      <c r="J19" s="12" t="s">
        <v>46</v>
      </c>
    </row>
    <row r="20" spans="2:10" ht="15.75" thickBot="1" x14ac:dyDescent="0.3">
      <c r="B20" s="1">
        <v>18</v>
      </c>
      <c r="C20" s="15"/>
      <c r="D20" s="10"/>
      <c r="E20" s="17"/>
      <c r="F20" s="18"/>
      <c r="G20" s="19"/>
      <c r="J20" s="40" t="s">
        <v>41</v>
      </c>
    </row>
    <row r="21" spans="2:10" x14ac:dyDescent="0.25">
      <c r="B21" s="1">
        <v>19</v>
      </c>
      <c r="C21" s="15"/>
      <c r="D21" s="10"/>
      <c r="E21" s="17"/>
      <c r="F21" s="18"/>
      <c r="G21" s="19"/>
      <c r="J21" s="39">
        <f>VLOOKUP("Métal",Config!E4:H8,2,FALSE)</f>
        <v>60</v>
      </c>
    </row>
    <row r="22" spans="2:10" x14ac:dyDescent="0.25">
      <c r="B22" s="1">
        <v>20</v>
      </c>
      <c r="C22" s="15"/>
      <c r="D22" s="10"/>
      <c r="E22" s="17"/>
      <c r="F22" s="18"/>
      <c r="G22" s="19"/>
    </row>
    <row r="23" spans="2:10" x14ac:dyDescent="0.25">
      <c r="B23" s="1">
        <v>21</v>
      </c>
      <c r="C23" s="15"/>
      <c r="D23" s="10"/>
      <c r="E23" s="17"/>
      <c r="F23" s="18"/>
      <c r="G23" s="19"/>
    </row>
    <row r="24" spans="2:10" x14ac:dyDescent="0.25">
      <c r="B24" s="1">
        <v>22</v>
      </c>
      <c r="C24" s="15"/>
      <c r="D24" s="10"/>
      <c r="E24" s="17"/>
      <c r="F24" s="18"/>
      <c r="G24" s="19"/>
    </row>
    <row r="25" spans="2:10" x14ac:dyDescent="0.25">
      <c r="B25" s="1">
        <v>23</v>
      </c>
      <c r="C25" s="15"/>
      <c r="D25" s="10"/>
      <c r="E25" s="17"/>
      <c r="F25" s="18"/>
      <c r="G25" s="19"/>
    </row>
    <row r="26" spans="2:10" x14ac:dyDescent="0.25">
      <c r="B26" s="1">
        <v>24</v>
      </c>
      <c r="C26" s="15"/>
      <c r="D26" s="10"/>
      <c r="E26" s="17"/>
      <c r="F26" s="18"/>
      <c r="G26" s="19"/>
    </row>
    <row r="27" spans="2:10" ht="15.75" thickBot="1" x14ac:dyDescent="0.3">
      <c r="B27" s="29">
        <v>25</v>
      </c>
      <c r="C27" s="11"/>
      <c r="D27" s="11"/>
      <c r="E27" s="17"/>
      <c r="F27" s="18"/>
      <c r="G27" s="19"/>
    </row>
    <row r="28" spans="2:10" ht="21" customHeight="1" thickBot="1" x14ac:dyDescent="0.3">
      <c r="E28" s="32">
        <f>SUM(E3:E27)</f>
        <v>2020453</v>
      </c>
      <c r="F28" s="33">
        <f t="shared" ref="F28:G28" si="3">SUM(F3:F27)</f>
        <v>4040144</v>
      </c>
      <c r="G28" s="34">
        <f t="shared" si="3"/>
        <v>2020000</v>
      </c>
    </row>
    <row r="32" spans="2:10" ht="15" customHeight="1" x14ac:dyDescent="0.25">
      <c r="F32" s="14" t="s">
        <v>38</v>
      </c>
    </row>
  </sheetData>
  <mergeCells count="3">
    <mergeCell ref="C1:C2"/>
    <mergeCell ref="D1:D2"/>
    <mergeCell ref="E1:G1"/>
  </mergeCells>
  <dataValidations count="2">
    <dataValidation type="list" allowBlank="1" showInputMessage="1" showErrorMessage="1" sqref="C3:C1048576">
      <formula1>TypeConstruction</formula1>
    </dataValidation>
    <dataValidation type="list" allowBlank="1" showInputMessage="1" showErrorMessage="1" sqref="D3:D1048576">
      <formula1>level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Config</vt:lpstr>
      <vt:lpstr>Economie</vt:lpstr>
      <vt:lpstr>level</vt:lpstr>
      <vt:lpstr>TypeConstruction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2016-01-05T09:52:24Z</dcterms:modified>
</cp:coreProperties>
</file>