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2.xml" ContentType="application/vnd.ms-excel.controlproperties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5.xml" ContentType="application/vnd.openxmlformats-officedocument.drawing+xml"/>
  <Override PartName="/xl/ctrlProps/ctrlProp9.xml" ContentType="application/vnd.ms-excel.controlproperties+xml"/>
  <Override PartName="/xl/slicers/slicer1.xml" ContentType="application/vnd.ms-excel.slicer+xml"/>
  <Override PartName="/xl/charts/chart3.xml" ContentType="application/vnd.openxmlformats-officedocument.drawingml.chart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6.xml" ContentType="application/vnd.openxmlformats-officedocument.drawing+xml"/>
  <Override PartName="/xl/ctrlProps/ctrlProp10.xml" ContentType="application/vnd.ms-excel.controlproperties+xml"/>
  <Override PartName="/xl/slicers/slicer2.xml" ContentType="application/vnd.ms-excel.slicer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pivotTables/pivotTable5.xml" ContentType="application/vnd.openxmlformats-officedocument.spreadsheetml.pivotTab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 tabRatio="851" activeTab="3"/>
  </bookViews>
  <sheets>
    <sheet name="Sommaire" sheetId="12" r:id="rId1"/>
    <sheet name="Récap" sheetId="1" r:id="rId2"/>
    <sheet name="Total" sheetId="13" r:id="rId3"/>
    <sheet name="Ecriture" sheetId="2" r:id="rId4"/>
    <sheet name="TCD par regroupement    " sheetId="14" r:id="rId5"/>
    <sheet name="Graphes écritures par rubrique" sheetId="10" r:id="rId6"/>
    <sheet name="Graphes écritures par regroupem" sheetId="4" r:id="rId7"/>
    <sheet name="Données" sheetId="9" r:id="rId8"/>
  </sheets>
  <definedNames>
    <definedName name="Année_Ecr">Ecriture!$D$14:$D$32</definedName>
    <definedName name="Compte">tblEcritures[Compte]</definedName>
    <definedName name="concatener">Ecriture!$E$14:$E$32</definedName>
    <definedName name="Date">Ecriture!$F$14:$F$32</definedName>
    <definedName name="Dépenses">Ecriture!$N$14:$N$32</definedName>
    <definedName name="Famile">Données!$F$2:$F$3</definedName>
    <definedName name="Famille">Ecriture!$H$14:$H$32</definedName>
    <definedName name="Libellé">Ecriture!$G$14:$G$32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odes_paiement">Données!$D$2:$D$7</definedName>
    <definedName name="Mois">Ecriture!$C$14:$C$32</definedName>
    <definedName name="mon_tcd">'Graphes écritures par rubrique'!$A$14:$C$23</definedName>
    <definedName name="Nom_compte">tblEcritures[Compte]</definedName>
    <definedName name="Prévisionnel" localSheetId="3">tblEcritures[Prévisionnel]</definedName>
    <definedName name="Prévisionnel">tblEcritures[Prévisionnel]</definedName>
    <definedName name="Recettes">Ecriture!$M$14:$M$32</definedName>
    <definedName name="RechecheV">Données!$A:$B</definedName>
    <definedName name="Réel" localSheetId="3">tblEcritures[Réel]</definedName>
    <definedName name="Réel">tblEcritures[Réel]</definedName>
    <definedName name="Segment_Année_Ecr">#N/A</definedName>
    <definedName name="Segment_Libellé">#N/A</definedName>
    <definedName name="Segment_Mois">#N/A</definedName>
    <definedName name="Sens">Données!$A$2:$A$3</definedName>
  </definedNames>
  <calcPr calcId="152511"/>
  <pivotCaches>
    <pivotCache cacheId="0" r:id="rId9"/>
    <pivotCache cacheId="1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C1" i="2" l="1"/>
  <c r="R32" i="2" l="1"/>
  <c r="E1" i="2" l="1"/>
  <c r="C32" i="2" l="1"/>
  <c r="D32" i="2"/>
  <c r="Q32" i="2"/>
  <c r="A32" i="2" l="1"/>
  <c r="E32" i="2"/>
  <c r="C31" i="2"/>
  <c r="D31" i="2"/>
  <c r="R31" i="2"/>
  <c r="Q31" i="2"/>
  <c r="C30" i="2"/>
  <c r="D30" i="2"/>
  <c r="R30" i="2"/>
  <c r="Q30" i="2"/>
  <c r="C29" i="2"/>
  <c r="D29" i="2"/>
  <c r="R29" i="2"/>
  <c r="Q29" i="2"/>
  <c r="A30" i="2" l="1"/>
  <c r="A31" i="2"/>
  <c r="A29" i="2"/>
  <c r="E31" i="2"/>
  <c r="E29" i="2"/>
  <c r="E30" i="2"/>
  <c r="C4" i="13"/>
  <c r="C6" i="13" s="1"/>
  <c r="B4" i="13"/>
  <c r="B6" i="13" s="1"/>
  <c r="Q15" i="2" l="1"/>
  <c r="R15" i="2"/>
  <c r="Q16" i="2"/>
  <c r="R16" i="2"/>
  <c r="Q17" i="2"/>
  <c r="R17" i="2"/>
  <c r="Q18" i="2"/>
  <c r="R18" i="2"/>
  <c r="Q19" i="2"/>
  <c r="R19" i="2"/>
  <c r="Q20" i="2"/>
  <c r="R20" i="2"/>
  <c r="Q21" i="2"/>
  <c r="R21" i="2"/>
  <c r="Q22" i="2"/>
  <c r="R22" i="2"/>
  <c r="Q23" i="2"/>
  <c r="R23" i="2"/>
  <c r="Q24" i="2"/>
  <c r="R24" i="2"/>
  <c r="Q25" i="2"/>
  <c r="R25" i="2"/>
  <c r="Q26" i="2"/>
  <c r="R26" i="2"/>
  <c r="Q27" i="2"/>
  <c r="R27" i="2"/>
  <c r="Q28" i="2"/>
  <c r="R28" i="2"/>
  <c r="R14" i="2"/>
  <c r="Q14" i="2" l="1"/>
  <c r="D1" i="2" l="1"/>
  <c r="C2" i="4"/>
  <c r="B2" i="4"/>
  <c r="D2" i="4" l="1"/>
  <c r="B4" i="10"/>
  <c r="D6" i="1" l="1"/>
  <c r="C6" i="1"/>
  <c r="E6" i="1" l="1"/>
  <c r="H18" i="2" l="1"/>
  <c r="H19" i="2"/>
  <c r="H24" i="2"/>
  <c r="H26" i="2"/>
  <c r="H27" i="2"/>
  <c r="B2" i="10" l="1"/>
  <c r="H7" i="10" s="1"/>
  <c r="I7" i="10" l="1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14" i="2"/>
  <c r="J7" i="10" l="1"/>
  <c r="C14" i="2"/>
  <c r="E14" i="2" s="1"/>
  <c r="C15" i="2"/>
  <c r="E15" i="2" s="1"/>
  <c r="C16" i="2"/>
  <c r="E16" i="2" s="1"/>
  <c r="C17" i="2"/>
  <c r="E17" i="2" s="1"/>
  <c r="C18" i="2"/>
  <c r="E18" i="2" s="1"/>
  <c r="C19" i="2"/>
  <c r="E19" i="2" s="1"/>
  <c r="C20" i="2"/>
  <c r="E20" i="2" s="1"/>
  <c r="C22" i="2"/>
  <c r="E22" i="2" s="1"/>
  <c r="C24" i="2"/>
  <c r="E24" i="2" s="1"/>
  <c r="C26" i="2"/>
  <c r="E26" i="2" s="1"/>
  <c r="C28" i="2"/>
  <c r="E28" i="2" s="1"/>
  <c r="C21" i="2"/>
  <c r="E21" i="2" s="1"/>
  <c r="C23" i="2"/>
  <c r="E23" i="2" s="1"/>
  <c r="C25" i="2"/>
  <c r="E25" i="2" s="1"/>
  <c r="C27" i="2"/>
  <c r="E27" i="2" s="1"/>
  <c r="A23" i="2" l="1"/>
  <c r="A16" i="2"/>
  <c r="A18" i="2"/>
  <c r="A25" i="2"/>
  <c r="A20" i="2"/>
  <c r="A26" i="2"/>
  <c r="A27" i="2"/>
  <c r="A15" i="2"/>
  <c r="A19" i="2"/>
  <c r="A22" i="2"/>
  <c r="A28" i="2"/>
  <c r="A24" i="2"/>
  <c r="A17" i="2"/>
  <c r="A21" i="2"/>
  <c r="A14" i="2"/>
  <c r="H8" i="10"/>
  <c r="H9" i="10" s="1"/>
  <c r="I8" i="10"/>
  <c r="I9" i="10" l="1"/>
  <c r="J8" i="10"/>
  <c r="J9" i="10" s="1"/>
  <c r="J10" i="10" s="1"/>
</calcChain>
</file>

<file path=xl/sharedStrings.xml><?xml version="1.0" encoding="utf-8"?>
<sst xmlns="http://schemas.openxmlformats.org/spreadsheetml/2006/main" count="271" uniqueCount="114">
  <si>
    <t>Compte</t>
  </si>
  <si>
    <t>Solde initial</t>
  </si>
  <si>
    <t>Recettes</t>
  </si>
  <si>
    <t>Dépenses</t>
  </si>
  <si>
    <t>Observations</t>
  </si>
  <si>
    <t>Compte chèques</t>
  </si>
  <si>
    <t>Comptes</t>
  </si>
  <si>
    <t>Date</t>
  </si>
  <si>
    <t>Libellé</t>
  </si>
  <si>
    <t>Mode</t>
  </si>
  <si>
    <t>Référence</t>
  </si>
  <si>
    <t>Recettes encaissées</t>
  </si>
  <si>
    <t>Virement</t>
  </si>
  <si>
    <t>Debours</t>
  </si>
  <si>
    <t>Prélèvement</t>
  </si>
  <si>
    <t>Honoraires rétrocédés</t>
  </si>
  <si>
    <t>Carte</t>
  </si>
  <si>
    <t>Montant net des recettes</t>
  </si>
  <si>
    <t>Achat</t>
  </si>
  <si>
    <t>Chèque</t>
  </si>
  <si>
    <t>Salaires nets</t>
  </si>
  <si>
    <t>Charges sociales</t>
  </si>
  <si>
    <t>Charges de personnel</t>
  </si>
  <si>
    <t>CSG déductible</t>
  </si>
  <si>
    <t>Autres impôts</t>
  </si>
  <si>
    <t>Impôts et taxes</t>
  </si>
  <si>
    <t>Loyers et charges locatives</t>
  </si>
  <si>
    <t>Locations</t>
  </si>
  <si>
    <t>Honoraires</t>
  </si>
  <si>
    <t>Prime d'assurance</t>
  </si>
  <si>
    <t>Autre TFSE</t>
  </si>
  <si>
    <t>Frais de déplacement</t>
  </si>
  <si>
    <t>Charges sociales personnelles</t>
  </si>
  <si>
    <t>Frais de réception</t>
  </si>
  <si>
    <t>Fournitures de bureau</t>
  </si>
  <si>
    <t>Autres frais divers de gestion</t>
  </si>
  <si>
    <t>Autre</t>
  </si>
  <si>
    <t>Charges externes</t>
  </si>
  <si>
    <t>Produits financiers</t>
  </si>
  <si>
    <t>Frais financiers</t>
  </si>
  <si>
    <t>Résultat financier</t>
  </si>
  <si>
    <t>Gains divers</t>
  </si>
  <si>
    <t>Pertes diverses</t>
  </si>
  <si>
    <t>Dotation aux amortissements</t>
  </si>
  <si>
    <t>Bénéfices</t>
  </si>
  <si>
    <t>Total recettes</t>
  </si>
  <si>
    <t>Total dépenses</t>
  </si>
  <si>
    <t>Solde général</t>
  </si>
  <si>
    <t>Espèces</t>
  </si>
  <si>
    <t>Modes_paiement</t>
  </si>
  <si>
    <t>Famille</t>
  </si>
  <si>
    <t>Mois</t>
  </si>
  <si>
    <t>Année-Ecr</t>
  </si>
  <si>
    <t>concatener</t>
  </si>
  <si>
    <t>recettes</t>
  </si>
  <si>
    <t>total mois</t>
  </si>
  <si>
    <t>solde</t>
  </si>
  <si>
    <t>dépenses</t>
  </si>
  <si>
    <t>Pointage recette</t>
  </si>
  <si>
    <t>Pointage dépense</t>
  </si>
  <si>
    <t>Étiquettes de lignes</t>
  </si>
  <si>
    <t>Total général</t>
  </si>
  <si>
    <t>Somme de Dépenses</t>
  </si>
  <si>
    <t>Somme de Recettes</t>
  </si>
  <si>
    <t>Numéro dernière ligne TCD</t>
  </si>
  <si>
    <t xml:space="preserve">2 colmasqué si j'a x j'affiche le contenu </t>
  </si>
  <si>
    <t>Total</t>
  </si>
  <si>
    <t>Prévisionnel</t>
  </si>
  <si>
    <t>Réel</t>
  </si>
  <si>
    <t>Pointé</t>
  </si>
  <si>
    <t>Produit</t>
  </si>
  <si>
    <t>Charge</t>
  </si>
  <si>
    <t>x</t>
  </si>
  <si>
    <t>Pojnage recette masqué</t>
  </si>
  <si>
    <t xml:space="preserve">Date valeur banque </t>
  </si>
  <si>
    <t>Récapitulatif</t>
  </si>
  <si>
    <t>solde actuel</t>
  </si>
  <si>
    <t>total antérieur</t>
  </si>
  <si>
    <t>Date dernier jour du mois</t>
  </si>
  <si>
    <t xml:space="preserve">Autorisation de découvert </t>
  </si>
  <si>
    <t xml:space="preserve">ARCHITECTE D'INTERIEUR - Floriane Aussel </t>
  </si>
  <si>
    <t>Recettes après saisie</t>
  </si>
  <si>
    <t>Dépenses après saisie</t>
  </si>
  <si>
    <t>Solde final</t>
  </si>
  <si>
    <t>Valeurs</t>
  </si>
  <si>
    <t>Location véhicule</t>
  </si>
  <si>
    <t>EDF</t>
  </si>
  <si>
    <t>Eau</t>
  </si>
  <si>
    <t>achat ordinateur</t>
  </si>
  <si>
    <t>Impôts</t>
  </si>
  <si>
    <t>A sélectionner</t>
  </si>
  <si>
    <t>A saisir</t>
  </si>
  <si>
    <t>Auto</t>
  </si>
  <si>
    <t>Userform</t>
  </si>
  <si>
    <t>ticket de train</t>
  </si>
  <si>
    <t>vente marchandise</t>
  </si>
  <si>
    <t>Compte chèque - Floriane</t>
  </si>
  <si>
    <t>Étiquettes de colonnes</t>
  </si>
  <si>
    <t>17/03/2016</t>
  </si>
  <si>
    <t>Vélib</t>
  </si>
  <si>
    <t>Total Somme de Dépenses</t>
  </si>
  <si>
    <t>S. Prévisionnel</t>
  </si>
  <si>
    <t>Total S. Prévisionnel</t>
  </si>
  <si>
    <t>S. Réel</t>
  </si>
  <si>
    <t>Total S. Réel</t>
  </si>
  <si>
    <t>billet avion</t>
  </si>
  <si>
    <t>16/03/2016</t>
  </si>
  <si>
    <t>ticket métro</t>
  </si>
  <si>
    <t>N° FACT</t>
  </si>
  <si>
    <t>N° IMPO</t>
  </si>
  <si>
    <t>Total Somme de Recettes</t>
  </si>
  <si>
    <t>ticket bus 2</t>
  </si>
  <si>
    <t>Total 2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</si>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</sst>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-* #,##0.00\ &quot;€&quot;_-;[Red]\-* #,##0.00\ &quot;€&quot;_-;_-* &quot;-&quot;??\ &quot;€&quot;_-;_-@_-"/>
    <numFmt numFmtId="166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rgb="FF000000"/>
      <name val="Calibri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ck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3"/>
      </right>
      <top style="thin">
        <color indexed="64"/>
      </top>
      <bottom style="thick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78">
    <xf numFmtId="0" fontId="0" fillId="0" borderId="0" xfId="0"/>
    <xf numFmtId="0" fontId="0" fillId="0" borderId="0" xfId="0" applyFont="1" applyProtection="1">
      <protection locked="0"/>
    </xf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left" vertical="top"/>
    </xf>
    <xf numFmtId="165" fontId="0" fillId="8" borderId="5" xfId="1" applyNumberFormat="1" applyFont="1" applyFill="1" applyBorder="1" applyAlignment="1">
      <alignment horizontal="left"/>
    </xf>
    <xf numFmtId="0" fontId="0" fillId="0" borderId="4" xfId="0" applyFont="1" applyBorder="1" applyAlignment="1">
      <alignment horizontal="left" vertical="top"/>
    </xf>
    <xf numFmtId="165" fontId="0" fillId="0" borderId="4" xfId="1" applyNumberFormat="1" applyFont="1" applyBorder="1" applyAlignment="1">
      <alignment horizontal="left"/>
    </xf>
    <xf numFmtId="0" fontId="0" fillId="8" borderId="4" xfId="0" applyFont="1" applyFill="1" applyBorder="1" applyAlignment="1">
      <alignment horizontal="left" vertical="top"/>
    </xf>
    <xf numFmtId="165" fontId="0" fillId="8" borderId="4" xfId="1" applyNumberFormat="1" applyFont="1" applyFill="1" applyBorder="1" applyAlignment="1">
      <alignment horizontal="left"/>
    </xf>
    <xf numFmtId="165" fontId="0" fillId="0" borderId="4" xfId="1" applyNumberFormat="1" applyFont="1" applyBorder="1" applyAlignment="1">
      <alignment horizontal="left" vertical="top"/>
    </xf>
    <xf numFmtId="165" fontId="0" fillId="8" borderId="4" xfId="1" applyNumberFormat="1" applyFont="1" applyFill="1" applyBorder="1" applyAlignment="1">
      <alignment horizontal="left" vertical="top"/>
    </xf>
    <xf numFmtId="14" fontId="0" fillId="0" borderId="0" xfId="0" applyNumberFormat="1"/>
    <xf numFmtId="166" fontId="0" fillId="0" borderId="1" xfId="0" applyNumberFormat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0" fillId="9" borderId="1" xfId="0" applyFill="1" applyBorder="1"/>
    <xf numFmtId="0" fontId="8" fillId="0" borderId="0" xfId="0" applyFont="1"/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/>
    <xf numFmtId="0" fontId="9" fillId="0" borderId="0" xfId="0" applyFont="1"/>
    <xf numFmtId="0" fontId="10" fillId="0" borderId="0" xfId="0" applyFont="1"/>
    <xf numFmtId="0" fontId="0" fillId="0" borderId="1" xfId="0" pivotButton="1" applyBorder="1"/>
    <xf numFmtId="14" fontId="0" fillId="0" borderId="1" xfId="0" applyNumberFormat="1" applyBorder="1" applyAlignment="1">
      <alignment horizontal="left"/>
    </xf>
    <xf numFmtId="166" fontId="0" fillId="0" borderId="1" xfId="0" applyNumberFormat="1" applyBorder="1"/>
    <xf numFmtId="0" fontId="0" fillId="0" borderId="1" xfId="0" applyBorder="1" applyAlignment="1">
      <alignment horizontal="left"/>
    </xf>
    <xf numFmtId="0" fontId="7" fillId="7" borderId="1" xfId="0" applyFont="1" applyFill="1" applyBorder="1" applyAlignment="1">
      <alignment horizontal="center" vertical="center"/>
    </xf>
    <xf numFmtId="0" fontId="0" fillId="0" borderId="0" xfId="0" applyFill="1"/>
    <xf numFmtId="0" fontId="0" fillId="10" borderId="6" xfId="0" applyFill="1" applyBorder="1"/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2" fillId="2" borderId="7" xfId="1" applyNumberFormat="1" applyFont="1" applyFill="1" applyBorder="1" applyAlignment="1" applyProtection="1">
      <alignment horizontal="center" vertical="center"/>
    </xf>
    <xf numFmtId="14" fontId="2" fillId="2" borderId="8" xfId="1" applyNumberFormat="1" applyFont="1" applyFill="1" applyBorder="1" applyAlignment="1" applyProtection="1">
      <alignment horizontal="center" vertical="center"/>
    </xf>
    <xf numFmtId="165" fontId="2" fillId="2" borderId="7" xfId="1" applyNumberFormat="1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/>
    </xf>
    <xf numFmtId="165" fontId="2" fillId="2" borderId="2" xfId="1" applyNumberFormat="1" applyFont="1" applyFill="1" applyBorder="1" applyAlignment="1" applyProtection="1">
      <alignment horizontal="center" vertical="center" wrapText="1"/>
    </xf>
    <xf numFmtId="0" fontId="13" fillId="9" borderId="1" xfId="0" applyFont="1" applyFill="1" applyBorder="1"/>
    <xf numFmtId="0" fontId="13" fillId="9" borderId="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  <xf numFmtId="0" fontId="11" fillId="0" borderId="0" xfId="0" applyFont="1" applyAlignment="1">
      <alignment horizontal="center" vertical="center"/>
    </xf>
    <xf numFmtId="0" fontId="4" fillId="0" borderId="1" xfId="0" applyFont="1" applyFill="1" applyBorder="1"/>
    <xf numFmtId="0" fontId="4" fillId="4" borderId="1" xfId="0" applyFont="1" applyFill="1" applyBorder="1"/>
    <xf numFmtId="0" fontId="4" fillId="5" borderId="1" xfId="0" applyFont="1" applyFill="1" applyBorder="1"/>
    <xf numFmtId="0" fontId="4" fillId="6" borderId="1" xfId="0" applyFont="1" applyFill="1" applyBorder="1"/>
    <xf numFmtId="0" fontId="4" fillId="7" borderId="1" xfId="0" applyFont="1" applyFill="1" applyBorder="1"/>
    <xf numFmtId="0" fontId="0" fillId="0" borderId="0" xfId="0" applyNumberFormat="1"/>
    <xf numFmtId="14" fontId="0" fillId="0" borderId="0" xfId="0" applyNumberFormat="1" applyFill="1"/>
    <xf numFmtId="0" fontId="4" fillId="0" borderId="0" xfId="0" applyFont="1" applyFill="1" applyAlignment="1">
      <alignment horizontal="center" vertical="center"/>
    </xf>
    <xf numFmtId="166" fontId="3" fillId="0" borderId="1" xfId="0" applyNumberFormat="1" applyFont="1" applyBorder="1"/>
    <xf numFmtId="166" fontId="4" fillId="0" borderId="1" xfId="0" applyNumberFormat="1" applyFont="1" applyBorder="1"/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0" fillId="0" borderId="0" xfId="0" applyAlignment="1">
      <alignment horizontal="left" wrapText="1" indent="1"/>
    </xf>
    <xf numFmtId="14" fontId="0" fillId="0" borderId="0" xfId="0" applyNumberFormat="1" applyAlignment="1">
      <alignment horizontal="right"/>
    </xf>
    <xf numFmtId="14" fontId="0" fillId="0" borderId="0" xfId="0" applyNumberFormat="1" applyFill="1" applyAlignment="1">
      <alignment horizontal="right"/>
    </xf>
    <xf numFmtId="0" fontId="0" fillId="0" borderId="0" xfId="0" applyAlignment="1">
      <alignment horizontal="right"/>
    </xf>
    <xf numFmtId="165" fontId="16" fillId="2" borderId="0" xfId="1" applyNumberFormat="1" applyFont="1" applyFill="1" applyAlignment="1" applyProtection="1">
      <alignment horizontal="left" vertical="center"/>
    </xf>
    <xf numFmtId="0" fontId="4" fillId="0" borderId="0" xfId="0" applyFont="1" applyAlignment="1">
      <alignment horizontal="center" vertical="center" wrapText="1"/>
    </xf>
    <xf numFmtId="0" fontId="0" fillId="11" borderId="0" xfId="0" applyFont="1" applyFill="1"/>
    <xf numFmtId="166" fontId="4" fillId="11" borderId="0" xfId="0" applyNumberFormat="1" applyFont="1" applyFill="1" applyAlignment="1">
      <alignment horizontal="center" vertical="center"/>
    </xf>
    <xf numFmtId="0" fontId="0" fillId="0" borderId="12" xfId="0" applyFill="1" applyBorder="1" applyProtection="1">
      <protection locked="0"/>
    </xf>
    <xf numFmtId="0" fontId="6" fillId="3" borderId="13" xfId="0" applyFont="1" applyFill="1" applyBorder="1"/>
    <xf numFmtId="0" fontId="0" fillId="0" borderId="14" xfId="0" applyFill="1" applyBorder="1" applyProtection="1">
      <protection locked="0"/>
    </xf>
    <xf numFmtId="165" fontId="2" fillId="2" borderId="15" xfId="1" applyNumberFormat="1" applyFont="1" applyFill="1" applyBorder="1" applyAlignment="1" applyProtection="1">
      <alignment horizontal="center" vertical="center" wrapText="1"/>
    </xf>
    <xf numFmtId="165" fontId="0" fillId="2" borderId="0" xfId="1" applyNumberFormat="1" applyFont="1" applyFill="1" applyAlignment="1" applyProtection="1">
      <alignment horizontal="left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9" xfId="0" applyFont="1" applyFill="1" applyBorder="1" applyAlignment="1">
      <alignment horizontal="center" vertical="center" wrapText="1"/>
    </xf>
    <xf numFmtId="0" fontId="15" fillId="12" borderId="11" xfId="0" applyFont="1" applyFill="1" applyBorder="1" applyAlignment="1">
      <alignment horizontal="center" vertical="center" wrapText="1"/>
    </xf>
    <xf numFmtId="0" fontId="15" fillId="12" borderId="10" xfId="0" applyFont="1" applyFill="1" applyBorder="1" applyAlignment="1">
      <alignment horizontal="center" vertical="center" wrapText="1"/>
    </xf>
  </cellXfs>
  <cellStyles count="3">
    <cellStyle name="Monétaire 2" xfId="1"/>
    <cellStyle name="Normal" xfId="0" builtinId="0"/>
    <cellStyle name="Normal 2" xfId="2"/>
  </cellStyles>
  <dxfs count="48"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</dxf>
    <dxf>
      <numFmt numFmtId="166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#,##0.00\ &quot;€&quot;"/>
    </dxf>
    <dxf>
      <font>
        <b/>
        <i val="0"/>
        <strike val="0"/>
        <color rgb="FFC00000"/>
      </font>
    </dxf>
    <dxf>
      <numFmt numFmtId="167" formatCode="dd/mm/yyyy"/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numFmt numFmtId="167" formatCode="dd/mm/yyyy"/>
      <alignment horizontal="right" vertical="bottom" textRotation="0" wrapText="0" indent="0" justifyLastLine="0" shrinkToFit="0" readingOrder="0"/>
    </dxf>
    <dxf>
      <numFmt numFmtId="0" formatCode="General"/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1" hidden="0"/>
    </dxf>
    <dxf>
      <alignment wrapText="1" readingOrder="0"/>
    </dxf>
    <dxf>
      <alignment wrapText="1" readingOrder="0"/>
    </dxf>
    <dxf>
      <alignment wrapText="1" readingOrder="0"/>
    </dxf>
    <dxf>
      <font>
        <color auto="1"/>
      </font>
      <fill>
        <patternFill>
          <bgColor theme="1" tint="0.49998474074526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6" tint="-0.24994659260841701"/>
      </font>
    </dxf>
    <dxf>
      <font>
        <color theme="1"/>
      </font>
      <fill>
        <patternFill>
          <bgColor theme="1" tint="0.499984740745262"/>
        </patternFill>
      </fill>
    </dxf>
    <dxf>
      <font>
        <b/>
        <i val="0"/>
        <color theme="1"/>
      </font>
    </dxf>
    <dxf>
      <font>
        <b/>
        <i val="0"/>
        <color theme="6" tint="-0.2499465926084170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</font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</font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</font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</font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solid">
          <fgColor indexed="64"/>
          <bgColor theme="2"/>
        </patternFill>
      </fill>
    </dxf>
    <dxf>
      <fill>
        <patternFill patternType="solid">
          <fgColor indexed="64"/>
          <bgColor theme="2"/>
        </patternFill>
      </fill>
    </dxf>
    <dxf>
      <font>
        <b/>
        <i val="0"/>
      </font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47"/>
      <tableStyleElement type="headerRow" dxfId="4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Compte-chèque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cat>
            <c:strRef>
              <c:f>Récap!$B$5:$E$5</c:f>
              <c:strCache>
                <c:ptCount val="4"/>
                <c:pt idx="0">
                  <c:v>Solde initial</c:v>
                </c:pt>
                <c:pt idx="1">
                  <c:v>Recettes après saisie</c:v>
                </c:pt>
                <c:pt idx="2">
                  <c:v>Dépenses après saisie</c:v>
                </c:pt>
                <c:pt idx="3">
                  <c:v>Solde final</c:v>
                </c:pt>
              </c:strCache>
            </c:strRef>
          </c:cat>
          <c:val>
            <c:numRef>
              <c:f>Récap!$B$6:$E$6</c:f>
              <c:numCache>
                <c:formatCode>#,##0.00\ "€"</c:formatCode>
                <c:ptCount val="4"/>
                <c:pt idx="0">
                  <c:v>1000</c:v>
                </c:pt>
                <c:pt idx="1">
                  <c:v>140</c:v>
                </c:pt>
                <c:pt idx="2">
                  <c:v>820</c:v>
                </c:pt>
                <c:pt idx="3">
                  <c:v>320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325756224"/>
        <c:axId val="325756616"/>
      </c:barChart>
      <c:catAx>
        <c:axId val="325756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Ecritures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crossAx val="325756616"/>
        <c:crosses val="autoZero"/>
        <c:auto val="1"/>
        <c:lblAlgn val="ctr"/>
        <c:lblOffset val="100"/>
        <c:noMultiLvlLbl val="0"/>
      </c:catAx>
      <c:valAx>
        <c:axId val="3257566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Somme d'argent</a:t>
                </a:r>
              </a:p>
              <a:p>
                <a:pPr>
                  <a:defRPr/>
                </a:pPr>
                <a:endParaRPr lang="fr-FR"/>
              </a:p>
            </c:rich>
          </c:tx>
          <c:overlay val="0"/>
        </c:title>
        <c:numFmt formatCode="#,##0.00\ &quot;€&quot;" sourceLinked="1"/>
        <c:majorTickMark val="none"/>
        <c:minorTickMark val="none"/>
        <c:tickLblPos val="nextTo"/>
        <c:crossAx val="325756224"/>
        <c:crosses val="autoZero"/>
        <c:crossBetween val="between"/>
      </c:valAx>
    </c:plotArea>
    <c:plotVisOnly val="1"/>
    <c:dispBlanksAs val="gap"/>
    <c:showDLblsOverMax val="0"/>
  </c:chart>
  <c:spPr>
    <a:solidFill>
      <a:schemeClr val="bg2"/>
    </a:soli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[Trésorerie.xlsm]Total!Tableau croisé dynamique1</c:name>
    <c:fmtId val="0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Total!$B$11:$B$13</c:f>
              <c:strCache>
                <c:ptCount val="1"/>
                <c:pt idx="0">
                  <c:v>2 - EDF</c:v>
                </c:pt>
              </c:strCache>
            </c:strRef>
          </c:tx>
          <c:invertIfNegative val="0"/>
          <c:cat>
            <c:multiLvlStrRef>
              <c:f>Total!$A$14:$A$18</c:f>
              <c:multiLvlStrCache>
                <c:ptCount val="2"/>
                <c:lvl>
                  <c:pt idx="0">
                    <c:v>S. Prévisionnel</c:v>
                  </c:pt>
                  <c:pt idx="1">
                    <c:v>S. Réel</c:v>
                  </c:pt>
                </c:lvl>
                <c:lvl>
                  <c:pt idx="0">
                    <c:v>Compte chèques</c:v>
                  </c:pt>
                </c:lvl>
              </c:multiLvlStrCache>
            </c:multiLvlStrRef>
          </c:cat>
          <c:val>
            <c:numRef>
              <c:f>Total!$B$14:$B$18</c:f>
              <c:numCache>
                <c:formatCode>General</c:formatCode>
                <c:ptCount val="2"/>
                <c:pt idx="0">
                  <c:v>300</c:v>
                </c:pt>
                <c:pt idx="1">
                  <c:v>300</c:v>
                </c:pt>
              </c:numCache>
            </c:numRef>
          </c:val>
        </c:ser>
        <c:ser>
          <c:idx val="1"/>
          <c:order val="1"/>
          <c:tx>
            <c:strRef>
              <c:f>Total!$C$11:$C$13</c:f>
              <c:strCache>
                <c:ptCount val="1"/>
                <c:pt idx="0">
                  <c:v>2 - Impôts</c:v>
                </c:pt>
              </c:strCache>
            </c:strRef>
          </c:tx>
          <c:invertIfNegative val="0"/>
          <c:cat>
            <c:multiLvlStrRef>
              <c:f>Total!$A$14:$A$18</c:f>
              <c:multiLvlStrCache>
                <c:ptCount val="2"/>
                <c:lvl>
                  <c:pt idx="0">
                    <c:v>S. Prévisionnel</c:v>
                  </c:pt>
                  <c:pt idx="1">
                    <c:v>S. Réel</c:v>
                  </c:pt>
                </c:lvl>
                <c:lvl>
                  <c:pt idx="0">
                    <c:v>Compte chèques</c:v>
                  </c:pt>
                </c:lvl>
              </c:multiLvlStrCache>
            </c:multiLvlStrRef>
          </c:cat>
          <c:val>
            <c:numRef>
              <c:f>Total!$C$14:$C$18</c:f>
              <c:numCache>
                <c:formatCode>General</c:formatCode>
                <c:ptCount val="2"/>
              </c:numCache>
            </c:numRef>
          </c:val>
        </c:ser>
        <c:ser>
          <c:idx val="2"/>
          <c:order val="2"/>
          <c:tx>
            <c:strRef>
              <c:f>Total!$D$11:$D$13</c:f>
              <c:strCache>
                <c:ptCount val="1"/>
                <c:pt idx="0">
                  <c:v>2 - Locations</c:v>
                </c:pt>
              </c:strCache>
            </c:strRef>
          </c:tx>
          <c:invertIfNegative val="0"/>
          <c:cat>
            <c:multiLvlStrRef>
              <c:f>Total!$A$14:$A$18</c:f>
              <c:multiLvlStrCache>
                <c:ptCount val="2"/>
                <c:lvl>
                  <c:pt idx="0">
                    <c:v>S. Prévisionnel</c:v>
                  </c:pt>
                  <c:pt idx="1">
                    <c:v>S. Réel</c:v>
                  </c:pt>
                </c:lvl>
                <c:lvl>
                  <c:pt idx="0">
                    <c:v>Compte chèques</c:v>
                  </c:pt>
                </c:lvl>
              </c:multiLvlStrCache>
            </c:multiLvlStrRef>
          </c:cat>
          <c:val>
            <c:numRef>
              <c:f>Total!$D$14:$D$18</c:f>
              <c:numCache>
                <c:formatCode>General</c:formatCode>
                <c:ptCount val="2"/>
                <c:pt idx="0">
                  <c:v>425</c:v>
                </c:pt>
                <c:pt idx="1">
                  <c:v>400</c:v>
                </c:pt>
              </c:numCache>
            </c:numRef>
          </c:val>
        </c:ser>
        <c:ser>
          <c:idx val="3"/>
          <c:order val="3"/>
          <c:tx>
            <c:strRef>
              <c:f>Total!$E$11:$E$13</c:f>
              <c:strCache>
                <c:ptCount val="1"/>
                <c:pt idx="0">
                  <c:v>2 - Salaires nets</c:v>
                </c:pt>
              </c:strCache>
            </c:strRef>
          </c:tx>
          <c:invertIfNegative val="0"/>
          <c:cat>
            <c:multiLvlStrRef>
              <c:f>Total!$A$14:$A$18</c:f>
              <c:multiLvlStrCache>
                <c:ptCount val="2"/>
                <c:lvl>
                  <c:pt idx="0">
                    <c:v>S. Prévisionnel</c:v>
                  </c:pt>
                  <c:pt idx="1">
                    <c:v>S. Réel</c:v>
                  </c:pt>
                </c:lvl>
                <c:lvl>
                  <c:pt idx="0">
                    <c:v>Compte chèques</c:v>
                  </c:pt>
                </c:lvl>
              </c:multiLvlStrCache>
            </c:multiLvlStrRef>
          </c:cat>
          <c:val>
            <c:numRef>
              <c:f>Total!$E$14:$E$18</c:f>
              <c:numCache>
                <c:formatCode>General</c:formatCode>
                <c:ptCount val="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21783856"/>
        <c:axId val="320334464"/>
      </c:barChart>
      <c:catAx>
        <c:axId val="3217838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20334464"/>
        <c:crosses val="autoZero"/>
        <c:auto val="1"/>
        <c:lblAlgn val="ctr"/>
        <c:lblOffset val="100"/>
        <c:noMultiLvlLbl val="0"/>
      </c:catAx>
      <c:valAx>
        <c:axId val="3203344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217838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[Trésorerie.xlsm]TCD par regroupement    !Tableau croisé dynamique9</c:name>
    <c:fmtId val="3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'TCD par regroupement    '!$C$4:$C$5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cat>
            <c:multiLvlStrRef>
              <c:f>'TCD par regroupement    '!$B$6:$B$19</c:f>
              <c:multiLvlStrCache>
                <c:ptCount val="10"/>
                <c:lvl>
                  <c:pt idx="0">
                    <c:v>Location véhicule</c:v>
                  </c:pt>
                  <c:pt idx="1">
                    <c:v>ticket de train</c:v>
                  </c:pt>
                  <c:pt idx="2">
                    <c:v>Vélib</c:v>
                  </c:pt>
                  <c:pt idx="3">
                    <c:v>billet avion</c:v>
                  </c:pt>
                  <c:pt idx="4">
                    <c:v>ticket métro</c:v>
                  </c:pt>
                  <c:pt idx="5">
                    <c:v>Location véhicule</c:v>
                  </c:pt>
                  <c:pt idx="6">
                    <c:v>ticket de train</c:v>
                  </c:pt>
                  <c:pt idx="7">
                    <c:v>Vélib</c:v>
                  </c:pt>
                  <c:pt idx="8">
                    <c:v>billet avion</c:v>
                  </c:pt>
                  <c:pt idx="9">
                    <c:v>ticket métro</c:v>
                  </c:pt>
                </c:lvl>
                <c:lvl>
                  <c:pt idx="0">
                    <c:v>Somme de Dépenses</c:v>
                  </c:pt>
                  <c:pt idx="5">
                    <c:v>Somme de Recettes</c:v>
                  </c:pt>
                </c:lvl>
              </c:multiLvlStrCache>
            </c:multiLvlStrRef>
          </c:cat>
          <c:val>
            <c:numRef>
              <c:f>'TCD par regroupement    '!$C$6:$C$19</c:f>
              <c:numCache>
                <c:formatCode>General</c:formatCode>
                <c:ptCount val="10"/>
                <c:pt idx="0">
                  <c:v>125</c:v>
                </c:pt>
                <c:pt idx="1">
                  <c:v>200</c:v>
                </c:pt>
                <c:pt idx="2">
                  <c:v>75</c:v>
                </c:pt>
                <c:pt idx="3">
                  <c:v>150</c:v>
                </c:pt>
                <c:pt idx="4">
                  <c:v>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5495032"/>
        <c:axId val="345495424"/>
        <c:axId val="0"/>
      </c:bar3DChart>
      <c:catAx>
        <c:axId val="3454950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45495424"/>
        <c:crosses val="autoZero"/>
        <c:auto val="1"/>
        <c:lblAlgn val="ctr"/>
        <c:lblOffset val="100"/>
        <c:noMultiLvlLbl val="0"/>
      </c:catAx>
      <c:valAx>
        <c:axId val="3454954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54950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[Trésorerie.xlsm]Graphes écritures par rubrique!Mon_TCD</c:name>
    <c:fmtId val="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'Graphes écritures par rubrique'!$B$14:$B$15</c:f>
              <c:strCache>
                <c:ptCount val="1"/>
                <c:pt idx="0">
                  <c:v>Somme de Dépenses</c:v>
                </c:pt>
              </c:strCache>
            </c:strRef>
          </c:tx>
          <c:marker>
            <c:symbol val="none"/>
          </c:marker>
          <c:cat>
            <c:strRef>
              <c:f>'Graphes écritures par rubrique'!$A$16:$A$21</c:f>
              <c:strCache>
                <c:ptCount val="5"/>
                <c:pt idx="0">
                  <c:v>1/03/2015</c:v>
                </c:pt>
                <c:pt idx="1">
                  <c:v>3/03/2015</c:v>
                </c:pt>
                <c:pt idx="2">
                  <c:v>5/03/2015</c:v>
                </c:pt>
                <c:pt idx="3">
                  <c:v>12/03/2015</c:v>
                </c:pt>
                <c:pt idx="4">
                  <c:v>26/03/2015</c:v>
                </c:pt>
              </c:strCache>
            </c:strRef>
          </c:cat>
          <c:val>
            <c:numRef>
              <c:f>'Graphes écritures par rubrique'!$B$16:$B$21</c:f>
              <c:numCache>
                <c:formatCode>#,##0.00\ "€"</c:formatCode>
                <c:ptCount val="5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20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'Graphes écritures par rubrique'!$C$14:$C$15</c:f>
              <c:strCache>
                <c:ptCount val="1"/>
                <c:pt idx="0">
                  <c:v>Somme de Recettes</c:v>
                </c:pt>
              </c:strCache>
            </c:strRef>
          </c:tx>
          <c:marker>
            <c:symbol val="none"/>
          </c:marker>
          <c:cat>
            <c:strRef>
              <c:f>'Graphes écritures par rubrique'!$A$16:$A$21</c:f>
              <c:strCache>
                <c:ptCount val="5"/>
                <c:pt idx="0">
                  <c:v>1/03/2015</c:v>
                </c:pt>
                <c:pt idx="1">
                  <c:v>3/03/2015</c:v>
                </c:pt>
                <c:pt idx="2">
                  <c:v>5/03/2015</c:v>
                </c:pt>
                <c:pt idx="3">
                  <c:v>12/03/2015</c:v>
                </c:pt>
                <c:pt idx="4">
                  <c:v>26/03/2015</c:v>
                </c:pt>
              </c:strCache>
            </c:strRef>
          </c:cat>
          <c:val>
            <c:numRef>
              <c:f>'Graphes écritures par rubrique'!$C$16:$C$21</c:f>
              <c:numCache>
                <c:formatCode>#,##0.00\ "€"</c:formatCode>
                <c:ptCount val="5"/>
                <c:pt idx="2">
                  <c:v>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6975712"/>
        <c:axId val="346976104"/>
      </c:lineChart>
      <c:catAx>
        <c:axId val="3469757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46976104"/>
        <c:crosses val="autoZero"/>
        <c:auto val="1"/>
        <c:lblAlgn val="ctr"/>
        <c:lblOffset val="100"/>
        <c:noMultiLvlLbl val="0"/>
      </c:catAx>
      <c:valAx>
        <c:axId val="346976104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3469757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[Trésorerie.xlsm]Graphes écritures par rubrique!Tableau croisé dynamique2</c:name>
    <c:fmtId val="5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'Graphes écritures par rubrique'!$H$14:$H$15</c:f>
              <c:strCache>
                <c:ptCount val="1"/>
                <c:pt idx="0">
                  <c:v>Somme de Dépenses</c:v>
                </c:pt>
              </c:strCache>
            </c:strRef>
          </c:tx>
          <c:marker>
            <c:symbol val="none"/>
          </c:marker>
          <c:cat>
            <c:strRef>
              <c:f>'Graphes écritures par rubrique'!$G$16:$G$18</c:f>
              <c:strCache>
                <c:ptCount val="2"/>
                <c:pt idx="0">
                  <c:v>1</c:v>
                </c:pt>
                <c:pt idx="1">
                  <c:v>2</c:v>
                </c:pt>
              </c:strCache>
            </c:strRef>
          </c:cat>
          <c:val>
            <c:numRef>
              <c:f>'Graphes écritures par rubrique'!$H$16:$H$18</c:f>
              <c:numCache>
                <c:formatCode>#,##0.00\ "€"</c:formatCode>
                <c:ptCount val="2"/>
                <c:pt idx="0">
                  <c:v>90</c:v>
                </c:pt>
                <c:pt idx="1">
                  <c:v>80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'Graphes écritures par rubrique'!$I$14:$I$15</c:f>
              <c:strCache>
                <c:ptCount val="1"/>
                <c:pt idx="0">
                  <c:v>Somme de Recettes</c:v>
                </c:pt>
              </c:strCache>
            </c:strRef>
          </c:tx>
          <c:marker>
            <c:symbol val="none"/>
          </c:marker>
          <c:cat>
            <c:strRef>
              <c:f>'Graphes écritures par rubrique'!$G$16:$G$18</c:f>
              <c:strCache>
                <c:ptCount val="2"/>
                <c:pt idx="0">
                  <c:v>1</c:v>
                </c:pt>
                <c:pt idx="1">
                  <c:v>2</c:v>
                </c:pt>
              </c:strCache>
            </c:strRef>
          </c:cat>
          <c:val>
            <c:numRef>
              <c:f>'Graphes écritures par rubrique'!$I$16:$I$18</c:f>
              <c:numCache>
                <c:formatCode>#,##0.00\ "€"</c:formatCode>
                <c:ptCount val="2"/>
                <c:pt idx="0">
                  <c:v>20</c:v>
                </c:pt>
                <c:pt idx="1">
                  <c:v>160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6978848"/>
        <c:axId val="346979240"/>
      </c:lineChart>
      <c:catAx>
        <c:axId val="3469788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46979240"/>
        <c:crosses val="autoZero"/>
        <c:auto val="1"/>
        <c:lblAlgn val="ctr"/>
        <c:lblOffset val="100"/>
        <c:noMultiLvlLbl val="0"/>
      </c:catAx>
      <c:valAx>
        <c:axId val="346979240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3469788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[Trésorerie.xlsm]Graphes écritures par regroupem!Tableau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'Graphes écritures par regroupem'!$B$6</c:f>
              <c:strCache>
                <c:ptCount val="1"/>
                <c:pt idx="0">
                  <c:v>Somme de Dépenses</c:v>
                </c:pt>
              </c:strCache>
            </c:strRef>
          </c:tx>
          <c:invertIfNegative val="0"/>
          <c:cat>
            <c:strRef>
              <c:f>'Graphes écritures par regroupem'!$A$7:$A$9</c:f>
              <c:strCache>
                <c:ptCount val="2"/>
                <c:pt idx="0">
                  <c:v>Charge</c:v>
                </c:pt>
                <c:pt idx="1">
                  <c:v>Produit</c:v>
                </c:pt>
              </c:strCache>
            </c:strRef>
          </c:cat>
          <c:val>
            <c:numRef>
              <c:f>'Graphes écritures par regroupem'!$B$7:$B$9</c:f>
              <c:numCache>
                <c:formatCode>#,##0.00\ "€"</c:formatCode>
                <c:ptCount val="2"/>
                <c:pt idx="0">
                  <c:v>390</c:v>
                </c:pt>
              </c:numCache>
            </c:numRef>
          </c:val>
        </c:ser>
        <c:ser>
          <c:idx val="1"/>
          <c:order val="1"/>
          <c:tx>
            <c:strRef>
              <c:f>'Graphes écritures par regroupem'!$C$6</c:f>
              <c:strCache>
                <c:ptCount val="1"/>
                <c:pt idx="0">
                  <c:v>Somme de Recettes</c:v>
                </c:pt>
              </c:strCache>
            </c:strRef>
          </c:tx>
          <c:invertIfNegative val="0"/>
          <c:cat>
            <c:strRef>
              <c:f>'Graphes écritures par regroupem'!$A$7:$A$9</c:f>
              <c:strCache>
                <c:ptCount val="2"/>
                <c:pt idx="0">
                  <c:v>Charge</c:v>
                </c:pt>
                <c:pt idx="1">
                  <c:v>Produit</c:v>
                </c:pt>
              </c:strCache>
            </c:strRef>
          </c:cat>
          <c:val>
            <c:numRef>
              <c:f>'Graphes écritures par regroupem'!$C$7:$C$9</c:f>
              <c:numCache>
                <c:formatCode>#,##0.00\ "€"</c:formatCode>
                <c:ptCount val="2"/>
                <c:pt idx="1">
                  <c:v>140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6961592"/>
        <c:axId val="346961984"/>
      </c:barChart>
      <c:catAx>
        <c:axId val="3469615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46961984"/>
        <c:crosses val="autoZero"/>
        <c:auto val="1"/>
        <c:lblAlgn val="ctr"/>
        <c:lblOffset val="100"/>
        <c:noMultiLvlLbl val="0"/>
      </c:catAx>
      <c:valAx>
        <c:axId val="346961984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3469615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otal!A1"/><Relationship Id="rId7" Type="http://schemas.openxmlformats.org/officeDocument/2006/relationships/hyperlink" Target="#'TCD par regroupement    '!A1"/><Relationship Id="rId2" Type="http://schemas.openxmlformats.org/officeDocument/2006/relationships/hyperlink" Target="#R&#233;cap!A1"/><Relationship Id="rId1" Type="http://schemas.openxmlformats.org/officeDocument/2006/relationships/hyperlink" Target="#'Graphes &#233;critures par rubrique'!A1"/><Relationship Id="rId6" Type="http://schemas.openxmlformats.org/officeDocument/2006/relationships/hyperlink" Target="#Donn&#233;es!A1"/><Relationship Id="rId5" Type="http://schemas.openxmlformats.org/officeDocument/2006/relationships/hyperlink" Target="#'Graphes &#233;critures par regroupem'!A1"/><Relationship Id="rId4" Type="http://schemas.openxmlformats.org/officeDocument/2006/relationships/hyperlink" Target="#Ecritu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1916999</xdr:colOff>
      <xdr:row>13</xdr:row>
      <xdr:rowOff>158641</xdr:rowOff>
    </xdr:from>
    <xdr:to>
      <xdr:col>4</xdr:col>
      <xdr:colOff>664027</xdr:colOff>
      <xdr:row>15</xdr:row>
      <xdr:rowOff>182813</xdr:rowOff>
    </xdr:to>
    <xdr:sp macro="" textlink="">
      <xdr:nvSpPr>
        <xdr:cNvPr id="9" name="Ellipse 8">
          <a:hlinkClick xmlns:r="http://schemas.openxmlformats.org/officeDocument/2006/relationships" r:id="rId1"/>
        </xdr:cNvPr>
        <xdr:cNvSpPr/>
      </xdr:nvSpPr>
      <xdr:spPr>
        <a:xfrm>
          <a:off x="1916999" y="3870670"/>
          <a:ext cx="3210171" cy="61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Graphes écritures - rubrique</a:t>
          </a:r>
        </a:p>
      </xdr:txBody>
    </xdr:sp>
    <xdr:clientData/>
  </xdr:twoCellAnchor>
  <xdr:twoCellAnchor>
    <xdr:from>
      <xdr:col>0</xdr:col>
      <xdr:colOff>1916999</xdr:colOff>
      <xdr:row>3</xdr:row>
      <xdr:rowOff>85601</xdr:rowOff>
    </xdr:from>
    <xdr:to>
      <xdr:col>4</xdr:col>
      <xdr:colOff>664027</xdr:colOff>
      <xdr:row>5</xdr:row>
      <xdr:rowOff>109773</xdr:rowOff>
    </xdr:to>
    <xdr:sp macro="" textlink="">
      <xdr:nvSpPr>
        <xdr:cNvPr id="2" name="Ellipse 1">
          <a:hlinkClick xmlns:r="http://schemas.openxmlformats.org/officeDocument/2006/relationships" r:id="rId2"/>
        </xdr:cNvPr>
        <xdr:cNvSpPr/>
      </xdr:nvSpPr>
      <xdr:spPr>
        <a:xfrm>
          <a:off x="1916999" y="858487"/>
          <a:ext cx="3210171" cy="61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Récapitulatif</a:t>
          </a:r>
        </a:p>
      </xdr:txBody>
    </xdr:sp>
    <xdr:clientData/>
  </xdr:twoCellAnchor>
  <xdr:twoCellAnchor>
    <xdr:from>
      <xdr:col>0</xdr:col>
      <xdr:colOff>1916999</xdr:colOff>
      <xdr:row>5</xdr:row>
      <xdr:rowOff>224161</xdr:rowOff>
    </xdr:from>
    <xdr:to>
      <xdr:col>4</xdr:col>
      <xdr:colOff>664027</xdr:colOff>
      <xdr:row>7</xdr:row>
      <xdr:rowOff>239018</xdr:rowOff>
    </xdr:to>
    <xdr:sp macro="" textlink="">
      <xdr:nvSpPr>
        <xdr:cNvPr id="3" name="Ellipse 2">
          <a:hlinkClick xmlns:r="http://schemas.openxmlformats.org/officeDocument/2006/relationships" r:id="rId3"/>
        </xdr:cNvPr>
        <xdr:cNvSpPr/>
      </xdr:nvSpPr>
      <xdr:spPr>
        <a:xfrm>
          <a:off x="1916999" y="1584875"/>
          <a:ext cx="3210171" cy="60268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Total</a:t>
          </a:r>
        </a:p>
      </xdr:txBody>
    </xdr:sp>
    <xdr:clientData/>
  </xdr:twoCellAnchor>
  <xdr:twoCellAnchor>
    <xdr:from>
      <xdr:col>0</xdr:col>
      <xdr:colOff>1916999</xdr:colOff>
      <xdr:row>8</xdr:row>
      <xdr:rowOff>65540</xdr:rowOff>
    </xdr:from>
    <xdr:to>
      <xdr:col>4</xdr:col>
      <xdr:colOff>664027</xdr:colOff>
      <xdr:row>10</xdr:row>
      <xdr:rowOff>89711</xdr:rowOff>
    </xdr:to>
    <xdr:sp macro="" textlink="">
      <xdr:nvSpPr>
        <xdr:cNvPr id="4" name="Ellipse 3">
          <a:hlinkClick xmlns:r="http://schemas.openxmlformats.org/officeDocument/2006/relationships" r:id="rId4"/>
        </xdr:cNvPr>
        <xdr:cNvSpPr/>
      </xdr:nvSpPr>
      <xdr:spPr>
        <a:xfrm>
          <a:off x="1916999" y="2307997"/>
          <a:ext cx="3210171" cy="61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Ecriture</a:t>
          </a:r>
        </a:p>
      </xdr:txBody>
    </xdr:sp>
    <xdr:clientData/>
  </xdr:twoCellAnchor>
  <xdr:twoCellAnchor>
    <xdr:from>
      <xdr:col>0</xdr:col>
      <xdr:colOff>1916999</xdr:colOff>
      <xdr:row>16</xdr:row>
      <xdr:rowOff>17</xdr:rowOff>
    </xdr:from>
    <xdr:to>
      <xdr:col>4</xdr:col>
      <xdr:colOff>664027</xdr:colOff>
      <xdr:row>18</xdr:row>
      <xdr:rowOff>13304</xdr:rowOff>
    </xdr:to>
    <xdr:sp macro="" textlink="">
      <xdr:nvSpPr>
        <xdr:cNvPr id="5" name="Ellipse 4">
          <a:hlinkClick xmlns:r="http://schemas.openxmlformats.org/officeDocument/2006/relationships" r:id="rId5"/>
        </xdr:cNvPr>
        <xdr:cNvSpPr/>
      </xdr:nvSpPr>
      <xdr:spPr>
        <a:xfrm>
          <a:off x="1916999" y="4593788"/>
          <a:ext cx="3210171" cy="60111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Graphes écritures - regroupement</a:t>
          </a:r>
        </a:p>
        <a:p>
          <a:pPr algn="ctr"/>
          <a:endParaRPr lang="fr-FR" sz="1100" b="1"/>
        </a:p>
      </xdr:txBody>
    </xdr:sp>
    <xdr:clientData/>
  </xdr:twoCellAnchor>
  <xdr:twoCellAnchor>
    <xdr:from>
      <xdr:col>0</xdr:col>
      <xdr:colOff>1916999</xdr:colOff>
      <xdr:row>18</xdr:row>
      <xdr:rowOff>79346</xdr:rowOff>
    </xdr:from>
    <xdr:to>
      <xdr:col>4</xdr:col>
      <xdr:colOff>664027</xdr:colOff>
      <xdr:row>20</xdr:row>
      <xdr:rowOff>95052</xdr:rowOff>
    </xdr:to>
    <xdr:sp macro="" textlink="">
      <xdr:nvSpPr>
        <xdr:cNvPr id="7" name="Ellipse 6">
          <a:hlinkClick xmlns:r="http://schemas.openxmlformats.org/officeDocument/2006/relationships" r:id="rId6"/>
        </xdr:cNvPr>
        <xdr:cNvSpPr/>
      </xdr:nvSpPr>
      <xdr:spPr>
        <a:xfrm>
          <a:off x="1916999" y="5260946"/>
          <a:ext cx="3210171" cy="60353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Données</a:t>
          </a:r>
        </a:p>
      </xdr:txBody>
    </xdr:sp>
    <xdr:clientData/>
  </xdr:twoCellAnchor>
  <xdr:twoCellAnchor>
    <xdr:from>
      <xdr:col>0</xdr:col>
      <xdr:colOff>1574799</xdr:colOff>
      <xdr:row>0</xdr:row>
      <xdr:rowOff>55033</xdr:rowOff>
    </xdr:from>
    <xdr:to>
      <xdr:col>5</xdr:col>
      <xdr:colOff>236146</xdr:colOff>
      <xdr:row>2</xdr:row>
      <xdr:rowOff>259080</xdr:rowOff>
    </xdr:to>
    <xdr:sp macro="" textlink="">
      <xdr:nvSpPr>
        <xdr:cNvPr id="8" name="Rectangle 7"/>
        <xdr:cNvSpPr/>
      </xdr:nvSpPr>
      <xdr:spPr>
        <a:xfrm>
          <a:off x="1574799" y="55033"/>
          <a:ext cx="3919147" cy="68301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SOMMAIRE</a:t>
          </a:r>
        </a:p>
        <a:p>
          <a:pPr algn="ctr"/>
          <a:r>
            <a:rPr lang="fr-FR" sz="1200" b="1" i="1" baseline="0"/>
            <a:t>Cliquez sur la forme que vous souhaitez. </a:t>
          </a:r>
          <a:endParaRPr lang="fr-FR" sz="1200" b="1" i="1"/>
        </a:p>
      </xdr:txBody>
    </xdr:sp>
    <xdr:clientData/>
  </xdr:twoCellAnchor>
  <xdr:twoCellAnchor>
    <xdr:from>
      <xdr:col>0</xdr:col>
      <xdr:colOff>1916999</xdr:colOff>
      <xdr:row>10</xdr:row>
      <xdr:rowOff>270933</xdr:rowOff>
    </xdr:from>
    <xdr:to>
      <xdr:col>4</xdr:col>
      <xdr:colOff>664027</xdr:colOff>
      <xdr:row>13</xdr:row>
      <xdr:rowOff>7238</xdr:rowOff>
    </xdr:to>
    <xdr:sp macro="" textlink="">
      <xdr:nvSpPr>
        <xdr:cNvPr id="10" name="Ellipse 9">
          <a:hlinkClick xmlns:r="http://schemas.openxmlformats.org/officeDocument/2006/relationships" r:id="rId7"/>
        </xdr:cNvPr>
        <xdr:cNvSpPr/>
      </xdr:nvSpPr>
      <xdr:spPr>
        <a:xfrm>
          <a:off x="1916999" y="3101219"/>
          <a:ext cx="3210171" cy="618048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TCD par regroupement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731520</xdr:colOff>
      <xdr:row>8</xdr:row>
      <xdr:rowOff>19050</xdr:rowOff>
    </xdr:from>
    <xdr:to>
      <xdr:col>3</xdr:col>
      <xdr:colOff>502920</xdr:colOff>
      <xdr:row>23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9</xdr:row>
          <xdr:rowOff>9525</xdr:rowOff>
        </xdr:from>
        <xdr:to>
          <xdr:col>5</xdr:col>
          <xdr:colOff>1362075</xdr:colOff>
          <xdr:row>11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Page suivante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5</xdr:row>
          <xdr:rowOff>114300</xdr:rowOff>
        </xdr:from>
        <xdr:to>
          <xdr:col>6</xdr:col>
          <xdr:colOff>304800</xdr:colOff>
          <xdr:row>8</xdr:row>
          <xdr:rowOff>133350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Page suivante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442807</xdr:colOff>
      <xdr:row>18</xdr:row>
      <xdr:rowOff>155575</xdr:rowOff>
    </xdr:from>
    <xdr:to>
      <xdr:col>6</xdr:col>
      <xdr:colOff>69849</xdr:colOff>
      <xdr:row>35</xdr:row>
      <xdr:rowOff>34078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581025</xdr:colOff>
          <xdr:row>2</xdr:row>
          <xdr:rowOff>76200</xdr:rowOff>
        </xdr:from>
        <xdr:to>
          <xdr:col>2</xdr:col>
          <xdr:colOff>200025</xdr:colOff>
          <xdr:row>6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771525</xdr:colOff>
          <xdr:row>2</xdr:row>
          <xdr:rowOff>76200</xdr:rowOff>
        </xdr:from>
        <xdr:to>
          <xdr:col>4</xdr:col>
          <xdr:colOff>247650</xdr:colOff>
          <xdr:row>6</xdr:row>
          <xdr:rowOff>85725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Insère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819150</xdr:colOff>
          <xdr:row>2</xdr:row>
          <xdr:rowOff>76200</xdr:rowOff>
        </xdr:from>
        <xdr:to>
          <xdr:col>5</xdr:col>
          <xdr:colOff>1085850</xdr:colOff>
          <xdr:row>6</xdr:row>
          <xdr:rowOff>85725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Supprime la ligne sélectionnée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1657350</xdr:colOff>
          <xdr:row>2</xdr:row>
          <xdr:rowOff>76200</xdr:rowOff>
        </xdr:from>
        <xdr:to>
          <xdr:col>6</xdr:col>
          <xdr:colOff>428625</xdr:colOff>
          <xdr:row>6</xdr:row>
          <xdr:rowOff>85725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Quitter le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990600</xdr:colOff>
          <xdr:row>2</xdr:row>
          <xdr:rowOff>76200</xdr:rowOff>
        </xdr:from>
        <xdr:to>
          <xdr:col>8</xdr:col>
          <xdr:colOff>0</xdr:colOff>
          <xdr:row>6</xdr:row>
          <xdr:rowOff>85725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Date banque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514350</xdr:colOff>
          <xdr:row>2</xdr:row>
          <xdr:rowOff>76200</xdr:rowOff>
        </xdr:from>
        <xdr:to>
          <xdr:col>9</xdr:col>
          <xdr:colOff>1104900</xdr:colOff>
          <xdr:row>6</xdr:row>
          <xdr:rowOff>85725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Questionnaire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74840</xdr:colOff>
      <xdr:row>3</xdr:row>
      <xdr:rowOff>4242</xdr:rowOff>
    </xdr:from>
    <xdr:to>
      <xdr:col>0</xdr:col>
      <xdr:colOff>1903640</xdr:colOff>
      <xdr:row>16</xdr:row>
      <xdr:rowOff>51867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Libell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bell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840" y="559413"/>
              <a:ext cx="1828800" cy="245336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0</xdr:col>
      <xdr:colOff>341297</xdr:colOff>
      <xdr:row>22</xdr:row>
      <xdr:rowOff>111900</xdr:rowOff>
    </xdr:from>
    <xdr:to>
      <xdr:col>11</xdr:col>
      <xdr:colOff>555171</xdr:colOff>
      <xdr:row>47</xdr:row>
      <xdr:rowOff>54428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152400</xdr:rowOff>
        </xdr:from>
        <xdr:to>
          <xdr:col>9</xdr:col>
          <xdr:colOff>704850</xdr:colOff>
          <xdr:row>7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Cliquez ici pour actualiser le segment 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612602</xdr:colOff>
      <xdr:row>28</xdr:row>
      <xdr:rowOff>141395</xdr:rowOff>
    </xdr:from>
    <xdr:to>
      <xdr:col>9</xdr:col>
      <xdr:colOff>1721827</xdr:colOff>
      <xdr:row>37</xdr:row>
      <xdr:rowOff>180223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294297</xdr:colOff>
      <xdr:row>28</xdr:row>
      <xdr:rowOff>141770</xdr:rowOff>
    </xdr:from>
    <xdr:to>
      <xdr:col>6</xdr:col>
      <xdr:colOff>481668</xdr:colOff>
      <xdr:row>37</xdr:row>
      <xdr:rowOff>180598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14</xdr:row>
          <xdr:rowOff>47625</xdr:rowOff>
        </xdr:from>
        <xdr:to>
          <xdr:col>11</xdr:col>
          <xdr:colOff>47625</xdr:colOff>
          <xdr:row>16</xdr:row>
          <xdr:rowOff>114300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Zoom graphiques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580355</xdr:colOff>
      <xdr:row>21</xdr:row>
      <xdr:rowOff>181037</xdr:rowOff>
    </xdr:from>
    <xdr:ext cx="1654977" cy="1730086"/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18630" y="5295962"/>
              <a:ext cx="1654977" cy="173008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oneCellAnchor>
  <xdr:oneCellAnchor>
    <xdr:from>
      <xdr:col>0</xdr:col>
      <xdr:colOff>245053</xdr:colOff>
      <xdr:row>21</xdr:row>
      <xdr:rowOff>140133</xdr:rowOff>
    </xdr:from>
    <xdr:ext cx="1462161" cy="2011218"/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nnée-Ec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-Ec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5053" y="5255058"/>
              <a:ext cx="1462161" cy="201121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182880</xdr:colOff>
      <xdr:row>9</xdr:row>
      <xdr:rowOff>179070</xdr:rowOff>
    </xdr:from>
    <xdr:to>
      <xdr:col>3</xdr:col>
      <xdr:colOff>929640</xdr:colOff>
      <xdr:row>24</xdr:row>
      <xdr:rowOff>179070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L" refreshedDate="42443.519880324071" createdVersion="4" refreshedVersion="3" minRefreshableVersion="3" recordCount="28">
  <cacheSource type="worksheet">
    <worksheetSource ref="B13:T32" sheet="Ecriture"/>
  </cacheSource>
  <cacheFields count="19">
    <cacheField name="Solde précédent" numFmtId="0">
      <sharedItems containsNonDate="0" containsString="0" containsBlank="1"/>
    </cacheField>
    <cacheField name="Compte" numFmtId="0">
      <sharedItems/>
    </cacheField>
    <cacheField name="Moi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Année-Ecr" numFmtId="0">
      <sharedItems containsSemiMixedTypes="0" containsString="0" containsNumber="1" containsInteger="1" minValue="2015" maxValue="2016" count="2">
        <n v="2015"/>
        <n v="2016"/>
      </sharedItems>
    </cacheField>
    <cacheField name="concatener" numFmtId="0">
      <sharedItems/>
    </cacheField>
    <cacheField name="Date" numFmtId="14">
      <sharedItems containsSemiMixedTypes="0" containsNonDate="0" containsDate="1" containsString="0" minDate="2015-01-01T00:00:00" maxDate="2016-03-21T00:00:00" count="23">
        <d v="2015-01-01T00:00:00"/>
        <d v="2015-02-03T00:00:00"/>
        <d v="2015-02-10T00:00:00"/>
        <d v="2015-03-01T00:00:00"/>
        <d v="2015-03-03T00:00:00"/>
        <d v="2015-03-05T00:00:00"/>
        <d v="2015-03-12T00:00:00"/>
        <d v="2015-04-01T00:00:00"/>
        <d v="2015-04-02T00:00:00"/>
        <d v="2015-02-17T00:00:00"/>
        <d v="2016-02-17T00:00:00"/>
        <d v="2016-01-18T00:00:00"/>
        <d v="2016-03-19T00:00:00"/>
        <d v="2016-02-20T00:00:00"/>
        <d v="2016-03-20T00:00:00"/>
        <d v="2016-01-22T00:00:00"/>
        <d v="2016-01-23T00:00:00"/>
        <d v="2015-02-24T00:00:00"/>
        <d v="2016-01-25T00:00:00"/>
        <d v="2015-01-25T00:00:00"/>
        <d v="2015-02-25T00:00:00"/>
        <d v="2015-03-26T00:00:00"/>
        <d v="2015-01-31T00:00:00"/>
      </sharedItems>
    </cacheField>
    <cacheField name="Libellé" numFmtId="0">
      <sharedItems/>
    </cacheField>
    <cacheField name="Famille" numFmtId="0">
      <sharedItems/>
    </cacheField>
    <cacheField name="Prev / réel" numFmtId="0">
      <sharedItems containsNonDate="0" containsString="0" containsBlank="1"/>
    </cacheField>
    <cacheField name="Mode" numFmtId="0">
      <sharedItems/>
    </cacheField>
    <cacheField name="Référence" numFmtId="0">
      <sharedItems containsBlank="1"/>
    </cacheField>
    <cacheField name="Recettes" numFmtId="0">
      <sharedItems containsString="0" containsBlank="1" containsNumber="1" containsInteger="1" minValue="20" maxValue="100"/>
    </cacheField>
    <cacheField name="Dépenses" numFmtId="0">
      <sharedItems containsSemiMixedTypes="0" containsString="0" containsNumber="1" containsInteger="1" minValue="10" maxValue="10"/>
    </cacheField>
    <cacheField name="Pointage recette" numFmtId="0">
      <sharedItems containsBlank="1"/>
    </cacheField>
    <cacheField name="Pointage dépense" numFmtId="0">
      <sharedItems containsBlank="1"/>
    </cacheField>
    <cacheField name="Pojnage recette masqué" numFmtId="0">
      <sharedItems containsSemiMixedTypes="0" containsString="0" containsNumber="1" containsInteger="1" minValue="0" maxValue="40"/>
    </cacheField>
    <cacheField name="2 colmasqué si j'a x j'affiche le contenu " numFmtId="0">
      <sharedItems containsSemiMixedTypes="0" containsString="0" containsNumber="1" containsInteger="1" minValue="0" maxValue="10"/>
    </cacheField>
    <cacheField name="Date valeur banque " numFmtId="0">
      <sharedItems containsString="0" containsBlank="1" containsNumber="1" containsInteger="1" minValue="42008" maxValue="42083"/>
    </cacheField>
    <cacheField name="Observation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Valentin Mercadier" refreshedDate="42446.389039583337" createdVersion="4" refreshedVersion="4" minRefreshableVersion="3" recordCount="19">
  <cacheSource type="worksheet">
    <worksheetSource name="tblEcritures"/>
  </cacheSource>
  <cacheFields count="19">
    <cacheField name="Compte" numFmtId="0">
      <sharedItems count="4">
        <s v="Compte chèques"/>
        <s v="compte-chèques"/>
        <s v="cpte" u="1"/>
        <s v="compte-chèque" u="1"/>
      </sharedItems>
    </cacheField>
    <cacheField name="Mois" numFmtId="0">
      <sharedItems containsSemiMixedTypes="0" containsString="0" containsNumber="1" containsInteger="1" minValue="1" maxValue="8" count="5">
        <n v="8"/>
        <n v="2"/>
        <n v="3"/>
        <n v="4"/>
        <n v="1"/>
      </sharedItems>
    </cacheField>
    <cacheField name="Année-Ecr" numFmtId="0">
      <sharedItems containsSemiMixedTypes="0" containsString="0" containsNumber="1" containsInteger="1" minValue="2015" maxValue="2016"/>
    </cacheField>
    <cacheField name="concatener" numFmtId="0">
      <sharedItems/>
    </cacheField>
    <cacheField name="Date" numFmtId="14">
      <sharedItems containsDate="1" containsMixedTypes="1" minDate="2015-02-10T00:00:00" maxDate="2016-08-02T00:00:00"/>
    </cacheField>
    <cacheField name="Libellé" numFmtId="0">
      <sharedItems containsBlank="1" count="31">
        <s v="Recettes encaissées"/>
        <s v="Salaires nets"/>
        <s v="Location véhicule"/>
        <s v="ticket de train"/>
        <s v="Charges sociales"/>
        <s v="Charges de personnel"/>
        <s v="vente marchandise"/>
        <s v="achat ordinateur"/>
        <s v="Impôts"/>
        <s v="EDF"/>
        <s v="Impôts et taxes"/>
        <s v="Eau"/>
        <s v="Loyers et charges locatives"/>
        <s v="Dotation aux amortissements"/>
        <s v="Locations"/>
        <s v="Vélib"/>
        <s v="billet avion"/>
        <s v="ticket métro"/>
        <s v="ticket bus 2"/>
        <m u="1"/>
        <s v="Pub journal" u="1"/>
        <s v="Logiciel d'architecture" u="1"/>
        <s v="Frais de déplacement" u="1"/>
        <s v="Achats perso" u="1"/>
        <s v="Achats" u="1"/>
        <s v="Assurance" u="1"/>
        <s v="Frais de réception" u="1"/>
        <s v="Fournitures de bureau" u="1"/>
        <s v="tavion" u="1"/>
        <s v="bateau" u="1"/>
        <s v="Pub radio" u="1"/>
      </sharedItems>
    </cacheField>
    <cacheField name="Famille" numFmtId="0">
      <sharedItems containsBlank="1" count="3">
        <s v="Produit"/>
        <s v="Charge"/>
        <m u="1"/>
      </sharedItems>
    </cacheField>
    <cacheField name="Prévisionnel" numFmtId="0">
      <sharedItems containsString="0" containsBlank="1" containsNumber="1" containsInteger="1" minValue="25" maxValue="3000"/>
    </cacheField>
    <cacheField name="Réel" numFmtId="0">
      <sharedItems containsString="0" containsBlank="1" containsNumber="1" containsInteger="1" minValue="20" maxValue="3250"/>
    </cacheField>
    <cacheField name="Mode" numFmtId="0">
      <sharedItems containsBlank="1" count="4">
        <s v="Virement"/>
        <s v="Espèces"/>
        <s v="Carte"/>
        <m u="1"/>
      </sharedItems>
    </cacheField>
    <cacheField name="Référence" numFmtId="0">
      <sharedItems containsBlank="1"/>
    </cacheField>
    <cacheField name="Recettes" numFmtId="0">
      <sharedItems containsString="0" containsBlank="1" containsNumber="1" containsInteger="1" minValue="10" maxValue="50"/>
    </cacheField>
    <cacheField name="Dépenses" numFmtId="0">
      <sharedItems containsString="0" containsBlank="1" containsNumber="1" containsInteger="1" minValue="10" maxValue="200"/>
    </cacheField>
    <cacheField name="Pointage recette" numFmtId="0">
      <sharedItems containsBlank="1"/>
    </cacheField>
    <cacheField name="Pointage dépense" numFmtId="0">
      <sharedItems containsBlank="1"/>
    </cacheField>
    <cacheField name="Pojnage recette masqué" numFmtId="0">
      <sharedItems containsMixedTypes="1" containsNumber="1" containsInteger="1" minValue="0" maxValue="25"/>
    </cacheField>
    <cacheField name="2 colmasqué si j'a x j'affiche le contenu " numFmtId="0">
      <sharedItems containsMixedTypes="1" containsNumber="1" containsInteger="1" minValue="0" maxValue="50"/>
    </cacheField>
    <cacheField name="Date valeur banque " numFmtId="14">
      <sharedItems containsSemiMixedTypes="0" containsNonDate="0" containsDate="1" containsString="0" minDate="2015-01-04T00:00:00" maxDate="2016-03-17T09:18:27"/>
    </cacheField>
    <cacheField name="Observation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m/>
    <s v="Compte chèques"/>
    <x v="0"/>
    <x v="0"/>
    <s v="20151"/>
    <x v="0"/>
    <s v="Recettes encaissées"/>
    <s v="Produit"/>
    <m/>
    <s v="Virement"/>
    <s v="N° FACTURE"/>
    <n v="20"/>
    <n v="10"/>
    <s v="x"/>
    <s v="x"/>
    <n v="20"/>
    <n v="10"/>
    <n v="42024"/>
    <m/>
  </r>
  <r>
    <m/>
    <s v="Compte chèques"/>
    <x v="1"/>
    <x v="0"/>
    <s v="20152"/>
    <x v="1"/>
    <s v="Honoraires rétrocédés"/>
    <s v="Charge"/>
    <m/>
    <s v="Virement"/>
    <m/>
    <m/>
    <n v="10"/>
    <m/>
    <m/>
    <n v="0"/>
    <n v="0"/>
    <n v="42038"/>
    <m/>
  </r>
  <r>
    <m/>
    <s v="Compte chèques"/>
    <x v="1"/>
    <x v="0"/>
    <s v="20152"/>
    <x v="2"/>
    <s v="Montant net des recettes"/>
    <s v="Produit"/>
    <m/>
    <s v="Virement"/>
    <m/>
    <m/>
    <n v="10"/>
    <s v="x"/>
    <m/>
    <n v="0"/>
    <n v="0"/>
    <n v="42045"/>
    <m/>
  </r>
  <r>
    <m/>
    <s v="Compte chèques"/>
    <x v="2"/>
    <x v="0"/>
    <s v="20153"/>
    <x v="3"/>
    <s v="Achat"/>
    <s v="Charge"/>
    <m/>
    <s v="Espèces"/>
    <m/>
    <m/>
    <n v="10"/>
    <m/>
    <m/>
    <n v="0"/>
    <n v="0"/>
    <n v="42083"/>
    <m/>
  </r>
  <r>
    <m/>
    <s v="Compte chèques"/>
    <x v="2"/>
    <x v="0"/>
    <s v="20153"/>
    <x v="4"/>
    <s v="Salaires nets"/>
    <s v="Produit"/>
    <m/>
    <s v="Virement"/>
    <m/>
    <m/>
    <n v="10"/>
    <m/>
    <m/>
    <n v="0"/>
    <n v="0"/>
    <n v="42066"/>
    <m/>
  </r>
  <r>
    <m/>
    <s v="Compte chèques"/>
    <x v="2"/>
    <x v="0"/>
    <s v="20153"/>
    <x v="5"/>
    <s v="Charges sociales"/>
    <s v="Charge"/>
    <m/>
    <s v="Virement"/>
    <m/>
    <n v="50"/>
    <n v="10"/>
    <m/>
    <s v="x"/>
    <n v="0"/>
    <n v="10"/>
    <n v="42068"/>
    <m/>
  </r>
  <r>
    <m/>
    <s v="Compte chèques"/>
    <x v="2"/>
    <x v="0"/>
    <s v="20153"/>
    <x v="6"/>
    <s v="Charges de personnel"/>
    <s v="Charge"/>
    <m/>
    <s v="Virement"/>
    <m/>
    <m/>
    <n v="10"/>
    <m/>
    <m/>
    <n v="0"/>
    <n v="0"/>
    <n v="42075"/>
    <m/>
  </r>
  <r>
    <m/>
    <s v="Compte chèques"/>
    <x v="3"/>
    <x v="0"/>
    <s v="20154"/>
    <x v="7"/>
    <s v="CSG déductible"/>
    <s v="Produit"/>
    <m/>
    <s v="Virement"/>
    <m/>
    <m/>
    <n v="10"/>
    <m/>
    <m/>
    <n v="0"/>
    <n v="0"/>
    <n v="42008"/>
    <m/>
  </r>
  <r>
    <m/>
    <s v="Compte chèques"/>
    <x v="3"/>
    <x v="0"/>
    <s v="20154"/>
    <x v="8"/>
    <s v="Résultat financier"/>
    <s v="Produit"/>
    <m/>
    <s v="Virement"/>
    <m/>
    <m/>
    <n v="10"/>
    <m/>
    <m/>
    <n v="0"/>
    <n v="0"/>
    <n v="42083"/>
    <m/>
  </r>
  <r>
    <m/>
    <s v="Compte chèques"/>
    <x v="1"/>
    <x v="0"/>
    <s v="20152"/>
    <x v="9"/>
    <s v="Autres impôts"/>
    <s v="Charge"/>
    <m/>
    <s v="Virement"/>
    <m/>
    <m/>
    <n v="10"/>
    <m/>
    <m/>
    <n v="0"/>
    <n v="0"/>
    <n v="42052"/>
    <m/>
  </r>
  <r>
    <m/>
    <s v="Compte chèques"/>
    <x v="1"/>
    <x v="1"/>
    <s v="20162"/>
    <x v="10"/>
    <s v="Gains divers"/>
    <s v="Produit"/>
    <m/>
    <s v="Virement"/>
    <m/>
    <n v="100"/>
    <n v="10"/>
    <m/>
    <m/>
    <n v="0"/>
    <n v="0"/>
    <n v="42066"/>
    <m/>
  </r>
  <r>
    <m/>
    <s v="Compte chèques"/>
    <x v="0"/>
    <x v="1"/>
    <s v="20161"/>
    <x v="11"/>
    <s v="Impôts et taxes"/>
    <s v="Charge"/>
    <m/>
    <s v="Virement"/>
    <m/>
    <m/>
    <n v="10"/>
    <s v="x"/>
    <m/>
    <n v="0"/>
    <n v="0"/>
    <n v="42022"/>
    <m/>
  </r>
  <r>
    <m/>
    <s v="Compte chèques"/>
    <x v="0"/>
    <x v="1"/>
    <s v="20161"/>
    <x v="11"/>
    <s v="Pertes diverses"/>
    <s v="Charge"/>
    <m/>
    <s v="Virement"/>
    <m/>
    <m/>
    <n v="10"/>
    <m/>
    <m/>
    <n v="0"/>
    <n v="0"/>
    <n v="42068"/>
    <m/>
  </r>
  <r>
    <m/>
    <s v="Compte chèques"/>
    <x v="2"/>
    <x v="1"/>
    <s v="20163"/>
    <x v="12"/>
    <s v="Loyers et charges locatives"/>
    <s v="Charge"/>
    <m/>
    <s v="Virement"/>
    <m/>
    <m/>
    <n v="10"/>
    <m/>
    <m/>
    <n v="0"/>
    <n v="0"/>
    <m/>
    <m/>
  </r>
  <r>
    <m/>
    <s v="Compte chèques"/>
    <x v="2"/>
    <x v="1"/>
    <s v="20163"/>
    <x v="12"/>
    <s v="Dotation aux amortissements"/>
    <s v="Produit"/>
    <m/>
    <s v="Virement"/>
    <m/>
    <m/>
    <n v="10"/>
    <m/>
    <m/>
    <n v="0"/>
    <n v="0"/>
    <n v="42075"/>
    <m/>
  </r>
  <r>
    <m/>
    <s v="Compte chèques"/>
    <x v="1"/>
    <x v="1"/>
    <s v="20162"/>
    <x v="13"/>
    <s v="Locations"/>
    <s v="Charge"/>
    <m/>
    <s v="Virement"/>
    <m/>
    <m/>
    <n v="10"/>
    <m/>
    <m/>
    <n v="0"/>
    <n v="0"/>
    <n v="42055"/>
    <m/>
  </r>
  <r>
    <m/>
    <s v="Compte chèques"/>
    <x v="1"/>
    <x v="1"/>
    <s v="20162"/>
    <x v="13"/>
    <s v="Bénéfices"/>
    <s v="Produit"/>
    <m/>
    <s v="Virement"/>
    <m/>
    <n v="40"/>
    <n v="10"/>
    <s v="x"/>
    <m/>
    <n v="40"/>
    <n v="0"/>
    <n v="42008"/>
    <m/>
  </r>
  <r>
    <m/>
    <s v="Compte chèques"/>
    <x v="2"/>
    <x v="1"/>
    <s v="20163"/>
    <x v="14"/>
    <s v="Honoraires"/>
    <s v="Charge"/>
    <m/>
    <s v="Virement"/>
    <m/>
    <m/>
    <n v="10"/>
    <m/>
    <m/>
    <n v="0"/>
    <n v="0"/>
    <n v="42083"/>
    <m/>
  </r>
  <r>
    <m/>
    <s v="Compte chèques"/>
    <x v="0"/>
    <x v="1"/>
    <s v="20161"/>
    <x v="15"/>
    <s v="Prime d'assurance"/>
    <s v="Charge"/>
    <m/>
    <s v="Virement"/>
    <m/>
    <m/>
    <n v="10"/>
    <m/>
    <m/>
    <n v="0"/>
    <n v="0"/>
    <n v="42026"/>
    <m/>
  </r>
  <r>
    <m/>
    <s v="Compte chèques"/>
    <x v="0"/>
    <x v="1"/>
    <s v="20161"/>
    <x v="15"/>
    <s v="Autre TFSE"/>
    <s v="Charge"/>
    <m/>
    <s v="Virement"/>
    <m/>
    <m/>
    <n v="10"/>
    <m/>
    <m/>
    <n v="0"/>
    <n v="0"/>
    <n v="42026"/>
    <m/>
  </r>
  <r>
    <m/>
    <s v="Compte chèques"/>
    <x v="0"/>
    <x v="1"/>
    <s v="20161"/>
    <x v="16"/>
    <s v="Frais de déplacement"/>
    <s v="Charge"/>
    <m/>
    <s v="Virement"/>
    <m/>
    <m/>
    <n v="10"/>
    <m/>
    <m/>
    <n v="0"/>
    <n v="0"/>
    <n v="42027"/>
    <m/>
  </r>
  <r>
    <m/>
    <s v="Compte chèques"/>
    <x v="1"/>
    <x v="0"/>
    <s v="20152"/>
    <x v="17"/>
    <s v="Charges sociales personnelles"/>
    <s v="Charge"/>
    <m/>
    <s v="Virement"/>
    <m/>
    <n v="20"/>
    <n v="10"/>
    <m/>
    <m/>
    <n v="0"/>
    <n v="0"/>
    <n v="42059"/>
    <m/>
  </r>
  <r>
    <m/>
    <s v="Compte chèques"/>
    <x v="0"/>
    <x v="1"/>
    <s v="20161"/>
    <x v="18"/>
    <s v="Frais de réception"/>
    <s v="Charge"/>
    <m/>
    <s v="Virement"/>
    <m/>
    <m/>
    <n v="10"/>
    <m/>
    <m/>
    <n v="0"/>
    <n v="0"/>
    <n v="42029"/>
    <m/>
  </r>
  <r>
    <m/>
    <s v="Compte chèques"/>
    <x v="0"/>
    <x v="0"/>
    <s v="20151"/>
    <x v="19"/>
    <s v="Fournitures de bureau"/>
    <s v="Charge"/>
    <m/>
    <s v="Virement"/>
    <m/>
    <m/>
    <n v="10"/>
    <m/>
    <m/>
    <n v="0"/>
    <n v="0"/>
    <n v="42029"/>
    <m/>
  </r>
  <r>
    <m/>
    <s v="Compte chèques"/>
    <x v="1"/>
    <x v="0"/>
    <s v="20152"/>
    <x v="20"/>
    <s v="Autres frais divers de gestion"/>
    <s v="Charge"/>
    <m/>
    <s v="Virement"/>
    <m/>
    <m/>
    <n v="10"/>
    <m/>
    <m/>
    <n v="0"/>
    <n v="0"/>
    <n v="42060"/>
    <m/>
  </r>
  <r>
    <m/>
    <s v="Compte chèques"/>
    <x v="2"/>
    <x v="0"/>
    <s v="20153"/>
    <x v="21"/>
    <s v="Charges externes"/>
    <s v="Charge"/>
    <m/>
    <s v="Virement"/>
    <m/>
    <m/>
    <n v="10"/>
    <m/>
    <m/>
    <n v="0"/>
    <n v="0"/>
    <m/>
    <m/>
  </r>
  <r>
    <m/>
    <s v="Compte chèques"/>
    <x v="2"/>
    <x v="0"/>
    <s v="20153"/>
    <x v="21"/>
    <s v="Produits financiers"/>
    <s v="Produit"/>
    <m/>
    <s v="Virement"/>
    <m/>
    <m/>
    <n v="10"/>
    <m/>
    <m/>
    <n v="0"/>
    <n v="0"/>
    <m/>
    <m/>
  </r>
  <r>
    <m/>
    <s v="Compte chèques"/>
    <x v="0"/>
    <x v="0"/>
    <s v="20151"/>
    <x v="22"/>
    <s v="Frais financiers"/>
    <s v="Charge"/>
    <m/>
    <s v="Virement"/>
    <m/>
    <m/>
    <n v="10"/>
    <m/>
    <m/>
    <n v="0"/>
    <n v="0"/>
    <n v="42035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9">
  <r>
    <x v="0"/>
    <x v="0"/>
    <n v="2016"/>
    <s v="20168"/>
    <d v="2016-08-01T00:00:00"/>
    <x v="0"/>
    <x v="0"/>
    <m/>
    <m/>
    <x v="0"/>
    <m/>
    <n v="20"/>
    <m/>
    <s v="x"/>
    <s v="x"/>
    <n v="20"/>
    <n v="0"/>
    <d v="2015-01-20T00:00:00"/>
    <m/>
  </r>
  <r>
    <x v="0"/>
    <x v="1"/>
    <n v="2015"/>
    <s v="20152"/>
    <d v="2015-02-10T00:00:00"/>
    <x v="1"/>
    <x v="0"/>
    <m/>
    <m/>
    <x v="0"/>
    <m/>
    <n v="50"/>
    <m/>
    <m/>
    <m/>
    <s v=""/>
    <s v=""/>
    <d v="2015-02-10T00:00:00"/>
    <m/>
  </r>
  <r>
    <x v="0"/>
    <x v="2"/>
    <n v="2015"/>
    <s v="20153"/>
    <d v="2015-03-01T00:00:00"/>
    <x v="2"/>
    <x v="1"/>
    <m/>
    <m/>
    <x v="1"/>
    <s v="N° FACT"/>
    <m/>
    <n v="125"/>
    <m/>
    <m/>
    <s v=""/>
    <s v=""/>
    <d v="2015-03-20T00:00:00"/>
    <m/>
  </r>
  <r>
    <x v="0"/>
    <x v="2"/>
    <n v="2015"/>
    <s v="20153"/>
    <d v="2015-03-03T00:00:00"/>
    <x v="3"/>
    <x v="1"/>
    <n v="150"/>
    <n v="100"/>
    <x v="0"/>
    <m/>
    <m/>
    <n v="200"/>
    <m/>
    <m/>
    <s v=""/>
    <s v=""/>
    <d v="2015-03-03T00:00:00"/>
    <m/>
  </r>
  <r>
    <x v="0"/>
    <x v="2"/>
    <n v="2015"/>
    <s v="20153"/>
    <d v="2015-03-05T00:00:00"/>
    <x v="4"/>
    <x v="1"/>
    <m/>
    <m/>
    <x v="0"/>
    <m/>
    <m/>
    <n v="50"/>
    <m/>
    <s v="x"/>
    <s v=""/>
    <n v="50"/>
    <d v="2015-03-05T00:00:00"/>
    <m/>
  </r>
  <r>
    <x v="0"/>
    <x v="2"/>
    <n v="2015"/>
    <s v="20153"/>
    <d v="2015-03-12T00:00:00"/>
    <x v="5"/>
    <x v="1"/>
    <m/>
    <m/>
    <x v="2"/>
    <m/>
    <m/>
    <n v="10"/>
    <m/>
    <m/>
    <s v=""/>
    <s v=""/>
    <d v="2015-03-12T00:00:00"/>
    <m/>
  </r>
  <r>
    <x v="0"/>
    <x v="3"/>
    <n v="2015"/>
    <s v="20154"/>
    <d v="2015-04-01T00:00:00"/>
    <x v="6"/>
    <x v="0"/>
    <n v="3000"/>
    <n v="3250"/>
    <x v="0"/>
    <m/>
    <n v="10"/>
    <m/>
    <m/>
    <m/>
    <s v=""/>
    <s v=""/>
    <d v="2015-01-04T00:00:00"/>
    <m/>
  </r>
  <r>
    <x v="0"/>
    <x v="3"/>
    <n v="2015"/>
    <s v="20154"/>
    <d v="2015-04-02T00:00:00"/>
    <x v="7"/>
    <x v="0"/>
    <m/>
    <m/>
    <x v="0"/>
    <s v="N° FACT"/>
    <n v="10"/>
    <m/>
    <m/>
    <m/>
    <s v=""/>
    <s v=""/>
    <d v="2015-03-20T00:00:00"/>
    <m/>
  </r>
  <r>
    <x v="0"/>
    <x v="1"/>
    <n v="2015"/>
    <s v="20152"/>
    <d v="2015-02-17T00:00:00"/>
    <x v="8"/>
    <x v="1"/>
    <m/>
    <m/>
    <x v="0"/>
    <s v="N° IMPO"/>
    <m/>
    <n v="10"/>
    <m/>
    <m/>
    <s v=""/>
    <s v=""/>
    <d v="2015-02-17T00:00:00"/>
    <m/>
  </r>
  <r>
    <x v="0"/>
    <x v="1"/>
    <n v="2016"/>
    <s v="20162"/>
    <d v="2016-02-17T00:00:00"/>
    <x v="9"/>
    <x v="1"/>
    <n v="300"/>
    <n v="300"/>
    <x v="0"/>
    <s v="N° FACT"/>
    <m/>
    <n v="100"/>
    <m/>
    <m/>
    <s v=""/>
    <s v=""/>
    <d v="2015-03-03T00:00:00"/>
    <m/>
  </r>
  <r>
    <x v="0"/>
    <x v="4"/>
    <n v="2016"/>
    <s v="20161"/>
    <d v="2016-01-18T00:00:00"/>
    <x v="10"/>
    <x v="1"/>
    <m/>
    <m/>
    <x v="0"/>
    <m/>
    <m/>
    <n v="10"/>
    <s v="x"/>
    <m/>
    <n v="0"/>
    <s v=""/>
    <d v="2015-01-18T00:00:00"/>
    <m/>
  </r>
  <r>
    <x v="0"/>
    <x v="4"/>
    <n v="2016"/>
    <s v="20161"/>
    <d v="2016-01-18T00:00:00"/>
    <x v="11"/>
    <x v="1"/>
    <m/>
    <m/>
    <x v="0"/>
    <s v="N° FACT"/>
    <m/>
    <n v="10"/>
    <m/>
    <m/>
    <s v=""/>
    <s v=""/>
    <d v="2015-03-05T00:00:00"/>
    <m/>
  </r>
  <r>
    <x v="0"/>
    <x v="2"/>
    <n v="2016"/>
    <s v="20163"/>
    <d v="2016-03-19T00:00:00"/>
    <x v="12"/>
    <x v="1"/>
    <n v="285"/>
    <n v="285"/>
    <x v="0"/>
    <m/>
    <m/>
    <n v="10"/>
    <m/>
    <m/>
    <s v=""/>
    <s v=""/>
    <d v="2015-10-01T00:00:00"/>
    <m/>
  </r>
  <r>
    <x v="0"/>
    <x v="2"/>
    <n v="2016"/>
    <s v="20163"/>
    <d v="2016-03-19T00:00:00"/>
    <x v="13"/>
    <x v="0"/>
    <m/>
    <m/>
    <x v="0"/>
    <m/>
    <n v="25"/>
    <m/>
    <s v="x"/>
    <m/>
    <n v="25"/>
    <s v=""/>
    <d v="2015-03-12T00:00:00"/>
    <m/>
  </r>
  <r>
    <x v="0"/>
    <x v="1"/>
    <n v="2016"/>
    <s v="20162"/>
    <d v="2016-02-20T00:00:00"/>
    <x v="14"/>
    <x v="0"/>
    <n v="425"/>
    <n v="400"/>
    <x v="0"/>
    <m/>
    <n v="25"/>
    <m/>
    <m/>
    <m/>
    <s v=""/>
    <s v=""/>
    <d v="2015-02-20T00:00:00"/>
    <m/>
  </r>
  <r>
    <x v="0"/>
    <x v="2"/>
    <n v="2016"/>
    <s v="20163"/>
    <s v="17/03/2016"/>
    <x v="15"/>
    <x v="1"/>
    <n v="80"/>
    <n v="70"/>
    <x v="2"/>
    <m/>
    <m/>
    <n v="75"/>
    <m/>
    <m/>
    <s v=""/>
    <s v=""/>
    <d v="2016-03-16T16:35:20"/>
    <m/>
  </r>
  <r>
    <x v="0"/>
    <x v="2"/>
    <n v="2016"/>
    <s v="20163"/>
    <s v="16/03/2016"/>
    <x v="16"/>
    <x v="1"/>
    <n v="140"/>
    <n v="140"/>
    <x v="1"/>
    <m/>
    <m/>
    <n v="150"/>
    <m/>
    <m/>
    <s v=""/>
    <s v=""/>
    <d v="2016-03-16T20:13:43"/>
    <m/>
  </r>
  <r>
    <x v="0"/>
    <x v="2"/>
    <n v="2016"/>
    <s v="20163"/>
    <s v="17/03/2016"/>
    <x v="17"/>
    <x v="1"/>
    <n v="125"/>
    <n v="100"/>
    <x v="2"/>
    <m/>
    <m/>
    <n v="50"/>
    <m/>
    <m/>
    <s v=""/>
    <s v=""/>
    <d v="2016-03-16T21:23:41"/>
    <m/>
  </r>
  <r>
    <x v="1"/>
    <x v="2"/>
    <n v="2016"/>
    <s v="20163"/>
    <s v="17/03/2016"/>
    <x v="18"/>
    <x v="1"/>
    <n v="25"/>
    <n v="20"/>
    <x v="2"/>
    <m/>
    <m/>
    <n v="20"/>
    <m/>
    <s v="x"/>
    <s v=""/>
    <n v="20"/>
    <d v="2016-03-17T09:18:2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1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1:G18" firstHeaderRow="1" firstDataRow="3" firstDataCol="1"/>
  <pivotFields count="19">
    <pivotField axis="axisRow" showAll="0">
      <items count="5">
        <item x="0"/>
        <item h="1" m="1" x="3"/>
        <item h="1" m="1" x="2"/>
        <item h="1" x="1"/>
        <item t="default"/>
      </items>
    </pivotField>
    <pivotField axis="axisCol" showAll="0">
      <items count="6">
        <item h="1" x="4"/>
        <item x="1"/>
        <item h="1" sd="0" x="2"/>
        <item h="1" x="3"/>
        <item h="1" x="0"/>
        <item t="default"/>
      </items>
    </pivotField>
    <pivotField showAll="0"/>
    <pivotField showAll="0"/>
    <pivotField showAll="0"/>
    <pivotField axis="axisCol" showAll="0">
      <items count="32">
        <item x="7"/>
        <item m="1" x="24"/>
        <item m="1" x="23"/>
        <item m="1" x="25"/>
        <item x="16"/>
        <item x="5"/>
        <item x="4"/>
        <item x="13"/>
        <item x="11"/>
        <item x="9"/>
        <item m="1" x="27"/>
        <item m="1" x="22"/>
        <item m="1" x="26"/>
        <item x="8"/>
        <item x="10"/>
        <item x="2"/>
        <item x="14"/>
        <item m="1" x="21"/>
        <item x="12"/>
        <item m="1" x="20"/>
        <item m="1" x="30"/>
        <item x="0"/>
        <item x="1"/>
        <item m="1" x="28"/>
        <item x="3"/>
        <item x="15"/>
        <item x="6"/>
        <item m="1" x="19"/>
        <item x="17"/>
        <item m="1" x="29"/>
        <item x="18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showAll="0"/>
  </pivotFields>
  <rowFields count="2">
    <field x="0"/>
    <field x="-2"/>
  </rowFields>
  <rowItems count="5">
    <i>
      <x/>
    </i>
    <i r="1">
      <x/>
    </i>
    <i r="1" i="1">
      <x v="1"/>
    </i>
    <i t="grand">
      <x/>
    </i>
    <i t="grand" i="1">
      <x/>
    </i>
  </rowItems>
  <colFields count="2">
    <field x="1"/>
    <field x="5"/>
  </colFields>
  <colItems count="6">
    <i>
      <x v="1"/>
      <x v="9"/>
    </i>
    <i r="1">
      <x v="13"/>
    </i>
    <i r="1">
      <x v="16"/>
    </i>
    <i r="1">
      <x v="22"/>
    </i>
    <i t="default">
      <x v="1"/>
    </i>
    <i t="grand">
      <x/>
    </i>
  </colItems>
  <dataFields count="2">
    <dataField name="S. Prévisionnel" fld="7" baseField="0" baseItem="0"/>
    <dataField name="S. Réel" fld="8" baseField="0" baseItem="0"/>
  </dataFields>
  <formats count="3">
    <format dxfId="29">
      <pivotArea dataOnly="0" labelOnly="1" outline="0" fieldPosition="0">
        <references count="2">
          <reference field="4294967294" count="2">
            <x v="0"/>
            <x v="1"/>
          </reference>
          <reference field="1" count="0" selected="0"/>
        </references>
      </pivotArea>
    </format>
    <format dxfId="28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7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</formats>
  <chartFormats count="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9" cacheId="1" dataOnRows="1" dataPosition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B4:D19" firstHeaderRow="1" firstDataRow="2" firstDataCol="1"/>
  <pivotFields count="19">
    <pivotField showAll="0"/>
    <pivotField axis="axisCol" showAll="0">
      <items count="6">
        <item x="4"/>
        <item x="1"/>
        <item x="2"/>
        <item x="3"/>
        <item x="0"/>
        <item t="default"/>
      </items>
    </pivotField>
    <pivotField showAll="0"/>
    <pivotField showAll="0"/>
    <pivotField showAll="0"/>
    <pivotField axis="axisRow" showAll="0">
      <items count="32">
        <item h="1" x="7"/>
        <item h="1" m="1" x="24"/>
        <item h="1" m="1" x="23"/>
        <item h="1" m="1" x="25"/>
        <item h="1" x="5"/>
        <item h="1" x="4"/>
        <item h="1" x="13"/>
        <item h="1" x="11"/>
        <item h="1" x="9"/>
        <item h="1" m="1" x="27"/>
        <item h="1" m="1" x="22"/>
        <item h="1" m="1" x="26"/>
        <item h="1" x="8"/>
        <item h="1" x="10"/>
        <item x="2"/>
        <item h="1" x="14"/>
        <item h="1" m="1" x="21"/>
        <item h="1" x="12"/>
        <item h="1" m="1" x="20"/>
        <item h="1" m="1" x="30"/>
        <item h="1" x="0"/>
        <item h="1" x="1"/>
        <item x="3"/>
        <item h="1" x="6"/>
        <item h="1" m="1" x="19"/>
        <item x="15"/>
        <item h="1" m="1" x="28"/>
        <item x="16"/>
        <item x="17"/>
        <item h="1" m="1" x="29"/>
        <item h="1" x="18"/>
        <item t="default"/>
      </items>
    </pivotField>
    <pivotField showAll="0"/>
    <pivotField showAll="0" defaultSubtotal="0"/>
    <pivotField showAll="0" defaultSubtota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</pivotFields>
  <rowFields count="2">
    <field x="-2"/>
    <field x="5"/>
  </rowFields>
  <rowItems count="14">
    <i>
      <x/>
    </i>
    <i r="1">
      <x v="14"/>
    </i>
    <i r="1">
      <x v="22"/>
    </i>
    <i r="1">
      <x v="25"/>
    </i>
    <i r="1">
      <x v="27"/>
    </i>
    <i r="1">
      <x v="28"/>
    </i>
    <i i="1">
      <x v="1"/>
    </i>
    <i r="1" i="1">
      <x v="14"/>
    </i>
    <i r="1" i="1">
      <x v="22"/>
    </i>
    <i r="1" i="1">
      <x v="25"/>
    </i>
    <i r="1" i="1">
      <x v="27"/>
    </i>
    <i r="1" i="1">
      <x v="28"/>
    </i>
    <i t="grand">
      <x/>
    </i>
    <i t="grand" i="1">
      <x/>
    </i>
  </rowItems>
  <colFields count="1">
    <field x="1"/>
  </colFields>
  <colItems count="2">
    <i>
      <x v="2"/>
    </i>
    <i t="grand">
      <x/>
    </i>
  </colItems>
  <dataFields count="2">
    <dataField name="Somme de Dépenses" fld="12" baseField="5" baseItem="0"/>
    <dataField name="Somme de Recettes" fld="11" baseField="5" baseItem="0"/>
  </dataFields>
  <chartFormats count="10"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" series="1">
      <pivotArea type="data" grandCol="1" outline="0" fieldPosition="0">
        <references count="1">
          <reference field="4294967294" count="1" selected="0">
            <x v="1"/>
          </reference>
        </references>
      </pivotArea>
    </chartFormat>
    <chartFormat chart="3" format="5" series="1">
      <pivotArea type="data" grandCol="1" outline="0" fieldPosition="0">
        <references count="1">
          <reference field="4294967294" count="1" selected="0">
            <x v="0"/>
          </reference>
        </references>
      </pivotArea>
    </chartFormat>
    <chartFormat chart="3" format="6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3" format="7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3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3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3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6">
  <location ref="G14:I18" firstHeaderRow="1" firstDataRow="2" firstDataCol="1"/>
  <pivotFields count="19">
    <pivotField showAll="0"/>
    <pivotField showAll="0"/>
    <pivotField axis="axisRow" showAll="0">
      <items count="5">
        <item x="0"/>
        <item x="1"/>
        <item h="1" x="2"/>
        <item h="1" x="3"/>
        <item t="default"/>
      </items>
    </pivotField>
    <pivotField showAll="0"/>
    <pivotField showAll="0"/>
    <pivotField showAll="0">
      <items count="24">
        <item x="0"/>
        <item x="19"/>
        <item x="22"/>
        <item x="1"/>
        <item x="2"/>
        <item x="9"/>
        <item x="17"/>
        <item x="20"/>
        <item x="3"/>
        <item x="4"/>
        <item x="5"/>
        <item x="6"/>
        <item x="21"/>
        <item x="7"/>
        <item x="8"/>
        <item x="11"/>
        <item x="15"/>
        <item x="16"/>
        <item x="18"/>
        <item x="10"/>
        <item x="13"/>
        <item x="12"/>
        <item x="14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numFmtId="166" showAll="0"/>
    <pivotField showAll="0"/>
    <pivotField showAll="0"/>
    <pivotField showAll="0" defaultSubtotal="0"/>
    <pivotField showAll="0" defaultSubtotal="0"/>
    <pivotField showAll="0" defaultSubtotal="0"/>
    <pivotField showAll="0"/>
  </pivotFields>
  <rowFields count="1">
    <field x="2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épenses" fld="12" baseField="0" baseItem="0"/>
    <dataField name="Somme de Recettes" fld="11" baseField="0" baseItem="1"/>
  </dataFields>
  <formats count="2">
    <format dxfId="14">
      <pivotArea outline="0" collapsedLevelsAreSubtotals="1" fieldPosition="0"/>
    </format>
    <format dxfId="13">
      <pivotArea type="all" dataOnly="0" outline="0" fieldPosition="0"/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5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Mon_TCD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14:C21" firstHeaderRow="1" firstDataRow="2" firstDataCol="1" rowPageCount="1" colPageCount="1"/>
  <pivotFields count="19">
    <pivotField showAll="0"/>
    <pivotField showAll="0"/>
    <pivotField axis="axisPage" showAll="0">
      <items count="5">
        <item x="0"/>
        <item x="1"/>
        <item x="2"/>
        <item x="3"/>
        <item t="default"/>
      </items>
    </pivotField>
    <pivotField showAll="0">
      <items count="3">
        <item x="0"/>
        <item h="1" x="1"/>
        <item t="default"/>
      </items>
    </pivotField>
    <pivotField showAll="0"/>
    <pivotField axis="axisRow" showAll="0">
      <items count="24">
        <item x="0"/>
        <item x="19"/>
        <item x="22"/>
        <item x="1"/>
        <item x="2"/>
        <item x="9"/>
        <item x="17"/>
        <item x="20"/>
        <item x="3"/>
        <item x="4"/>
        <item x="5"/>
        <item x="6"/>
        <item x="21"/>
        <item x="7"/>
        <item x="8"/>
        <item x="11"/>
        <item x="15"/>
        <item x="16"/>
        <item x="18"/>
        <item x="10"/>
        <item x="13"/>
        <item x="12"/>
        <item x="14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numFmtId="166" showAll="0"/>
    <pivotField showAll="0"/>
    <pivotField showAll="0"/>
    <pivotField showAll="0" defaultSubtotal="0"/>
    <pivotField showAll="0" defaultSubtotal="0"/>
    <pivotField showAll="0" defaultSubtotal="0"/>
    <pivotField showAll="0"/>
  </pivotFields>
  <rowFields count="1">
    <field x="5"/>
  </rowFields>
  <rowItems count="6"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2" hier="-1"/>
  </pageFields>
  <dataFields count="2">
    <dataField name="Somme de Dépenses" fld="12" baseField="0" baseItem="0"/>
    <dataField name="Somme de Recettes" fld="11" baseField="0" baseItem="1"/>
  </dataFields>
  <formats count="2">
    <format dxfId="16">
      <pivotArea outline="0" collapsedLevelsAreSubtotals="1" fieldPosition="0"/>
    </format>
    <format dxfId="15">
      <pivotArea type="all" dataOnly="0" outline="0" fieldPosition="0"/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5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6:C9" firstHeaderRow="0" firstDataRow="1" firstDataCol="1" rowPageCount="1" colPageCount="1"/>
  <pivotFields count="19">
    <pivotField showAll="0"/>
    <pivotField showAll="0"/>
    <pivotField showAll="0"/>
    <pivotField showAll="0"/>
    <pivotField showAll="0"/>
    <pivotField showAll="0"/>
    <pivotField axis="axisRow" showAll="0">
      <items count="4">
        <item x="1"/>
        <item x="0"/>
        <item m="1" x="2"/>
        <item t="default"/>
      </items>
    </pivotField>
    <pivotField showAll="0" defaultSubtotal="0"/>
    <pivotField showAll="0" defaultSubtotal="0"/>
    <pivotField axis="axisPage" showAll="0">
      <items count="5">
        <item x="1"/>
        <item x="0"/>
        <item m="1" x="3"/>
        <item x="2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9" item="1" hier="-1"/>
  </pageFields>
  <dataFields count="2">
    <dataField name="Somme de Dépenses" fld="12" baseField="6" baseItem="0"/>
    <dataField name="Somme de Recettes" fld="11" baseField="6" baseItem="0"/>
  </dataFields>
  <formats count="1">
    <format dxfId="12">
      <pivotArea outline="0" collapsedLevelsAreSubtotals="1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10" name="Mon_TCD"/>
  </pivotTables>
  <data>
    <tabular pivotCacheId="1">
      <items count="4">
        <i x="0"/>
        <i x="1"/>
        <i x="2" s="1"/>
        <i x="3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_Ecr" sourceName="Année-Ecr">
  <pivotTables>
    <pivotTable tabId="10" name="Mon_TCD"/>
  </pivotTables>
  <data>
    <tabular pivotCacheId="1">
      <items count="2">
        <i x="0" s="1"/>
        <i x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ibellé" sourceName="Libellé">
  <pivotTables>
    <pivotTable tabId="14" name="Tableau croisé dynamique9"/>
  </pivotTables>
  <data>
    <tabular pivotCacheId="2" customListSort="0">
      <items count="31">
        <i x="7"/>
        <i x="16" s="1"/>
        <i x="5"/>
        <i x="4"/>
        <i x="13"/>
        <i x="11"/>
        <i x="9"/>
        <i x="8"/>
        <i x="10"/>
        <i x="2" s="1"/>
        <i x="14"/>
        <i x="12"/>
        <i x="0"/>
        <i x="1"/>
        <i x="18"/>
        <i x="3" s="1"/>
        <i x="17" s="1"/>
        <i x="15" s="1"/>
        <i x="6"/>
        <i x="24" nd="1"/>
        <i x="23" nd="1"/>
        <i x="25" nd="1"/>
        <i x="29" nd="1"/>
        <i x="27" nd="1"/>
        <i x="22" nd="1"/>
        <i x="26" nd="1"/>
        <i x="21" nd="1"/>
        <i x="20" nd="1"/>
        <i x="30" nd="1"/>
        <i x="28" nd="1"/>
        <i x="19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Libellé" cache="Segment_Libellé" caption="Libellé" startItem="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rowHeight="241300"/>
  <slicer name="Année-Ecr" cache="Segment_Année_Ecr" caption="Année-Ecr" rowHeight="241300"/>
</slicers>
</file>

<file path=xl/tables/table1.xml><?xml version="1.0" encoding="utf-8"?>
<table xmlns="http://schemas.openxmlformats.org/spreadsheetml/2006/main" id="1" name="Tableau1" displayName="Tableau1" ref="A5:E6" totalsRowShown="0" headerRowDxfId="45" dataDxfId="44">
  <autoFilter ref="A5:E6"/>
  <tableColumns count="5">
    <tableColumn id="1" name="Comptes" dataDxfId="43"/>
    <tableColumn id="2" name="Solde initial" dataDxfId="42"/>
    <tableColumn id="3" name="Recettes après saisie" dataDxfId="41">
      <calculatedColumnFormula>SUM(Recettes)</calculatedColumnFormula>
    </tableColumn>
    <tableColumn id="4" name="Dépenses après saisie" dataDxfId="40">
      <calculatedColumnFormula>SUM(Dépenses)</calculatedColumnFormula>
    </tableColumn>
    <tableColumn id="5" name="Solde final" dataDxfId="39">
      <calculatedColumnFormula>Tableau1[Solde initial]+Tableau1[Recettes après saisie]-Tableau1[Dépenses après saisie]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blEcritures" displayName="tblEcritures" ref="A13:T32" totalsRowShown="0" headerRowDxfId="26" headerRowBorderDxfId="25" tableBorderDxfId="24" totalsRowBorderDxfId="23" headerRowCellStyle="Monétaire 2" dataCellStyle="Normal">
  <autoFilter ref="A13:T32"/>
  <sortState ref="B5:P33">
    <sortCondition ref="F5"/>
  </sortState>
  <tableColumns count="20">
    <tableColumn id="19" name="N°" dataDxfId="22" dataCellStyle="Normal">
      <calculatedColumnFormula>CONCATENATE(tblEcritures[[#This Row],[Année-Ecr]],C14,LEFT(tblEcritures[[#This Row],[Famille]],2),ROW(tblEcritures[[#This Row],[Année-Ecr]]))</calculatedColumnFormula>
    </tableColumn>
    <tableColumn id="1" name="Compte" dataCellStyle="Normal"/>
    <tableColumn id="13" name="Mois" dataCellStyle="Normal">
      <calculatedColumnFormula>MONTH(tblEcritures[[#This Row],[Date]])</calculatedColumnFormula>
    </tableColumn>
    <tableColumn id="14" name="Année-Ecr" dataCellStyle="Normal">
      <calculatedColumnFormula>YEAR(tblEcritures[[#This Row],[Date]])</calculatedColumnFormula>
    </tableColumn>
    <tableColumn id="15" name="concatener" dataCellStyle="Normal">
      <calculatedColumnFormula>CONCATENATE(tblEcritures[[#This Row],[Année-Ecr]],tblEcritures[[#This Row],[Mois]])</calculatedColumnFormula>
    </tableColumn>
    <tableColumn id="2" name="Date" dataDxfId="21" dataCellStyle="Normal"/>
    <tableColumn id="3" name="Libellé" dataCellStyle="Normal"/>
    <tableColumn id="5" name="Famille" dataCellStyle="Normal"/>
    <tableColumn id="20" name="Prévisionnel"/>
    <tableColumn id="17" name="Réel"/>
    <tableColumn id="7" name="Mode" dataCellStyle="Normal"/>
    <tableColumn id="8" name="Référence" dataCellStyle="Normal"/>
    <tableColumn id="18" name="Recettes" dataCellStyle="Normal"/>
    <tableColumn id="9" name="Dépenses" dataCellStyle="Normal"/>
    <tableColumn id="6" name="Pointage recette" dataDxfId="20" dataCellStyle="Normal"/>
    <tableColumn id="16" name="Pointage dépense" dataDxfId="19" dataCellStyle="Normal">
      <calculatedColumnFormula>IF(tblEcritures[[#This Row],[Dépenses]]="x",tblEcritures[[#This Row],[Dépenses]],0)</calculatedColumnFormula>
    </tableColumn>
    <tableColumn id="10" name="Pojnage recette masqué" dataCellStyle="Normal">
      <calculatedColumnFormula>IF(tblEcritures[[#This Row],[Pointage recette]]="x",tblEcritures[[#This Row],[Recettes]],"")</calculatedColumnFormula>
    </tableColumn>
    <tableColumn id="4" name="2 colmasqué si j'a x j'affiche le contenu " dataCellStyle="Normal">
      <calculatedColumnFormula>IF(tblEcritures[[#This Row],[Pointage dépense]]="x",tblEcritures[[#This Row],[Dépenses]],"")</calculatedColumnFormula>
    </tableColumn>
    <tableColumn id="11" name="Date valeur banque " dataDxfId="18" dataCellStyle="Normal"/>
    <tableColumn id="12" name="Observations" dataCellStyle="Normal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TDB_Famille" displayName="TDB_Famille" ref="F1:F3" totalsRowShown="0" headerRowDxfId="11" dataDxfId="9" headerRowBorderDxfId="10" tableBorderDxfId="8" totalsRowBorderDxfId="7">
  <autoFilter ref="F1:F3"/>
  <tableColumns count="1">
    <tableColumn id="1" name="Famille" dataDxfId="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DB_Paiement" displayName="TDB_Paiement" ref="D1:D7" totalsRowShown="0" headerRowDxfId="5" dataDxfId="3" headerRowBorderDxfId="4" tableBorderDxfId="2" totalsRowBorderDxfId="1">
  <autoFilter ref="D1:D7"/>
  <tableColumns count="1">
    <tableColumn id="1" name="Modes_pai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2.xml"/><Relationship Id="rId5" Type="http://schemas.microsoft.com/office/2007/relationships/slicer" Target="../slicers/slicer1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7" Type="http://schemas.microsoft.com/office/2007/relationships/slicer" Target="../slicers/slicer2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6" Type="http://schemas.openxmlformats.org/officeDocument/2006/relationships/ctrlProp" Target="../ctrlProps/ctrlProp10.xml"/><Relationship Id="rId5" Type="http://schemas.openxmlformats.org/officeDocument/2006/relationships/vmlDrawing" Target="../drawings/vmlDrawing5.vm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2:C27"/>
  <sheetViews>
    <sheetView zoomScale="80" zoomScaleNormal="80" workbookViewId="0">
      <selection activeCell="I8" sqref="I8"/>
    </sheetView>
  </sheetViews>
  <sheetFormatPr baseColWidth="10" defaultRowHeight="15" x14ac:dyDescent="0.25"/>
  <cols>
    <col min="1" max="1" width="30.28515625" customWidth="1"/>
  </cols>
  <sheetData>
    <row r="2" spans="1:3" ht="23.25" x14ac:dyDescent="0.35">
      <c r="A2" s="7"/>
      <c r="B2" s="25"/>
      <c r="C2" s="25"/>
    </row>
    <row r="3" spans="1:3" ht="23.25" x14ac:dyDescent="0.35">
      <c r="A3" s="7"/>
      <c r="B3" s="25"/>
      <c r="C3" s="25"/>
    </row>
    <row r="4" spans="1:3" ht="23.25" x14ac:dyDescent="0.35">
      <c r="A4" s="48"/>
      <c r="B4" s="25"/>
      <c r="C4" s="25"/>
    </row>
    <row r="5" spans="1:3" ht="23.25" x14ac:dyDescent="0.35">
      <c r="A5" s="7"/>
      <c r="B5" s="25"/>
      <c r="C5" s="25"/>
    </row>
    <row r="6" spans="1:3" ht="23.25" x14ac:dyDescent="0.35">
      <c r="A6" s="7"/>
      <c r="B6" s="25"/>
      <c r="C6" s="25"/>
    </row>
    <row r="7" spans="1:3" ht="23.25" x14ac:dyDescent="0.35">
      <c r="A7" s="7"/>
      <c r="B7" s="25"/>
      <c r="C7" s="25"/>
    </row>
    <row r="8" spans="1:3" ht="23.25" x14ac:dyDescent="0.35">
      <c r="A8" s="7"/>
      <c r="B8" s="25"/>
      <c r="C8" s="25"/>
    </row>
    <row r="9" spans="1:3" ht="23.25" x14ac:dyDescent="0.35">
      <c r="A9" s="7"/>
      <c r="B9" s="25"/>
      <c r="C9" s="25"/>
    </row>
    <row r="10" spans="1:3" ht="23.25" x14ac:dyDescent="0.35">
      <c r="A10" s="7"/>
      <c r="B10" s="25"/>
      <c r="C10" s="25"/>
    </row>
    <row r="11" spans="1:3" ht="23.25" x14ac:dyDescent="0.35">
      <c r="A11" s="7"/>
      <c r="B11" s="25"/>
      <c r="C11" s="25"/>
    </row>
    <row r="12" spans="1:3" ht="23.25" x14ac:dyDescent="0.35">
      <c r="A12" s="7"/>
      <c r="B12" s="25"/>
      <c r="C12" s="25"/>
    </row>
    <row r="13" spans="1:3" ht="23.25" x14ac:dyDescent="0.35">
      <c r="A13" s="7"/>
      <c r="B13" s="25"/>
      <c r="C13" s="25"/>
    </row>
    <row r="14" spans="1:3" ht="23.25" x14ac:dyDescent="0.35">
      <c r="A14" s="7"/>
      <c r="B14" s="25"/>
      <c r="C14" s="25"/>
    </row>
    <row r="15" spans="1:3" ht="23.25" x14ac:dyDescent="0.35">
      <c r="A15" s="7"/>
      <c r="B15" s="25"/>
      <c r="C15" s="25"/>
    </row>
    <row r="16" spans="1:3" ht="23.25" x14ac:dyDescent="0.35">
      <c r="A16" s="7"/>
      <c r="B16" s="25"/>
      <c r="C16" s="25"/>
    </row>
    <row r="17" spans="1:3" ht="23.25" x14ac:dyDescent="0.35">
      <c r="A17" s="7"/>
      <c r="B17" s="25"/>
      <c r="C17" s="25"/>
    </row>
    <row r="18" spans="1:3" ht="23.25" x14ac:dyDescent="0.35">
      <c r="A18" s="7"/>
      <c r="B18" s="25"/>
      <c r="C18" s="25"/>
    </row>
    <row r="19" spans="1:3" ht="23.25" x14ac:dyDescent="0.35">
      <c r="A19" s="7"/>
      <c r="B19" s="25"/>
      <c r="C19" s="25"/>
    </row>
    <row r="20" spans="1:3" ht="23.25" x14ac:dyDescent="0.35">
      <c r="A20" s="7"/>
      <c r="B20" s="25"/>
      <c r="C20" s="25"/>
    </row>
    <row r="21" spans="1:3" ht="23.25" x14ac:dyDescent="0.35">
      <c r="A21" s="7"/>
      <c r="B21" s="25"/>
      <c r="C21" s="25"/>
    </row>
    <row r="22" spans="1:3" x14ac:dyDescent="0.25">
      <c r="A22" s="7"/>
    </row>
    <row r="23" spans="1:3" x14ac:dyDescent="0.25">
      <c r="A23" s="7"/>
    </row>
    <row r="24" spans="1:3" x14ac:dyDescent="0.25">
      <c r="A24" s="7"/>
    </row>
    <row r="25" spans="1:3" x14ac:dyDescent="0.25">
      <c r="A25" s="7"/>
    </row>
    <row r="26" spans="1:3" x14ac:dyDescent="0.25">
      <c r="A26" s="7"/>
    </row>
    <row r="27" spans="1:3" x14ac:dyDescent="0.25">
      <c r="A27" s="7"/>
    </row>
  </sheetData>
  <pageMargins left="0.7" right="0.7" top="0.75" bottom="0.75" header="0.3" footer="0.3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6"/>
  <sheetViews>
    <sheetView workbookViewId="0">
      <selection sqref="A1:B3"/>
    </sheetView>
  </sheetViews>
  <sheetFormatPr baseColWidth="10" defaultRowHeight="15" x14ac:dyDescent="0.25"/>
  <cols>
    <col min="1" max="6" width="23.28515625" customWidth="1"/>
  </cols>
  <sheetData>
    <row r="1" spans="1:5" ht="15.6" customHeight="1" x14ac:dyDescent="0.25">
      <c r="A1" s="74" t="s">
        <v>80</v>
      </c>
      <c r="B1" s="75"/>
      <c r="C1" s="5"/>
    </row>
    <row r="2" spans="1:5" ht="14.45" customHeight="1" x14ac:dyDescent="0.25">
      <c r="A2" s="74"/>
      <c r="B2" s="75"/>
    </row>
    <row r="3" spans="1:5" ht="14.45" customHeight="1" thickBot="1" x14ac:dyDescent="0.3">
      <c r="A3" s="76"/>
      <c r="B3" s="77"/>
    </row>
    <row r="4" spans="1:5" ht="15.75" thickTop="1" x14ac:dyDescent="0.25">
      <c r="B4" s="5"/>
    </row>
    <row r="5" spans="1:5" x14ac:dyDescent="0.25">
      <c r="A5" s="37" t="s">
        <v>6</v>
      </c>
      <c r="B5" s="37" t="s">
        <v>1</v>
      </c>
      <c r="C5" s="66" t="s">
        <v>81</v>
      </c>
      <c r="D5" s="66" t="s">
        <v>82</v>
      </c>
      <c r="E5" s="37" t="s">
        <v>83</v>
      </c>
    </row>
    <row r="6" spans="1:5" x14ac:dyDescent="0.25">
      <c r="A6" s="67" t="s">
        <v>96</v>
      </c>
      <c r="B6" s="68">
        <v>1000</v>
      </c>
      <c r="C6" s="68">
        <f>SUM(Recettes)</f>
        <v>140</v>
      </c>
      <c r="D6" s="68">
        <f>SUM(Dépenses)</f>
        <v>820</v>
      </c>
      <c r="E6" s="68">
        <f>Tableau1[Solde initial]+Tableau1[Recettes après saisie]-Tableau1[Dépenses après saisie]</f>
        <v>320</v>
      </c>
    </row>
  </sheetData>
  <mergeCells count="1">
    <mergeCell ref="A1:B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sse_feuill_suiv1">
                <anchor moveWithCells="1" sizeWithCells="1">
                  <from>
                    <xdr:col>5</xdr:col>
                    <xdr:colOff>200025</xdr:colOff>
                    <xdr:row>9</xdr:row>
                    <xdr:rowOff>9525</xdr:rowOff>
                  </from>
                  <to>
                    <xdr:col>5</xdr:col>
                    <xdr:colOff>1362075</xdr:colOff>
                    <xdr:row>11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3:G18"/>
  <sheetViews>
    <sheetView zoomScale="80" zoomScaleNormal="80" workbookViewId="0">
      <selection activeCell="H22" sqref="H22"/>
    </sheetView>
  </sheetViews>
  <sheetFormatPr baseColWidth="10" defaultRowHeight="15" x14ac:dyDescent="0.25"/>
  <cols>
    <col min="1" max="1" width="21" customWidth="1"/>
    <col min="2" max="2" width="23.7109375" customWidth="1"/>
    <col min="3" max="3" width="12.42578125" customWidth="1"/>
    <col min="4" max="4" width="9" customWidth="1"/>
    <col min="5" max="5" width="11.7109375" customWidth="1"/>
    <col min="6" max="6" width="6.7109375" customWidth="1"/>
    <col min="7" max="7" width="12.28515625" customWidth="1"/>
    <col min="8" max="8" width="17.85546875" customWidth="1"/>
    <col min="9" max="9" width="7" customWidth="1"/>
    <col min="10" max="10" width="7.7109375" customWidth="1"/>
    <col min="11" max="11" width="12.42578125" customWidth="1"/>
    <col min="12" max="12" width="20.7109375" customWidth="1"/>
    <col min="13" max="13" width="14" customWidth="1"/>
    <col min="14" max="14" width="17.7109375" customWidth="1"/>
    <col min="15" max="15" width="18.5703125" customWidth="1"/>
    <col min="16" max="16" width="20.7109375" customWidth="1"/>
    <col min="17" max="17" width="14" customWidth="1"/>
    <col min="18" max="18" width="17.7109375" customWidth="1"/>
    <col min="19" max="19" width="18.5703125" customWidth="1"/>
    <col min="20" max="20" width="20.7109375" customWidth="1"/>
    <col min="21" max="21" width="14" customWidth="1"/>
    <col min="22" max="22" width="22.42578125" customWidth="1"/>
    <col min="23" max="23" width="23.28515625" customWidth="1"/>
    <col min="24" max="24" width="25.5703125" customWidth="1"/>
    <col min="25" max="25" width="18.7109375" customWidth="1"/>
  </cols>
  <sheetData>
    <row r="3" spans="1:7" x14ac:dyDescent="0.25">
      <c r="A3" s="49"/>
      <c r="B3" s="49" t="s">
        <v>2</v>
      </c>
      <c r="C3" s="49" t="s">
        <v>3</v>
      </c>
    </row>
    <row r="4" spans="1:7" x14ac:dyDescent="0.25">
      <c r="A4" s="50" t="s">
        <v>67</v>
      </c>
      <c r="B4" s="4">
        <f>SUM(Prévisionnel)</f>
        <v>4530</v>
      </c>
      <c r="C4" s="4">
        <f>SUM(Dépenses)</f>
        <v>820</v>
      </c>
    </row>
    <row r="5" spans="1:7" x14ac:dyDescent="0.25">
      <c r="A5" s="51" t="s">
        <v>68</v>
      </c>
      <c r="B5" s="4"/>
      <c r="C5" s="4"/>
    </row>
    <row r="6" spans="1:7" ht="17.45" customHeight="1" x14ac:dyDescent="0.25">
      <c r="A6" s="52" t="s">
        <v>66</v>
      </c>
      <c r="B6" s="4">
        <f>B4+B5</f>
        <v>4530</v>
      </c>
      <c r="C6" s="4">
        <f>C4+C5</f>
        <v>820</v>
      </c>
    </row>
    <row r="7" spans="1:7" ht="17.45" customHeight="1" x14ac:dyDescent="0.25">
      <c r="A7" s="53" t="s">
        <v>69</v>
      </c>
      <c r="B7" s="4"/>
      <c r="C7" s="4"/>
    </row>
    <row r="8" spans="1:7" ht="17.45" customHeight="1" x14ac:dyDescent="0.25"/>
    <row r="9" spans="1:7" ht="17.45" customHeight="1" x14ac:dyDescent="0.25"/>
    <row r="10" spans="1:7" ht="17.45" customHeight="1" x14ac:dyDescent="0.25"/>
    <row r="11" spans="1:7" ht="17.45" customHeight="1" x14ac:dyDescent="0.25">
      <c r="B11" s="45" t="s">
        <v>97</v>
      </c>
    </row>
    <row r="12" spans="1:7" ht="30" x14ac:dyDescent="0.25">
      <c r="B12" s="2">
        <v>2</v>
      </c>
      <c r="F12" s="2" t="s">
        <v>112</v>
      </c>
      <c r="G12" s="60" t="s">
        <v>61</v>
      </c>
    </row>
    <row r="13" spans="1:7" x14ac:dyDescent="0.25">
      <c r="A13" s="45" t="s">
        <v>60</v>
      </c>
      <c r="B13" s="2" t="s">
        <v>86</v>
      </c>
      <c r="C13" s="2" t="s">
        <v>89</v>
      </c>
      <c r="D13" s="2" t="s">
        <v>27</v>
      </c>
      <c r="E13" s="2" t="s">
        <v>20</v>
      </c>
      <c r="G13" s="60"/>
    </row>
    <row r="14" spans="1:7" x14ac:dyDescent="0.25">
      <c r="A14" s="46" t="s">
        <v>5</v>
      </c>
      <c r="B14" s="54"/>
      <c r="C14" s="54"/>
      <c r="D14" s="54"/>
      <c r="E14" s="54"/>
      <c r="F14" s="54"/>
      <c r="G14" s="54"/>
    </row>
    <row r="15" spans="1:7" x14ac:dyDescent="0.25">
      <c r="A15" s="61" t="s">
        <v>101</v>
      </c>
      <c r="B15" s="54">
        <v>300</v>
      </c>
      <c r="C15" s="54"/>
      <c r="D15" s="54">
        <v>425</v>
      </c>
      <c r="E15" s="54"/>
      <c r="F15" s="54">
        <v>725</v>
      </c>
      <c r="G15" s="54">
        <v>725</v>
      </c>
    </row>
    <row r="16" spans="1:7" x14ac:dyDescent="0.25">
      <c r="A16" s="61" t="s">
        <v>103</v>
      </c>
      <c r="B16" s="54">
        <v>300</v>
      </c>
      <c r="C16" s="54"/>
      <c r="D16" s="54">
        <v>400</v>
      </c>
      <c r="E16" s="54"/>
      <c r="F16" s="54">
        <v>700</v>
      </c>
      <c r="G16" s="54">
        <v>700</v>
      </c>
    </row>
    <row r="17" spans="1:7" x14ac:dyDescent="0.25">
      <c r="A17" s="46" t="s">
        <v>102</v>
      </c>
      <c r="B17" s="54">
        <v>300</v>
      </c>
      <c r="C17" s="54"/>
      <c r="D17" s="54">
        <v>425</v>
      </c>
      <c r="E17" s="54"/>
      <c r="F17" s="54">
        <v>725</v>
      </c>
      <c r="G17" s="54">
        <v>725</v>
      </c>
    </row>
    <row r="18" spans="1:7" x14ac:dyDescent="0.25">
      <c r="A18" s="46" t="s">
        <v>104</v>
      </c>
      <c r="B18" s="54">
        <v>300</v>
      </c>
      <c r="C18" s="54"/>
      <c r="D18" s="54">
        <v>400</v>
      </c>
      <c r="E18" s="54"/>
      <c r="F18" s="54">
        <v>700</v>
      </c>
      <c r="G18" s="54">
        <v>700</v>
      </c>
    </row>
  </sheetData>
  <conditionalFormatting sqref="A14">
    <cfRule type="containsText" dxfId="38" priority="7" operator="containsText" text="Réel">
      <formula>NOT(ISERROR(SEARCH("Réel",A14)))</formula>
    </cfRule>
    <cfRule type="containsText" dxfId="37" priority="8" operator="containsText" text="Réel">
      <formula>NOT(ISERROR(SEARCH("Réel",A14)))</formula>
    </cfRule>
    <cfRule type="containsText" dxfId="36" priority="9" operator="containsText" text="Prévisionnel">
      <formula>NOT(ISERROR(SEARCH("Prévisionnel",A14)))</formula>
    </cfRule>
  </conditionalFormatting>
  <conditionalFormatting sqref="A12:C12 A13:A17">
    <cfRule type="containsText" dxfId="35" priority="6" operator="containsText" text="Réel">
      <formula>NOT(ISERROR(SEARCH("Réel",A12)))</formula>
    </cfRule>
  </conditionalFormatting>
  <conditionalFormatting sqref="A16">
    <cfRule type="containsText" dxfId="34" priority="2" operator="containsText" text="S. Réel">
      <formula>NOT(ISERROR(SEARCH("S. Réel",A16)))</formula>
    </cfRule>
    <cfRule type="containsText" dxfId="33" priority="5" operator="containsText" text="Prévisionnel">
      <formula>NOT(ISERROR(SEARCH("Prévisionnel",A16)))</formula>
    </cfRule>
  </conditionalFormatting>
  <conditionalFormatting sqref="A15">
    <cfRule type="containsText" dxfId="32" priority="4" operator="containsText" text="S. Prévisionnel">
      <formula>NOT(ISERROR(SEARCH("S. Prévisionnel",A15)))</formula>
    </cfRule>
  </conditionalFormatting>
  <conditionalFormatting sqref="A17">
    <cfRule type="containsText" dxfId="31" priority="3" operator="containsText" text="Total S. Prévisionnel">
      <formula>NOT(ISERROR(SEARCH("Total S. Prévisionnel",A17)))</formula>
    </cfRule>
  </conditionalFormatting>
  <conditionalFormatting sqref="A18">
    <cfRule type="containsText" dxfId="30" priority="1" operator="containsText" text="Total S. Réel">
      <formula>NOT(ISERROR(SEARCH("Total S. Réel",A18)))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0]!Page_suiv_2">
                <anchor moveWithCells="1" sizeWithCells="1">
                  <from>
                    <xdr:col>4</xdr:col>
                    <xdr:colOff>352425</xdr:colOff>
                    <xdr:row>5</xdr:row>
                    <xdr:rowOff>114300</xdr:rowOff>
                  </from>
                  <to>
                    <xdr:col>6</xdr:col>
                    <xdr:colOff>304800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rmEcriture"/>
  <dimension ref="A1:T65"/>
  <sheetViews>
    <sheetView tabSelected="1" zoomScale="60" zoomScaleNormal="60" workbookViewId="0">
      <selection activeCell="B17" sqref="B17"/>
    </sheetView>
  </sheetViews>
  <sheetFormatPr baseColWidth="10" defaultRowHeight="15" x14ac:dyDescent="0.25"/>
  <cols>
    <col min="1" max="1" width="17.7109375" customWidth="1"/>
    <col min="2" max="2" width="14.28515625" customWidth="1"/>
    <col min="3" max="3" width="19.7109375" customWidth="1"/>
    <col min="4" max="4" width="14.28515625" customWidth="1"/>
    <col min="5" max="5" width="22.7109375" customWidth="1"/>
    <col min="6" max="6" width="44.7109375" style="2" customWidth="1"/>
    <col min="7" max="7" width="23.7109375" customWidth="1"/>
    <col min="8" max="9" width="17.85546875" customWidth="1"/>
    <col min="10" max="10" width="17.85546875" style="2" customWidth="1"/>
    <col min="11" max="11" width="14.28515625" customWidth="1"/>
    <col min="12" max="12" width="18.28515625" customWidth="1"/>
    <col min="13" max="13" width="18.28515625" style="37" customWidth="1"/>
    <col min="14" max="14" width="12.42578125" style="37" customWidth="1"/>
    <col min="15" max="15" width="12.42578125" customWidth="1"/>
    <col min="17" max="17" width="17" customWidth="1"/>
    <col min="18" max="18" width="16.7109375" customWidth="1"/>
    <col min="19" max="19" width="14" customWidth="1"/>
  </cols>
  <sheetData>
    <row r="1" spans="1:20" ht="18.75" x14ac:dyDescent="0.25">
      <c r="C1" s="73" t="str">
        <f>SUBTOTAL(3,B13:B32)&amp;" écritures"</f>
        <v>20 écritures</v>
      </c>
      <c r="D1" s="65">
        <f>SUBTOTAL(9,tblEcritures[Recettes])</f>
        <v>140</v>
      </c>
      <c r="E1" s="65">
        <f>SUBTOTAL(9,tblEcritures[Dépenses])</f>
        <v>820</v>
      </c>
    </row>
    <row r="2" spans="1:20" s="2" customFormat="1" x14ac:dyDescent="0.25">
      <c r="J2"/>
      <c r="K2"/>
      <c r="L2"/>
      <c r="M2" s="37"/>
      <c r="N2" s="37"/>
    </row>
    <row r="3" spans="1:20" s="2" customFormat="1" x14ac:dyDescent="0.25">
      <c r="J3"/>
      <c r="K3"/>
      <c r="L3"/>
      <c r="M3" s="37"/>
      <c r="N3" s="37"/>
    </row>
    <row r="4" spans="1:20" s="2" customFormat="1" x14ac:dyDescent="0.25">
      <c r="J4"/>
      <c r="K4"/>
      <c r="L4"/>
      <c r="M4" s="37"/>
      <c r="N4" s="37"/>
    </row>
    <row r="5" spans="1:20" s="2" customFormat="1" x14ac:dyDescent="0.25">
      <c r="J5"/>
      <c r="K5"/>
      <c r="L5"/>
      <c r="M5" s="37"/>
      <c r="N5" s="37"/>
    </row>
    <row r="6" spans="1:20" s="2" customFormat="1" x14ac:dyDescent="0.25">
      <c r="J6"/>
      <c r="K6"/>
      <c r="L6"/>
      <c r="M6" s="37"/>
      <c r="N6" s="37"/>
    </row>
    <row r="7" spans="1:20" s="2" customFormat="1" x14ac:dyDescent="0.25">
      <c r="J7"/>
      <c r="K7"/>
      <c r="L7"/>
      <c r="M7" s="37"/>
      <c r="N7" s="37"/>
    </row>
    <row r="8" spans="1:20" s="2" customFormat="1" x14ac:dyDescent="0.25">
      <c r="J8"/>
      <c r="K8"/>
      <c r="L8"/>
      <c r="M8" s="37"/>
      <c r="N8" s="37"/>
    </row>
    <row r="9" spans="1:20" s="2" customFormat="1" x14ac:dyDescent="0.25">
      <c r="J9"/>
      <c r="K9"/>
      <c r="L9"/>
      <c r="M9" s="37"/>
      <c r="N9" s="37"/>
    </row>
    <row r="10" spans="1:20" s="2" customFormat="1" x14ac:dyDescent="0.25">
      <c r="J10"/>
      <c r="K10"/>
      <c r="L10"/>
      <c r="M10" s="37"/>
      <c r="N10" s="37"/>
    </row>
    <row r="11" spans="1:20" x14ac:dyDescent="0.25">
      <c r="A11" s="43" t="s">
        <v>91</v>
      </c>
      <c r="B11" s="43" t="s">
        <v>92</v>
      </c>
      <c r="C11" s="43" t="s">
        <v>92</v>
      </c>
      <c r="D11" s="43" t="s">
        <v>92</v>
      </c>
      <c r="E11" s="43" t="s">
        <v>93</v>
      </c>
      <c r="F11" s="43" t="s">
        <v>91</v>
      </c>
      <c r="G11" s="43" t="s">
        <v>90</v>
      </c>
      <c r="H11" s="43" t="s">
        <v>91</v>
      </c>
      <c r="I11" s="43" t="s">
        <v>91</v>
      </c>
      <c r="J11" s="43" t="s">
        <v>91</v>
      </c>
      <c r="K11" s="43" t="s">
        <v>91</v>
      </c>
      <c r="L11" s="43" t="s">
        <v>91</v>
      </c>
      <c r="M11" s="44" t="s">
        <v>91</v>
      </c>
      <c r="N11" s="44" t="s">
        <v>91</v>
      </c>
      <c r="O11" s="43" t="s">
        <v>91</v>
      </c>
      <c r="P11" s="43" t="s">
        <v>92</v>
      </c>
      <c r="Q11" s="43" t="s">
        <v>92</v>
      </c>
      <c r="R11" s="43" t="s">
        <v>91</v>
      </c>
      <c r="S11" s="43" t="s">
        <v>91</v>
      </c>
    </row>
    <row r="13" spans="1:20" ht="45" x14ac:dyDescent="0.25">
      <c r="A13" s="72" t="s">
        <v>113</v>
      </c>
      <c r="B13" s="38" t="s">
        <v>0</v>
      </c>
      <c r="C13" s="38" t="s">
        <v>51</v>
      </c>
      <c r="D13" s="39" t="s">
        <v>52</v>
      </c>
      <c r="E13" s="38" t="s">
        <v>53</v>
      </c>
      <c r="F13" s="40" t="s">
        <v>7</v>
      </c>
      <c r="G13" s="41" t="s">
        <v>8</v>
      </c>
      <c r="H13" s="41" t="s">
        <v>50</v>
      </c>
      <c r="I13" s="41" t="s">
        <v>67</v>
      </c>
      <c r="J13" s="41" t="s">
        <v>68</v>
      </c>
      <c r="K13" s="40" t="s">
        <v>9</v>
      </c>
      <c r="L13" s="40" t="s">
        <v>10</v>
      </c>
      <c r="M13" s="40" t="s">
        <v>2</v>
      </c>
      <c r="N13" s="40" t="s">
        <v>3</v>
      </c>
      <c r="O13" s="40" t="s">
        <v>58</v>
      </c>
      <c r="P13" s="40" t="s">
        <v>59</v>
      </c>
      <c r="Q13" s="40" t="s">
        <v>73</v>
      </c>
      <c r="R13" s="40" t="s">
        <v>65</v>
      </c>
      <c r="S13" s="42" t="s">
        <v>74</v>
      </c>
      <c r="T13" s="42" t="s">
        <v>4</v>
      </c>
    </row>
    <row r="14" spans="1:20" x14ac:dyDescent="0.25">
      <c r="A14" s="31" t="str">
        <f>CONCATENATE(tblEcritures[[#This Row],[Année-Ecr]],C14,LEFT(tblEcritures[[#This Row],[Famille]],2),ROW(tblEcritures[[#This Row],[Année-Ecr]]))</f>
        <v>20168Pr14</v>
      </c>
      <c r="B14" s="2" t="s">
        <v>5</v>
      </c>
      <c r="C14" s="2">
        <f>MONTH(tblEcritures[[#This Row],[Date]])</f>
        <v>8</v>
      </c>
      <c r="D14" s="2">
        <f>YEAR(tblEcritures[[#This Row],[Date]])</f>
        <v>2016</v>
      </c>
      <c r="E14" s="2" t="str">
        <f>CONCATENATE(tblEcritures[[#This Row],[Année-Ecr]],tblEcritures[[#This Row],[Mois]])</f>
        <v>20168</v>
      </c>
      <c r="F14" s="62">
        <v>42583</v>
      </c>
      <c r="G14" s="2" t="s">
        <v>11</v>
      </c>
      <c r="H14" s="2" t="s">
        <v>70</v>
      </c>
      <c r="J14"/>
      <c r="K14" s="2" t="s">
        <v>12</v>
      </c>
      <c r="L14" s="2"/>
      <c r="M14" s="2">
        <v>20</v>
      </c>
      <c r="N14" s="2"/>
      <c r="O14" s="37" t="s">
        <v>72</v>
      </c>
      <c r="P14" s="37" t="s">
        <v>72</v>
      </c>
      <c r="Q14" s="2">
        <f>IF(tblEcritures[[#This Row],[Pointage recette]]="x",tblEcritures[[#This Row],[Recettes]],"")</f>
        <v>20</v>
      </c>
      <c r="R14" s="2">
        <f>IF(tblEcritures[[#This Row],[Pointage dépense]]="x",tblEcritures[[#This Row],[Dépenses]],"")</f>
        <v>0</v>
      </c>
      <c r="S14" s="17">
        <v>42024</v>
      </c>
      <c r="T14" s="2"/>
    </row>
    <row r="15" spans="1:20" x14ac:dyDescent="0.25">
      <c r="A15" s="31" t="str">
        <f>CONCATENATE(tblEcritures[[#This Row],[Année-Ecr]],C15,LEFT(tblEcritures[[#This Row],[Famille]],2),ROW(tblEcritures[[#This Row],[Année-Ecr]]))</f>
        <v>20152Pr15</v>
      </c>
      <c r="B15" s="2" t="s">
        <v>5</v>
      </c>
      <c r="C15" s="2">
        <f>MONTH(tblEcritures[[#This Row],[Date]])</f>
        <v>2</v>
      </c>
      <c r="D15" s="2">
        <f>YEAR(tblEcritures[[#This Row],[Date]])</f>
        <v>2015</v>
      </c>
      <c r="E15" s="2" t="str">
        <f>CONCATENATE(tblEcritures[[#This Row],[Année-Ecr]],tblEcritures[[#This Row],[Mois]])</f>
        <v>20152</v>
      </c>
      <c r="F15" s="62">
        <v>42045</v>
      </c>
      <c r="G15" s="2" t="s">
        <v>20</v>
      </c>
      <c r="H15" s="2" t="s">
        <v>70</v>
      </c>
      <c r="J15"/>
      <c r="K15" s="2" t="s">
        <v>12</v>
      </c>
      <c r="L15" s="2"/>
      <c r="M15" s="2">
        <v>50</v>
      </c>
      <c r="N15" s="2"/>
      <c r="O15" s="37"/>
      <c r="P15" s="37"/>
      <c r="Q15" s="2" t="str">
        <f>IF(tblEcritures[[#This Row],[Pointage recette]]="x",tblEcritures[[#This Row],[Recettes]],"")</f>
        <v/>
      </c>
      <c r="R15" s="2" t="str">
        <f>IF(tblEcritures[[#This Row],[Pointage dépense]]="x",tblEcritures[[#This Row],[Dépenses]],"")</f>
        <v/>
      </c>
      <c r="S15" s="17">
        <v>42045</v>
      </c>
      <c r="T15" s="2"/>
    </row>
    <row r="16" spans="1:20" x14ac:dyDescent="0.25">
      <c r="A16" s="31" t="str">
        <f>CONCATENATE(tblEcritures[[#This Row],[Année-Ecr]],C16,LEFT(tblEcritures[[#This Row],[Famille]],2),ROW(tblEcritures[[#This Row],[Année-Ecr]]))</f>
        <v>20153Ch16</v>
      </c>
      <c r="B16" s="2" t="s">
        <v>5</v>
      </c>
      <c r="C16" s="2">
        <f>MONTH(tblEcritures[[#This Row],[Date]])</f>
        <v>3</v>
      </c>
      <c r="D16" s="2">
        <f>YEAR(tblEcritures[[#This Row],[Date]])</f>
        <v>2015</v>
      </c>
      <c r="E16" s="2" t="str">
        <f>CONCATENATE(tblEcritures[[#This Row],[Année-Ecr]],tblEcritures[[#This Row],[Mois]])</f>
        <v>20153</v>
      </c>
      <c r="F16" s="62">
        <v>42064</v>
      </c>
      <c r="G16" s="2" t="s">
        <v>85</v>
      </c>
      <c r="H16" s="2" t="s">
        <v>71</v>
      </c>
      <c r="J16"/>
      <c r="K16" s="2" t="s">
        <v>48</v>
      </c>
      <c r="L16" s="2" t="s">
        <v>108</v>
      </c>
      <c r="M16" s="2"/>
      <c r="N16" s="2">
        <v>125</v>
      </c>
      <c r="O16" s="37"/>
      <c r="P16" s="37"/>
      <c r="Q16" s="2" t="str">
        <f>IF(tblEcritures[[#This Row],[Pointage recette]]="x",tblEcritures[[#This Row],[Recettes]],"")</f>
        <v/>
      </c>
      <c r="R16" s="2" t="str">
        <f>IF(tblEcritures[[#This Row],[Pointage dépense]]="x",tblEcritures[[#This Row],[Dépenses]],"")</f>
        <v/>
      </c>
      <c r="S16" s="17">
        <v>42083</v>
      </c>
      <c r="T16" s="2"/>
    </row>
    <row r="17" spans="1:20" x14ac:dyDescent="0.25">
      <c r="A17" s="31" t="str">
        <f>CONCATENATE(tblEcritures[[#This Row],[Année-Ecr]],C17,LEFT(tblEcritures[[#This Row],[Famille]],2),ROW(tblEcritures[[#This Row],[Année-Ecr]]))</f>
        <v>20153Ch17</v>
      </c>
      <c r="B17" s="2" t="s">
        <v>5</v>
      </c>
      <c r="C17" s="2">
        <f>MONTH(tblEcritures[[#This Row],[Date]])</f>
        <v>3</v>
      </c>
      <c r="D17" s="2">
        <f>YEAR(tblEcritures[[#This Row],[Date]])</f>
        <v>2015</v>
      </c>
      <c r="E17" s="2" t="str">
        <f>CONCATENATE(tblEcritures[[#This Row],[Année-Ecr]],tblEcritures[[#This Row],[Mois]])</f>
        <v>20153</v>
      </c>
      <c r="F17" s="62">
        <v>42066</v>
      </c>
      <c r="G17" s="2" t="s">
        <v>94</v>
      </c>
      <c r="H17" s="2" t="s">
        <v>71</v>
      </c>
      <c r="I17">
        <v>150</v>
      </c>
      <c r="J17">
        <v>100</v>
      </c>
      <c r="K17" s="2" t="s">
        <v>12</v>
      </c>
      <c r="L17" s="2"/>
      <c r="M17" s="2"/>
      <c r="N17" s="2">
        <v>200</v>
      </c>
      <c r="O17" s="37"/>
      <c r="P17" s="37"/>
      <c r="Q17" s="2" t="str">
        <f>IF(tblEcritures[[#This Row],[Pointage recette]]="x",tblEcritures[[#This Row],[Recettes]],"")</f>
        <v/>
      </c>
      <c r="R17" s="2" t="str">
        <f>IF(tblEcritures[[#This Row],[Pointage dépense]]="x",tblEcritures[[#This Row],[Dépenses]],"")</f>
        <v/>
      </c>
      <c r="S17" s="17">
        <v>42066</v>
      </c>
      <c r="T17" s="2"/>
    </row>
    <row r="18" spans="1:20" x14ac:dyDescent="0.25">
      <c r="A18" s="31" t="str">
        <f>CONCATENATE(tblEcritures[[#This Row],[Année-Ecr]],C18,LEFT(tblEcritures[[#This Row],[Famille]],2),ROW(tblEcritures[[#This Row],[Année-Ecr]]))</f>
        <v>20153Ch18</v>
      </c>
      <c r="B18" s="2" t="s">
        <v>5</v>
      </c>
      <c r="C18" s="2">
        <f>MONTH(tblEcritures[[#This Row],[Date]])</f>
        <v>3</v>
      </c>
      <c r="D18" s="2">
        <f>YEAR(tblEcritures[[#This Row],[Date]])</f>
        <v>2015</v>
      </c>
      <c r="E18" s="2" t="str">
        <f>CONCATENATE(tblEcritures[[#This Row],[Année-Ecr]],tblEcritures[[#This Row],[Mois]])</f>
        <v>20153</v>
      </c>
      <c r="F18" s="62">
        <v>42068</v>
      </c>
      <c r="G18" s="2" t="s">
        <v>21</v>
      </c>
      <c r="H18" s="2" t="str">
        <f>VLOOKUP(tblEcritures[[#This Row],[Libellé]],RechecheV,2,FALSE)</f>
        <v>Charge</v>
      </c>
      <c r="J18"/>
      <c r="K18" s="2" t="s">
        <v>12</v>
      </c>
      <c r="L18" s="2"/>
      <c r="M18" s="2"/>
      <c r="N18" s="2">
        <v>50</v>
      </c>
      <c r="O18" s="37"/>
      <c r="P18" s="37" t="s">
        <v>72</v>
      </c>
      <c r="Q18" s="2" t="str">
        <f>IF(tblEcritures[[#This Row],[Pointage recette]]="x",tblEcritures[[#This Row],[Recettes]],"")</f>
        <v/>
      </c>
      <c r="R18" s="2">
        <f>IF(tblEcritures[[#This Row],[Pointage dépense]]="x",tblEcritures[[#This Row],[Dépenses]],"")</f>
        <v>50</v>
      </c>
      <c r="S18" s="17">
        <v>42068</v>
      </c>
      <c r="T18" s="2"/>
    </row>
    <row r="19" spans="1:20" x14ac:dyDescent="0.25">
      <c r="A19" s="31" t="str">
        <f>CONCATENATE(tblEcritures[[#This Row],[Année-Ecr]],C19,LEFT(tblEcritures[[#This Row],[Famille]],2),ROW(tblEcritures[[#This Row],[Année-Ecr]]))</f>
        <v>20153Ch19</v>
      </c>
      <c r="B19" s="2" t="s">
        <v>5</v>
      </c>
      <c r="C19" s="2">
        <f>MONTH(tblEcritures[[#This Row],[Date]])</f>
        <v>3</v>
      </c>
      <c r="D19" s="2">
        <f>YEAR(tblEcritures[[#This Row],[Date]])</f>
        <v>2015</v>
      </c>
      <c r="E19" s="2" t="str">
        <f>CONCATENATE(tblEcritures[[#This Row],[Année-Ecr]],tblEcritures[[#This Row],[Mois]])</f>
        <v>20153</v>
      </c>
      <c r="F19" s="62">
        <v>42075</v>
      </c>
      <c r="G19" s="2" t="s">
        <v>22</v>
      </c>
      <c r="H19" s="2" t="str">
        <f>VLOOKUP(tblEcritures[[#This Row],[Libellé]],RechecheV,2,FALSE)</f>
        <v>Charge</v>
      </c>
      <c r="J19"/>
      <c r="K19" s="2" t="s">
        <v>16</v>
      </c>
      <c r="L19" s="2"/>
      <c r="M19" s="2"/>
      <c r="N19" s="2">
        <v>10</v>
      </c>
      <c r="O19" s="37"/>
      <c r="P19" s="37"/>
      <c r="Q19" s="2" t="str">
        <f>IF(tblEcritures[[#This Row],[Pointage recette]]="x",tblEcritures[[#This Row],[Recettes]],"")</f>
        <v/>
      </c>
      <c r="R19" s="2" t="str">
        <f>IF(tblEcritures[[#This Row],[Pointage dépense]]="x",tblEcritures[[#This Row],[Dépenses]],"")</f>
        <v/>
      </c>
      <c r="S19" s="17">
        <v>42075</v>
      </c>
      <c r="T19" s="2"/>
    </row>
    <row r="20" spans="1:20" x14ac:dyDescent="0.25">
      <c r="A20" s="31" t="str">
        <f>CONCATENATE(tblEcritures[[#This Row],[Année-Ecr]],C20,LEFT(tblEcritures[[#This Row],[Famille]],2),ROW(tblEcritures[[#This Row],[Année-Ecr]]))</f>
        <v>20154Pr20</v>
      </c>
      <c r="B20" s="2" t="s">
        <v>5</v>
      </c>
      <c r="C20" s="2">
        <f>MONTH(tblEcritures[[#This Row],[Date]])</f>
        <v>4</v>
      </c>
      <c r="D20" s="2">
        <f>YEAR(tblEcritures[[#This Row],[Date]])</f>
        <v>2015</v>
      </c>
      <c r="E20" s="2" t="str">
        <f>CONCATENATE(tblEcritures[[#This Row],[Année-Ecr]],tblEcritures[[#This Row],[Mois]])</f>
        <v>20154</v>
      </c>
      <c r="F20" s="62">
        <v>42095</v>
      </c>
      <c r="G20" s="2" t="s">
        <v>95</v>
      </c>
      <c r="H20" s="2" t="s">
        <v>70</v>
      </c>
      <c r="I20">
        <v>3000</v>
      </c>
      <c r="J20">
        <v>3250</v>
      </c>
      <c r="K20" s="2" t="s">
        <v>12</v>
      </c>
      <c r="L20" s="2"/>
      <c r="M20" s="2">
        <v>10</v>
      </c>
      <c r="N20" s="2"/>
      <c r="O20" s="37"/>
      <c r="P20" s="37"/>
      <c r="Q20" s="2" t="str">
        <f>IF(tblEcritures[[#This Row],[Pointage recette]]="x",tblEcritures[[#This Row],[Recettes]],"")</f>
        <v/>
      </c>
      <c r="R20" s="2" t="str">
        <f>IF(tblEcritures[[#This Row],[Pointage dépense]]="x",tblEcritures[[#This Row],[Dépenses]],"")</f>
        <v/>
      </c>
      <c r="S20" s="17">
        <v>42008</v>
      </c>
      <c r="T20" s="2"/>
    </row>
    <row r="21" spans="1:20" x14ac:dyDescent="0.25">
      <c r="A21" s="31" t="str">
        <f>CONCATENATE(tblEcritures[[#This Row],[Année-Ecr]],C21,LEFT(tblEcritures[[#This Row],[Famille]],2),ROW(tblEcritures[[#This Row],[Année-Ecr]]))</f>
        <v>20154Pr21</v>
      </c>
      <c r="B21" s="2" t="s">
        <v>5</v>
      </c>
      <c r="C21" s="2">
        <f>MONTH(tblEcritures[[#This Row],[Date]])</f>
        <v>4</v>
      </c>
      <c r="D21" s="2">
        <f>YEAR(tblEcritures[[#This Row],[Date]])</f>
        <v>2015</v>
      </c>
      <c r="E21" s="2" t="str">
        <f>CONCATENATE(tblEcritures[[#This Row],[Année-Ecr]],tblEcritures[[#This Row],[Mois]])</f>
        <v>20154</v>
      </c>
      <c r="F21" s="62">
        <v>42096</v>
      </c>
      <c r="G21" s="2" t="s">
        <v>88</v>
      </c>
      <c r="H21" s="2" t="s">
        <v>70</v>
      </c>
      <c r="J21"/>
      <c r="K21" s="2" t="s">
        <v>12</v>
      </c>
      <c r="L21" s="2" t="s">
        <v>108</v>
      </c>
      <c r="M21" s="2">
        <v>10</v>
      </c>
      <c r="N21" s="2"/>
      <c r="O21" s="37"/>
      <c r="P21" s="37"/>
      <c r="Q21" s="2" t="str">
        <f>IF(tblEcritures[[#This Row],[Pointage recette]]="x",tblEcritures[[#This Row],[Recettes]],"")</f>
        <v/>
      </c>
      <c r="R21" s="2" t="str">
        <f>IF(tblEcritures[[#This Row],[Pointage dépense]]="x",tblEcritures[[#This Row],[Dépenses]],"")</f>
        <v/>
      </c>
      <c r="S21" s="17">
        <v>42083</v>
      </c>
      <c r="T21" s="2"/>
    </row>
    <row r="22" spans="1:20" x14ac:dyDescent="0.25">
      <c r="A22" s="31" t="str">
        <f>CONCATENATE(tblEcritures[[#This Row],[Année-Ecr]],C22,LEFT(tblEcritures[[#This Row],[Famille]],2),ROW(tblEcritures[[#This Row],[Année-Ecr]]))</f>
        <v>20152Ch22</v>
      </c>
      <c r="B22" s="2" t="s">
        <v>5</v>
      </c>
      <c r="C22" s="2">
        <f>MONTH(tblEcritures[[#This Row],[Date]])</f>
        <v>2</v>
      </c>
      <c r="D22" s="2">
        <f>YEAR(tblEcritures[[#This Row],[Date]])</f>
        <v>2015</v>
      </c>
      <c r="E22" s="2" t="str">
        <f>CONCATENATE(tblEcritures[[#This Row],[Année-Ecr]],tblEcritures[[#This Row],[Mois]])</f>
        <v>20152</v>
      </c>
      <c r="F22" s="62">
        <v>42052</v>
      </c>
      <c r="G22" s="2" t="s">
        <v>89</v>
      </c>
      <c r="H22" s="2" t="s">
        <v>71</v>
      </c>
      <c r="J22"/>
      <c r="K22" s="2" t="s">
        <v>12</v>
      </c>
      <c r="L22" s="2" t="s">
        <v>109</v>
      </c>
      <c r="M22" s="2"/>
      <c r="N22" s="2">
        <v>10</v>
      </c>
      <c r="O22" s="37"/>
      <c r="P22" s="37"/>
      <c r="Q22" s="2" t="str">
        <f>IF(tblEcritures[[#This Row],[Pointage recette]]="x",tblEcritures[[#This Row],[Recettes]],"")</f>
        <v/>
      </c>
      <c r="R22" s="2" t="str">
        <f>IF(tblEcritures[[#This Row],[Pointage dépense]]="x",tblEcritures[[#This Row],[Dépenses]],"")</f>
        <v/>
      </c>
      <c r="S22" s="17">
        <v>42052</v>
      </c>
      <c r="T22" s="2"/>
    </row>
    <row r="23" spans="1:20" x14ac:dyDescent="0.25">
      <c r="A23" s="31" t="str">
        <f>CONCATENATE(tblEcritures[[#This Row],[Année-Ecr]],C23,LEFT(tblEcritures[[#This Row],[Famille]],2),ROW(tblEcritures[[#This Row],[Année-Ecr]]))</f>
        <v>20162Ch23</v>
      </c>
      <c r="B23" s="2" t="s">
        <v>5</v>
      </c>
      <c r="C23" s="2">
        <f>MONTH(tblEcritures[[#This Row],[Date]])</f>
        <v>2</v>
      </c>
      <c r="D23" s="2">
        <f>YEAR(tblEcritures[[#This Row],[Date]])</f>
        <v>2016</v>
      </c>
      <c r="E23" s="2" t="str">
        <f>CONCATENATE(tblEcritures[[#This Row],[Année-Ecr]],tblEcritures[[#This Row],[Mois]])</f>
        <v>20162</v>
      </c>
      <c r="F23" s="62">
        <v>42417</v>
      </c>
      <c r="G23" s="2" t="s">
        <v>86</v>
      </c>
      <c r="H23" s="2" t="s">
        <v>71</v>
      </c>
      <c r="I23">
        <v>300</v>
      </c>
      <c r="J23">
        <v>300</v>
      </c>
      <c r="K23" s="2" t="s">
        <v>12</v>
      </c>
      <c r="L23" s="2" t="s">
        <v>108</v>
      </c>
      <c r="M23" s="2"/>
      <c r="N23" s="2">
        <v>100</v>
      </c>
      <c r="O23" s="37"/>
      <c r="P23" s="37"/>
      <c r="Q23" s="2" t="str">
        <f>IF(tblEcritures[[#This Row],[Pointage recette]]="x",tblEcritures[[#This Row],[Recettes]],"")</f>
        <v/>
      </c>
      <c r="R23" s="2" t="str">
        <f>IF(tblEcritures[[#This Row],[Pointage dépense]]="x",tblEcritures[[#This Row],[Dépenses]],"")</f>
        <v/>
      </c>
      <c r="S23" s="17">
        <v>42066</v>
      </c>
      <c r="T23" s="2"/>
    </row>
    <row r="24" spans="1:20" x14ac:dyDescent="0.25">
      <c r="A24" s="31" t="str">
        <f>CONCATENATE(tblEcritures[[#This Row],[Année-Ecr]],C24,LEFT(tblEcritures[[#This Row],[Famille]],2),ROW(tblEcritures[[#This Row],[Année-Ecr]]))</f>
        <v>20161Ch24</v>
      </c>
      <c r="B24" s="2" t="s">
        <v>5</v>
      </c>
      <c r="C24" s="2">
        <f>MONTH(tblEcritures[[#This Row],[Date]])</f>
        <v>1</v>
      </c>
      <c r="D24" s="2">
        <f>YEAR(tblEcritures[[#This Row],[Date]])</f>
        <v>2016</v>
      </c>
      <c r="E24" s="2" t="str">
        <f>CONCATENATE(tblEcritures[[#This Row],[Année-Ecr]],tblEcritures[[#This Row],[Mois]])</f>
        <v>20161</v>
      </c>
      <c r="F24" s="62">
        <v>42387</v>
      </c>
      <c r="G24" s="2" t="s">
        <v>25</v>
      </c>
      <c r="H24" s="2" t="str">
        <f>VLOOKUP(tblEcritures[[#This Row],[Libellé]],RechecheV,2,FALSE)</f>
        <v>Charge</v>
      </c>
      <c r="J24"/>
      <c r="K24" s="2" t="s">
        <v>12</v>
      </c>
      <c r="L24" s="2"/>
      <c r="M24" s="2"/>
      <c r="N24" s="2">
        <v>10</v>
      </c>
      <c r="O24" s="37" t="s">
        <v>72</v>
      </c>
      <c r="P24" s="37"/>
      <c r="Q24" s="2">
        <f>IF(tblEcritures[[#This Row],[Pointage recette]]="x",tblEcritures[[#This Row],[Recettes]],"")</f>
        <v>0</v>
      </c>
      <c r="R24" s="2" t="str">
        <f>IF(tblEcritures[[#This Row],[Pointage dépense]]="x",tblEcritures[[#This Row],[Dépenses]],"")</f>
        <v/>
      </c>
      <c r="S24" s="17">
        <v>42022</v>
      </c>
      <c r="T24" s="2"/>
    </row>
    <row r="25" spans="1:20" x14ac:dyDescent="0.25">
      <c r="A25" s="31" t="str">
        <f>CONCATENATE(tblEcritures[[#This Row],[Année-Ecr]],C25,LEFT(tblEcritures[[#This Row],[Famille]],2),ROW(tblEcritures[[#This Row],[Année-Ecr]]))</f>
        <v>20161Ch25</v>
      </c>
      <c r="B25" s="2" t="s">
        <v>5</v>
      </c>
      <c r="C25" s="2">
        <f>MONTH(tblEcritures[[#This Row],[Date]])</f>
        <v>1</v>
      </c>
      <c r="D25" s="2">
        <f>YEAR(tblEcritures[[#This Row],[Date]])</f>
        <v>2016</v>
      </c>
      <c r="E25" s="2" t="str">
        <f>CONCATENATE(tblEcritures[[#This Row],[Année-Ecr]],tblEcritures[[#This Row],[Mois]])</f>
        <v>20161</v>
      </c>
      <c r="F25" s="62">
        <v>42387</v>
      </c>
      <c r="G25" s="2" t="s">
        <v>87</v>
      </c>
      <c r="H25" s="2" t="s">
        <v>71</v>
      </c>
      <c r="J25"/>
      <c r="K25" s="2" t="s">
        <v>12</v>
      </c>
      <c r="L25" s="2" t="s">
        <v>108</v>
      </c>
      <c r="M25" s="2"/>
      <c r="N25" s="2">
        <v>10</v>
      </c>
      <c r="O25" s="37"/>
      <c r="P25" s="37"/>
      <c r="Q25" s="2" t="str">
        <f>IF(tblEcritures[[#This Row],[Pointage recette]]="x",tblEcritures[[#This Row],[Recettes]],"")</f>
        <v/>
      </c>
      <c r="R25" s="2" t="str">
        <f>IF(tblEcritures[[#This Row],[Pointage dépense]]="x",tblEcritures[[#This Row],[Dépenses]],"")</f>
        <v/>
      </c>
      <c r="S25" s="17">
        <v>42068</v>
      </c>
      <c r="T25" s="2"/>
    </row>
    <row r="26" spans="1:20" x14ac:dyDescent="0.25">
      <c r="A26" s="31" t="str">
        <f>CONCATENATE(tblEcritures[[#This Row],[Année-Ecr]],C26,LEFT(tblEcritures[[#This Row],[Famille]],2),ROW(tblEcritures[[#This Row],[Année-Ecr]]))</f>
        <v>20163Ch26</v>
      </c>
      <c r="B26" s="2" t="s">
        <v>5</v>
      </c>
      <c r="C26" s="2">
        <f>MONTH(tblEcritures[[#This Row],[Date]])</f>
        <v>3</v>
      </c>
      <c r="D26" s="2">
        <f>YEAR(tblEcritures[[#This Row],[Date]])</f>
        <v>2016</v>
      </c>
      <c r="E26" s="2" t="str">
        <f>CONCATENATE(tblEcritures[[#This Row],[Année-Ecr]],tblEcritures[[#This Row],[Mois]])</f>
        <v>20163</v>
      </c>
      <c r="F26" s="62">
        <v>42448</v>
      </c>
      <c r="G26" s="2" t="s">
        <v>26</v>
      </c>
      <c r="H26" s="2" t="str">
        <f>VLOOKUP(tblEcritures[[#This Row],[Libellé]],RechecheV,2,FALSE)</f>
        <v>Charge</v>
      </c>
      <c r="I26">
        <v>285</v>
      </c>
      <c r="J26">
        <v>285</v>
      </c>
      <c r="K26" s="2" t="s">
        <v>12</v>
      </c>
      <c r="L26" s="2"/>
      <c r="M26" s="2"/>
      <c r="N26" s="2">
        <v>10</v>
      </c>
      <c r="O26" s="37"/>
      <c r="P26" s="37"/>
      <c r="Q26" s="2" t="str">
        <f>IF(tblEcritures[[#This Row],[Pointage recette]]="x",tblEcritures[[#This Row],[Recettes]],"")</f>
        <v/>
      </c>
      <c r="R26" s="2" t="str">
        <f>IF(tblEcritures[[#This Row],[Pointage dépense]]="x",tblEcritures[[#This Row],[Dépenses]],"")</f>
        <v/>
      </c>
      <c r="S26" s="17">
        <v>42278</v>
      </c>
      <c r="T26" s="2"/>
    </row>
    <row r="27" spans="1:20" x14ac:dyDescent="0.25">
      <c r="A27" s="31" t="str">
        <f>CONCATENATE(tblEcritures[[#This Row],[Année-Ecr]],C27,LEFT(tblEcritures[[#This Row],[Famille]],2),ROW(tblEcritures[[#This Row],[Année-Ecr]]))</f>
        <v>20163Pr27</v>
      </c>
      <c r="B27" s="2" t="s">
        <v>5</v>
      </c>
      <c r="C27" s="2">
        <f>MONTH(tblEcritures[[#This Row],[Date]])</f>
        <v>3</v>
      </c>
      <c r="D27" s="2">
        <f>YEAR(tblEcritures[[#This Row],[Date]])</f>
        <v>2016</v>
      </c>
      <c r="E27" s="2" t="str">
        <f>CONCATENATE(tblEcritures[[#This Row],[Année-Ecr]],tblEcritures[[#This Row],[Mois]])</f>
        <v>20163</v>
      </c>
      <c r="F27" s="62">
        <v>42448</v>
      </c>
      <c r="G27" s="2" t="s">
        <v>43</v>
      </c>
      <c r="H27" s="2" t="str">
        <f>VLOOKUP(tblEcritures[[#This Row],[Libellé]],RechecheV,2,FALSE)</f>
        <v>Produit</v>
      </c>
      <c r="J27"/>
      <c r="K27" s="2" t="s">
        <v>12</v>
      </c>
      <c r="L27" s="2"/>
      <c r="M27" s="2">
        <v>25</v>
      </c>
      <c r="N27" s="2"/>
      <c r="O27" s="37" t="s">
        <v>72</v>
      </c>
      <c r="P27" s="37"/>
      <c r="Q27" s="2">
        <f>IF(tblEcritures[[#This Row],[Pointage recette]]="x",tblEcritures[[#This Row],[Recettes]],"")</f>
        <v>25</v>
      </c>
      <c r="R27" s="2" t="str">
        <f>IF(tblEcritures[[#This Row],[Pointage dépense]]="x",tblEcritures[[#This Row],[Dépenses]],"")</f>
        <v/>
      </c>
      <c r="S27" s="17">
        <v>42075</v>
      </c>
      <c r="T27" s="2"/>
    </row>
    <row r="28" spans="1:20" x14ac:dyDescent="0.25">
      <c r="A28" s="31" t="str">
        <f>CONCATENATE(tblEcritures[[#This Row],[Année-Ecr]],C28,LEFT(tblEcritures[[#This Row],[Famille]],2),ROW(tblEcritures[[#This Row],[Année-Ecr]]))</f>
        <v>20162Pr28</v>
      </c>
      <c r="B28" s="2" t="s">
        <v>5</v>
      </c>
      <c r="C28" s="2">
        <f>MONTH(tblEcritures[[#This Row],[Date]])</f>
        <v>2</v>
      </c>
      <c r="D28" s="2">
        <f>YEAR(tblEcritures[[#This Row],[Date]])</f>
        <v>2016</v>
      </c>
      <c r="E28" s="2" t="str">
        <f>CONCATENATE(tblEcritures[[#This Row],[Année-Ecr]],tblEcritures[[#This Row],[Mois]])</f>
        <v>20162</v>
      </c>
      <c r="F28" s="62">
        <v>42420</v>
      </c>
      <c r="G28" s="2" t="s">
        <v>27</v>
      </c>
      <c r="H28" s="2" t="s">
        <v>70</v>
      </c>
      <c r="I28">
        <v>425</v>
      </c>
      <c r="J28">
        <v>400</v>
      </c>
      <c r="K28" s="2" t="s">
        <v>12</v>
      </c>
      <c r="L28" s="2"/>
      <c r="M28" s="2">
        <v>25</v>
      </c>
      <c r="N28" s="2"/>
      <c r="O28" s="37"/>
      <c r="P28" s="37"/>
      <c r="Q28" s="2" t="str">
        <f>IF(tblEcritures[[#This Row],[Pointage recette]]="x",tblEcritures[[#This Row],[Recettes]],"")</f>
        <v/>
      </c>
      <c r="R28" s="2" t="str">
        <f>IF(tblEcritures[[#This Row],[Pointage dépense]]="x",tblEcritures[[#This Row],[Dépenses]],"")</f>
        <v/>
      </c>
      <c r="S28" s="17">
        <v>42055</v>
      </c>
      <c r="T28" s="2"/>
    </row>
    <row r="29" spans="1:20" x14ac:dyDescent="0.25">
      <c r="A29" s="31" t="str">
        <f>CONCATENATE(tblEcritures[[#This Row],[Année-Ecr]],C29,LEFT(tblEcritures[[#This Row],[Famille]],2),ROW(tblEcritures[[#This Row],[Année-Ecr]]))</f>
        <v>20163Ch29</v>
      </c>
      <c r="B29" s="2" t="s">
        <v>5</v>
      </c>
      <c r="C29" s="31">
        <f>MONTH(tblEcritures[[#This Row],[Date]])</f>
        <v>3</v>
      </c>
      <c r="D29" s="31">
        <f>YEAR(tblEcritures[[#This Row],[Date]])</f>
        <v>2016</v>
      </c>
      <c r="E29" s="31" t="str">
        <f>CONCATENATE(tblEcritures[[#This Row],[Année-Ecr]],tblEcritures[[#This Row],[Mois]])</f>
        <v>20163</v>
      </c>
      <c r="F29" s="63" t="s">
        <v>98</v>
      </c>
      <c r="G29" s="31" t="s">
        <v>99</v>
      </c>
      <c r="H29" s="31" t="s">
        <v>71</v>
      </c>
      <c r="I29" s="2">
        <v>80</v>
      </c>
      <c r="J29" s="2">
        <v>70</v>
      </c>
      <c r="K29" s="31" t="s">
        <v>16</v>
      </c>
      <c r="L29" s="31"/>
      <c r="M29" s="31"/>
      <c r="N29" s="31">
        <v>75</v>
      </c>
      <c r="O29" s="56"/>
      <c r="P29" s="56"/>
      <c r="Q29" s="31" t="str">
        <f>IF(tblEcritures[[#This Row],[Pointage recette]]="x",tblEcritures[[#This Row],[Recettes]],"")</f>
        <v/>
      </c>
      <c r="R29" s="31" t="str">
        <f>IF(tblEcritures[[#This Row],[Pointage dépense]]="x",tblEcritures[[#This Row],[Dépenses]],"")</f>
        <v/>
      </c>
      <c r="S29" s="55">
        <v>42445.691203703704</v>
      </c>
      <c r="T29" s="31"/>
    </row>
    <row r="30" spans="1:20" x14ac:dyDescent="0.25">
      <c r="A30" s="31" t="str">
        <f>CONCATENATE(tblEcritures[[#This Row],[Année-Ecr]],C30,LEFT(tblEcritures[[#This Row],[Famille]],2),ROW(tblEcritures[[#This Row],[Année-Ecr]]))</f>
        <v>20163Ch30</v>
      </c>
      <c r="B30" s="2" t="s">
        <v>5</v>
      </c>
      <c r="C30" s="31">
        <f>MONTH(tblEcritures[[#This Row],[Date]])</f>
        <v>3</v>
      </c>
      <c r="D30" s="31">
        <f>YEAR(tblEcritures[[#This Row],[Date]])</f>
        <v>2016</v>
      </c>
      <c r="E30" s="31" t="str">
        <f>CONCATENATE(tblEcritures[[#This Row],[Année-Ecr]],tblEcritures[[#This Row],[Mois]])</f>
        <v>20163</v>
      </c>
      <c r="F30" s="63" t="s">
        <v>106</v>
      </c>
      <c r="G30" s="31" t="s">
        <v>105</v>
      </c>
      <c r="H30" s="31" t="s">
        <v>71</v>
      </c>
      <c r="I30" s="2">
        <v>140</v>
      </c>
      <c r="J30" s="2">
        <v>140</v>
      </c>
      <c r="K30" s="31" t="s">
        <v>48</v>
      </c>
      <c r="L30" s="31"/>
      <c r="M30" s="31"/>
      <c r="N30" s="31">
        <v>150</v>
      </c>
      <c r="O30" s="56"/>
      <c r="P30" s="56"/>
      <c r="Q30" s="31" t="str">
        <f>IF(tblEcritures[[#This Row],[Pointage recette]]="x",tblEcritures[[#This Row],[Recettes]],"")</f>
        <v/>
      </c>
      <c r="R30" s="31" t="str">
        <f>IF(tblEcritures[[#This Row],[Pointage dépense]]="x",tblEcritures[[#This Row],[Dépenses]],"")</f>
        <v/>
      </c>
      <c r="S30" s="55">
        <v>42445.842858796299</v>
      </c>
      <c r="T30" s="31"/>
    </row>
    <row r="31" spans="1:20" x14ac:dyDescent="0.25">
      <c r="A31" s="31" t="str">
        <f>CONCATENATE(tblEcritures[[#This Row],[Année-Ecr]],C31,LEFT(tblEcritures[[#This Row],[Famille]],2),ROW(tblEcritures[[#This Row],[Année-Ecr]]))</f>
        <v>20163Ch31</v>
      </c>
      <c r="B31" s="2" t="s">
        <v>5</v>
      </c>
      <c r="C31" s="31">
        <f>MONTH(tblEcritures[[#This Row],[Date]])</f>
        <v>3</v>
      </c>
      <c r="D31" s="31">
        <f>YEAR(tblEcritures[[#This Row],[Date]])</f>
        <v>2016</v>
      </c>
      <c r="E31" s="31" t="str">
        <f>CONCATENATE(tblEcritures[[#This Row],[Année-Ecr]],tblEcritures[[#This Row],[Mois]])</f>
        <v>20163</v>
      </c>
      <c r="F31" s="63" t="s">
        <v>98</v>
      </c>
      <c r="G31" s="31" t="s">
        <v>107</v>
      </c>
      <c r="H31" s="31" t="s">
        <v>71</v>
      </c>
      <c r="I31" s="2">
        <v>125</v>
      </c>
      <c r="J31" s="2">
        <v>100</v>
      </c>
      <c r="K31" s="31" t="s">
        <v>16</v>
      </c>
      <c r="L31" s="31"/>
      <c r="M31" s="31"/>
      <c r="N31" s="31">
        <v>50</v>
      </c>
      <c r="O31" s="56"/>
      <c r="P31" s="56"/>
      <c r="Q31" s="31" t="str">
        <f>IF(tblEcritures[[#This Row],[Pointage recette]]="x",tblEcritures[[#This Row],[Recettes]],"")</f>
        <v/>
      </c>
      <c r="R31" s="31" t="str">
        <f>IF(tblEcritures[[#This Row],[Pointage dépense]]="x",tblEcritures[[#This Row],[Dépenses]],"")</f>
        <v/>
      </c>
      <c r="S31" s="55">
        <v>42445.891446759262</v>
      </c>
      <c r="T31" s="31"/>
    </row>
    <row r="32" spans="1:20" x14ac:dyDescent="0.25">
      <c r="A32" s="31" t="str">
        <f>CONCATENATE(tblEcritures[[#This Row],[Année-Ecr]],C32,LEFT(tblEcritures[[#This Row],[Famille]],2),ROW(tblEcritures[[#This Row],[Année-Ecr]]))</f>
        <v>20163Ch32</v>
      </c>
      <c r="B32" s="2" t="s">
        <v>5</v>
      </c>
      <c r="C32" s="31">
        <f>MONTH(tblEcritures[[#This Row],[Date]])</f>
        <v>3</v>
      </c>
      <c r="D32" s="31">
        <f>YEAR(tblEcritures[[#This Row],[Date]])</f>
        <v>2016</v>
      </c>
      <c r="E32" s="31" t="str">
        <f>CONCATENATE(tblEcritures[[#This Row],[Année-Ecr]],tblEcritures[[#This Row],[Mois]])</f>
        <v>20163</v>
      </c>
      <c r="F32" s="63" t="s">
        <v>98</v>
      </c>
      <c r="G32" s="31" t="s">
        <v>111</v>
      </c>
      <c r="H32" s="31" t="s">
        <v>71</v>
      </c>
      <c r="I32" s="2">
        <v>25</v>
      </c>
      <c r="J32" s="2">
        <v>20</v>
      </c>
      <c r="K32" s="31" t="s">
        <v>16</v>
      </c>
      <c r="L32" s="31"/>
      <c r="M32" s="31"/>
      <c r="N32" s="31">
        <v>20</v>
      </c>
      <c r="O32" s="56"/>
      <c r="P32" s="56" t="s">
        <v>72</v>
      </c>
      <c r="Q32" s="31" t="str">
        <f>IF(tblEcritures[[#This Row],[Pointage recette]]="x",tblEcritures[[#This Row],[Recettes]],"")</f>
        <v/>
      </c>
      <c r="R32" s="31">
        <f>IF(tblEcritures[[#This Row],[Pointage dépense]]="x",tblEcritures[[#This Row],[Dépenses]],"")</f>
        <v>20</v>
      </c>
      <c r="S32" s="55">
        <v>42446.387812499997</v>
      </c>
      <c r="T32" s="31"/>
    </row>
    <row r="33" spans="5:14" x14ac:dyDescent="0.25">
      <c r="E33" s="64"/>
      <c r="F33"/>
      <c r="J33"/>
      <c r="M33"/>
      <c r="N33"/>
    </row>
    <row r="34" spans="5:14" x14ac:dyDescent="0.25">
      <c r="E34" s="64"/>
      <c r="F34"/>
      <c r="J34"/>
      <c r="M34"/>
      <c r="N34"/>
    </row>
    <row r="35" spans="5:14" x14ac:dyDescent="0.25">
      <c r="E35" s="64"/>
      <c r="F35"/>
      <c r="J35"/>
      <c r="M35"/>
      <c r="N35"/>
    </row>
    <row r="36" spans="5:14" x14ac:dyDescent="0.25">
      <c r="E36" s="64"/>
      <c r="F36"/>
      <c r="J36"/>
      <c r="M36"/>
      <c r="N36"/>
    </row>
    <row r="37" spans="5:14" x14ac:dyDescent="0.25">
      <c r="E37" s="64"/>
      <c r="F37"/>
      <c r="J37"/>
      <c r="M37"/>
      <c r="N37"/>
    </row>
    <row r="38" spans="5:14" x14ac:dyDescent="0.25">
      <c r="E38" s="64"/>
      <c r="F38"/>
      <c r="J38"/>
      <c r="M38"/>
      <c r="N38"/>
    </row>
    <row r="39" spans="5:14" x14ac:dyDescent="0.25">
      <c r="E39" s="64"/>
      <c r="F39"/>
      <c r="J39"/>
      <c r="M39"/>
      <c r="N39"/>
    </row>
    <row r="40" spans="5:14" x14ac:dyDescent="0.25">
      <c r="E40" s="64"/>
      <c r="F40"/>
      <c r="J40"/>
      <c r="M40"/>
      <c r="N40"/>
    </row>
    <row r="41" spans="5:14" x14ac:dyDescent="0.25">
      <c r="E41" s="64"/>
      <c r="F41"/>
      <c r="J41"/>
      <c r="M41"/>
      <c r="N41"/>
    </row>
    <row r="42" spans="5:14" x14ac:dyDescent="0.25">
      <c r="F42"/>
      <c r="J42"/>
      <c r="M42"/>
      <c r="N42"/>
    </row>
    <row r="43" spans="5:14" x14ac:dyDescent="0.25">
      <c r="F43"/>
      <c r="J43"/>
      <c r="M43"/>
      <c r="N43"/>
    </row>
    <row r="44" spans="5:14" x14ac:dyDescent="0.25">
      <c r="F44"/>
      <c r="J44"/>
      <c r="M44"/>
      <c r="N44"/>
    </row>
    <row r="45" spans="5:14" x14ac:dyDescent="0.25">
      <c r="F45"/>
      <c r="J45"/>
      <c r="M45"/>
      <c r="N45"/>
    </row>
    <row r="46" spans="5:14" x14ac:dyDescent="0.25">
      <c r="F46"/>
      <c r="J46"/>
      <c r="M46"/>
      <c r="N46"/>
    </row>
    <row r="47" spans="5:14" x14ac:dyDescent="0.25">
      <c r="F47"/>
      <c r="J47"/>
      <c r="M47"/>
      <c r="N47"/>
    </row>
    <row r="48" spans="5:14" x14ac:dyDescent="0.25">
      <c r="F48"/>
      <c r="J48"/>
      <c r="M48"/>
      <c r="N48"/>
    </row>
    <row r="49" spans="6:14" x14ac:dyDescent="0.25">
      <c r="F49"/>
      <c r="J49"/>
      <c r="M49"/>
      <c r="N49"/>
    </row>
    <row r="50" spans="6:14" x14ac:dyDescent="0.25">
      <c r="F50"/>
      <c r="J50"/>
      <c r="M50"/>
      <c r="N50"/>
    </row>
    <row r="51" spans="6:14" x14ac:dyDescent="0.25">
      <c r="F51"/>
      <c r="J51"/>
      <c r="M51"/>
      <c r="N51"/>
    </row>
    <row r="52" spans="6:14" x14ac:dyDescent="0.25">
      <c r="F52"/>
      <c r="J52"/>
      <c r="M52"/>
      <c r="N52"/>
    </row>
    <row r="53" spans="6:14" x14ac:dyDescent="0.25">
      <c r="F53"/>
      <c r="J53"/>
      <c r="M53"/>
      <c r="N53"/>
    </row>
    <row r="54" spans="6:14" x14ac:dyDescent="0.25">
      <c r="F54"/>
      <c r="J54"/>
      <c r="M54"/>
      <c r="N54"/>
    </row>
    <row r="55" spans="6:14" x14ac:dyDescent="0.25">
      <c r="F55"/>
      <c r="J55"/>
      <c r="M55"/>
      <c r="N55"/>
    </row>
    <row r="56" spans="6:14" x14ac:dyDescent="0.25">
      <c r="F56"/>
      <c r="J56"/>
      <c r="M56"/>
      <c r="N56"/>
    </row>
    <row r="57" spans="6:14" x14ac:dyDescent="0.25">
      <c r="F57"/>
      <c r="J57"/>
      <c r="M57"/>
      <c r="N57"/>
    </row>
    <row r="58" spans="6:14" x14ac:dyDescent="0.25">
      <c r="F58"/>
      <c r="J58"/>
      <c r="M58"/>
      <c r="N58"/>
    </row>
    <row r="59" spans="6:14" x14ac:dyDescent="0.25">
      <c r="F59"/>
      <c r="J59"/>
      <c r="M59"/>
      <c r="N59"/>
    </row>
    <row r="60" spans="6:14" x14ac:dyDescent="0.25">
      <c r="F60"/>
      <c r="J60"/>
      <c r="M60"/>
      <c r="N60"/>
    </row>
    <row r="61" spans="6:14" x14ac:dyDescent="0.25">
      <c r="F61"/>
      <c r="J61"/>
      <c r="M61"/>
      <c r="N61"/>
    </row>
    <row r="62" spans="6:14" x14ac:dyDescent="0.25">
      <c r="F62"/>
      <c r="J62"/>
      <c r="M62"/>
      <c r="N62"/>
    </row>
    <row r="63" spans="6:14" x14ac:dyDescent="0.25">
      <c r="F63"/>
      <c r="J63"/>
      <c r="M63"/>
      <c r="N63"/>
    </row>
    <row r="64" spans="6:14" x14ac:dyDescent="0.25">
      <c r="F64"/>
      <c r="J64"/>
      <c r="M64"/>
      <c r="N64"/>
    </row>
    <row r="65" spans="6:14" x14ac:dyDescent="0.25">
      <c r="F65"/>
      <c r="J65"/>
      <c r="M65"/>
      <c r="N65"/>
    </row>
  </sheetData>
  <dataValidations count="1">
    <dataValidation type="list" allowBlank="1" showInputMessage="1" showErrorMessage="1" sqref="K14:K32">
      <formula1>Modes_paiement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ppelerUserForm">
                <anchor>
                  <from>
                    <xdr:col>0</xdr:col>
                    <xdr:colOff>581025</xdr:colOff>
                    <xdr:row>2</xdr:row>
                    <xdr:rowOff>76200</xdr:rowOff>
                  </from>
                  <to>
                    <xdr:col>2</xdr:col>
                    <xdr:colOff>200025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Insert_der_lig">
                <anchor>
                  <from>
                    <xdr:col>2</xdr:col>
                    <xdr:colOff>771525</xdr:colOff>
                    <xdr:row>2</xdr:row>
                    <xdr:rowOff>76200</xdr:rowOff>
                  </from>
                  <to>
                    <xdr:col>4</xdr:col>
                    <xdr:colOff>247650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Suppr_lig">
                <anchor>
                  <from>
                    <xdr:col>4</xdr:col>
                    <xdr:colOff>819150</xdr:colOff>
                    <xdr:row>2</xdr:row>
                    <xdr:rowOff>76200</xdr:rowOff>
                  </from>
                  <to>
                    <xdr:col>5</xdr:col>
                    <xdr:colOff>1085850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quitter">
                <anchor>
                  <from>
                    <xdr:col>5</xdr:col>
                    <xdr:colOff>1657350</xdr:colOff>
                    <xdr:row>2</xdr:row>
                    <xdr:rowOff>76200</xdr:rowOff>
                  </from>
                  <to>
                    <xdr:col>6</xdr:col>
                    <xdr:colOff>428625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0]!Nvelledate">
                <anchor>
                  <from>
                    <xdr:col>6</xdr:col>
                    <xdr:colOff>990600</xdr:colOff>
                    <xdr:row>2</xdr:row>
                    <xdr:rowOff>76200</xdr:rowOff>
                  </from>
                  <to>
                    <xdr:col>8</xdr:col>
                    <xdr:colOff>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9" name="Button 13">
              <controlPr defaultSize="0" print="0" autoFill="0" autoPict="0" macro="[0]!Questionnaire">
                <anchor>
                  <from>
                    <xdr:col>8</xdr:col>
                    <xdr:colOff>514350</xdr:colOff>
                    <xdr:row>2</xdr:row>
                    <xdr:rowOff>76200</xdr:rowOff>
                  </from>
                  <to>
                    <xdr:col>9</xdr:col>
                    <xdr:colOff>1104900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Données!$F$2:$F$3</xm:f>
          </x14:formula1>
          <xm:sqref>H14:H32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D19"/>
  <sheetViews>
    <sheetView zoomScale="70" zoomScaleNormal="70" workbookViewId="0">
      <selection activeCell="M41" sqref="M41"/>
    </sheetView>
  </sheetViews>
  <sheetFormatPr baseColWidth="10" defaultRowHeight="15" x14ac:dyDescent="0.25"/>
  <cols>
    <col min="1" max="1" width="34.42578125" customWidth="1"/>
    <col min="2" max="2" width="27.5703125" customWidth="1"/>
    <col min="3" max="3" width="26.7109375" bestFit="1" customWidth="1"/>
    <col min="4" max="4" width="14.140625" bestFit="1" customWidth="1"/>
    <col min="5" max="5" width="4.7109375" bestFit="1" customWidth="1"/>
    <col min="6" max="6" width="2.42578125" bestFit="1" customWidth="1"/>
    <col min="7" max="7" width="3.5703125" bestFit="1" customWidth="1"/>
    <col min="8" max="8" width="14.140625" bestFit="1" customWidth="1"/>
    <col min="9" max="9" width="11.85546875" bestFit="1" customWidth="1"/>
    <col min="10" max="22" width="10.7109375" bestFit="1" customWidth="1"/>
    <col min="23" max="23" width="5.85546875" bestFit="1" customWidth="1"/>
    <col min="24" max="24" width="11.85546875" bestFit="1" customWidth="1"/>
  </cols>
  <sheetData>
    <row r="4" spans="2:4" x14ac:dyDescent="0.25">
      <c r="C4" s="45" t="s">
        <v>97</v>
      </c>
    </row>
    <row r="5" spans="2:4" x14ac:dyDescent="0.25">
      <c r="B5" s="45" t="s">
        <v>60</v>
      </c>
      <c r="C5" s="2">
        <v>3</v>
      </c>
      <c r="D5" s="2" t="s">
        <v>61</v>
      </c>
    </row>
    <row r="6" spans="2:4" x14ac:dyDescent="0.25">
      <c r="B6" s="46" t="s">
        <v>62</v>
      </c>
      <c r="C6" s="54"/>
      <c r="D6" s="54"/>
    </row>
    <row r="7" spans="2:4" x14ac:dyDescent="0.25">
      <c r="B7" s="59" t="s">
        <v>85</v>
      </c>
      <c r="C7" s="54">
        <v>125</v>
      </c>
      <c r="D7" s="54">
        <v>125</v>
      </c>
    </row>
    <row r="8" spans="2:4" x14ac:dyDescent="0.25">
      <c r="B8" s="59" t="s">
        <v>94</v>
      </c>
      <c r="C8" s="54">
        <v>200</v>
      </c>
      <c r="D8" s="54">
        <v>200</v>
      </c>
    </row>
    <row r="9" spans="2:4" x14ac:dyDescent="0.25">
      <c r="B9" s="59" t="s">
        <v>99</v>
      </c>
      <c r="C9" s="54">
        <v>75</v>
      </c>
      <c r="D9" s="54">
        <v>75</v>
      </c>
    </row>
    <row r="10" spans="2:4" x14ac:dyDescent="0.25">
      <c r="B10" s="59" t="s">
        <v>105</v>
      </c>
      <c r="C10" s="54">
        <v>150</v>
      </c>
      <c r="D10" s="54">
        <v>150</v>
      </c>
    </row>
    <row r="11" spans="2:4" x14ac:dyDescent="0.25">
      <c r="B11" s="59" t="s">
        <v>107</v>
      </c>
      <c r="C11" s="54">
        <v>50</v>
      </c>
      <c r="D11" s="54">
        <v>50</v>
      </c>
    </row>
    <row r="12" spans="2:4" x14ac:dyDescent="0.25">
      <c r="B12" s="46" t="s">
        <v>63</v>
      </c>
      <c r="C12" s="54"/>
      <c r="D12" s="54"/>
    </row>
    <row r="13" spans="2:4" x14ac:dyDescent="0.25">
      <c r="B13" s="59" t="s">
        <v>85</v>
      </c>
      <c r="C13" s="54"/>
      <c r="D13" s="54"/>
    </row>
    <row r="14" spans="2:4" x14ac:dyDescent="0.25">
      <c r="B14" s="59" t="s">
        <v>94</v>
      </c>
      <c r="C14" s="54"/>
      <c r="D14" s="54"/>
    </row>
    <row r="15" spans="2:4" x14ac:dyDescent="0.25">
      <c r="B15" s="59" t="s">
        <v>99</v>
      </c>
      <c r="C15" s="54"/>
      <c r="D15" s="54"/>
    </row>
    <row r="16" spans="2:4" x14ac:dyDescent="0.25">
      <c r="B16" s="59" t="s">
        <v>105</v>
      </c>
      <c r="C16" s="54"/>
      <c r="D16" s="54"/>
    </row>
    <row r="17" spans="2:4" x14ac:dyDescent="0.25">
      <c r="B17" s="59" t="s">
        <v>107</v>
      </c>
      <c r="C17" s="54"/>
      <c r="D17" s="54"/>
    </row>
    <row r="18" spans="2:4" x14ac:dyDescent="0.25">
      <c r="B18" s="46" t="s">
        <v>100</v>
      </c>
      <c r="C18" s="54">
        <v>600</v>
      </c>
      <c r="D18" s="54">
        <v>600</v>
      </c>
    </row>
    <row r="19" spans="2:4" x14ac:dyDescent="0.25">
      <c r="B19" s="46" t="s">
        <v>110</v>
      </c>
      <c r="C19" s="54"/>
      <c r="D19" s="54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Actualiser_Libellé_TCD_par_regroup">
                <anchor moveWithCells="1" sizeWithCells="1">
                  <from>
                    <xdr:col>7</xdr:col>
                    <xdr:colOff>9525</xdr:colOff>
                    <xdr:row>3</xdr:row>
                    <xdr:rowOff>152400</xdr:rowOff>
                  </from>
                  <to>
                    <xdr:col>9</xdr:col>
                    <xdr:colOff>704850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2:K42"/>
  <sheetViews>
    <sheetView topLeftCell="A16" zoomScale="80" zoomScaleNormal="80" workbookViewId="0">
      <selection activeCell="J10" sqref="J10"/>
    </sheetView>
  </sheetViews>
  <sheetFormatPr baseColWidth="10" defaultRowHeight="15" x14ac:dyDescent="0.25"/>
  <cols>
    <col min="1" max="1" width="21" customWidth="1"/>
    <col min="2" max="2" width="19.140625" customWidth="1"/>
    <col min="3" max="3" width="18.28515625" customWidth="1"/>
    <col min="4" max="4" width="3" customWidth="1"/>
    <col min="5" max="5" width="4" customWidth="1"/>
    <col min="6" max="6" width="5.85546875" customWidth="1"/>
    <col min="7" max="7" width="21" customWidth="1"/>
    <col min="8" max="8" width="19.140625" customWidth="1"/>
    <col min="9" max="9" width="27.85546875" customWidth="1"/>
    <col min="10" max="11" width="26" customWidth="1"/>
  </cols>
  <sheetData>
    <row r="2" spans="1:11" ht="31.5" x14ac:dyDescent="0.25">
      <c r="A2" s="22" t="s">
        <v>64</v>
      </c>
      <c r="B2" s="33">
        <f>MATCH("Total général",A:A,0)</f>
        <v>21</v>
      </c>
    </row>
    <row r="3" spans="1:11" ht="15.75" x14ac:dyDescent="0.25">
      <c r="A3" s="21"/>
      <c r="B3" s="21"/>
    </row>
    <row r="4" spans="1:11" ht="15.75" x14ac:dyDescent="0.25">
      <c r="A4" s="23" t="s">
        <v>78</v>
      </c>
      <c r="B4" s="34">
        <f>EOMONTH(A16,0)</f>
        <v>42094</v>
      </c>
    </row>
    <row r="5" spans="1:11" ht="15.75" x14ac:dyDescent="0.25">
      <c r="G5" s="30" t="s">
        <v>75</v>
      </c>
    </row>
    <row r="6" spans="1:11" ht="15.75" x14ac:dyDescent="0.25">
      <c r="A6" s="23" t="s">
        <v>79</v>
      </c>
      <c r="B6" s="35">
        <v>-100</v>
      </c>
      <c r="G6" s="32"/>
      <c r="H6" s="30" t="s">
        <v>57</v>
      </c>
      <c r="I6" s="30" t="s">
        <v>54</v>
      </c>
      <c r="J6" s="30" t="s">
        <v>56</v>
      </c>
    </row>
    <row r="7" spans="1:11" ht="15.75" x14ac:dyDescent="0.25">
      <c r="G7" s="30" t="s">
        <v>55</v>
      </c>
      <c r="H7" s="19">
        <f>INDEX(mon_tcd,B2-13,2)</f>
        <v>60</v>
      </c>
      <c r="I7" s="19">
        <f>INDEX(mon_tcd,B2-13,3)</f>
        <v>50</v>
      </c>
      <c r="J7" s="19">
        <f>I7-H7</f>
        <v>-10</v>
      </c>
    </row>
    <row r="8" spans="1:11" ht="15.75" x14ac:dyDescent="0.25">
      <c r="G8" s="30" t="s">
        <v>77</v>
      </c>
      <c r="H8" s="18">
        <f>SUMIFS(Ecriture!L:L,Ecriture!E:E,"&lt;="&amp;B4)</f>
        <v>0</v>
      </c>
      <c r="I8" s="18">
        <f>SUMIFS(Ecriture!K:K,Ecriture!E:E,"&lt;="&amp;B4)</f>
        <v>0</v>
      </c>
      <c r="J8" s="18">
        <f>I8-H8</f>
        <v>0</v>
      </c>
    </row>
    <row r="9" spans="1:11" ht="15.75" x14ac:dyDescent="0.25">
      <c r="G9" s="30" t="s">
        <v>76</v>
      </c>
      <c r="H9" s="18">
        <f>H7+H8</f>
        <v>60</v>
      </c>
      <c r="I9" s="18">
        <f>I7+I8</f>
        <v>50</v>
      </c>
      <c r="J9" s="18">
        <f>J7+J8</f>
        <v>-10</v>
      </c>
    </row>
    <row r="10" spans="1:11" x14ac:dyDescent="0.25">
      <c r="G10" s="31"/>
      <c r="I10" s="20" t="s">
        <v>79</v>
      </c>
      <c r="J10" s="36" t="str">
        <f>IF(J9&lt;B6,"Attention solde débiteur","RAS")</f>
        <v>RAS</v>
      </c>
    </row>
    <row r="12" spans="1:11" x14ac:dyDescent="0.25">
      <c r="A12" s="26" t="s">
        <v>51</v>
      </c>
      <c r="B12" s="29">
        <v>3</v>
      </c>
      <c r="I12" s="2"/>
    </row>
    <row r="13" spans="1:11" x14ac:dyDescent="0.25">
      <c r="A13" s="2"/>
      <c r="B13" s="2"/>
      <c r="G13" s="2"/>
      <c r="H13" s="2"/>
      <c r="I13" s="2"/>
    </row>
    <row r="14" spans="1:11" ht="25.15" customHeight="1" x14ac:dyDescent="0.25">
      <c r="A14" s="4"/>
      <c r="B14" s="26" t="s">
        <v>84</v>
      </c>
      <c r="C14" s="4"/>
      <c r="G14" s="4"/>
      <c r="H14" s="26" t="s">
        <v>84</v>
      </c>
      <c r="I14" s="4"/>
    </row>
    <row r="15" spans="1:11" ht="25.15" customHeight="1" x14ac:dyDescent="0.25">
      <c r="A15" s="26" t="s">
        <v>60</v>
      </c>
      <c r="B15" s="4" t="s">
        <v>62</v>
      </c>
      <c r="C15" s="4" t="s">
        <v>63</v>
      </c>
      <c r="G15" s="26" t="s">
        <v>60</v>
      </c>
      <c r="H15" s="4" t="s">
        <v>62</v>
      </c>
      <c r="I15" s="4" t="s">
        <v>63</v>
      </c>
    </row>
    <row r="16" spans="1:11" ht="25.15" customHeight="1" x14ac:dyDescent="0.3">
      <c r="A16" s="27">
        <v>42064</v>
      </c>
      <c r="B16" s="28">
        <v>10</v>
      </c>
      <c r="C16" s="28"/>
      <c r="G16" s="29">
        <v>1</v>
      </c>
      <c r="H16" s="28">
        <v>90</v>
      </c>
      <c r="I16" s="28">
        <v>20</v>
      </c>
      <c r="K16" s="24"/>
    </row>
    <row r="17" spans="1:9" ht="25.15" customHeight="1" x14ac:dyDescent="0.25">
      <c r="A17" s="27">
        <v>42066</v>
      </c>
      <c r="B17" s="28">
        <v>10</v>
      </c>
      <c r="C17" s="28"/>
      <c r="G17" s="29">
        <v>2</v>
      </c>
      <c r="H17" s="28">
        <v>80</v>
      </c>
      <c r="I17" s="28">
        <v>160</v>
      </c>
    </row>
    <row r="18" spans="1:9" ht="25.15" customHeight="1" x14ac:dyDescent="0.25">
      <c r="A18" s="27">
        <v>42068</v>
      </c>
      <c r="B18" s="28">
        <v>10</v>
      </c>
      <c r="C18" s="28">
        <v>50</v>
      </c>
      <c r="G18" s="29" t="s">
        <v>61</v>
      </c>
      <c r="H18" s="28">
        <v>170</v>
      </c>
      <c r="I18" s="28">
        <v>180</v>
      </c>
    </row>
    <row r="19" spans="1:9" ht="25.15" customHeight="1" x14ac:dyDescent="0.25">
      <c r="A19" s="27">
        <v>42075</v>
      </c>
      <c r="B19" s="28">
        <v>10</v>
      </c>
      <c r="C19" s="28"/>
    </row>
    <row r="20" spans="1:9" ht="25.15" customHeight="1" x14ac:dyDescent="0.25">
      <c r="A20" s="27">
        <v>42089</v>
      </c>
      <c r="B20" s="28">
        <v>20</v>
      </c>
      <c r="C20" s="28"/>
    </row>
    <row r="21" spans="1:9" ht="25.15" customHeight="1" x14ac:dyDescent="0.25">
      <c r="A21" s="29" t="s">
        <v>61</v>
      </c>
      <c r="B21" s="28">
        <v>60</v>
      </c>
      <c r="C21" s="28">
        <v>50</v>
      </c>
    </row>
    <row r="22" spans="1:9" ht="25.15" customHeight="1" x14ac:dyDescent="0.25"/>
    <row r="23" spans="1:9" ht="25.15" customHeight="1" x14ac:dyDescent="0.25"/>
    <row r="24" spans="1:9" ht="25.15" customHeight="1" x14ac:dyDescent="0.25"/>
    <row r="25" spans="1:9" ht="25.15" customHeight="1" x14ac:dyDescent="0.25"/>
    <row r="26" spans="1:9" ht="25.15" customHeight="1" x14ac:dyDescent="0.25"/>
    <row r="27" spans="1:9" ht="25.15" customHeight="1" x14ac:dyDescent="0.25"/>
    <row r="28" spans="1:9" ht="25.15" customHeight="1" x14ac:dyDescent="0.25"/>
    <row r="29" spans="1:9" ht="25.15" customHeight="1" x14ac:dyDescent="0.25"/>
    <row r="30" spans="1:9" ht="25.15" customHeight="1" x14ac:dyDescent="0.25"/>
    <row r="31" spans="1:9" ht="25.15" customHeight="1" x14ac:dyDescent="0.25"/>
    <row r="32" spans="1:9" ht="25.15" customHeight="1" x14ac:dyDescent="0.25"/>
    <row r="33" ht="25.15" customHeight="1" x14ac:dyDescent="0.25"/>
    <row r="34" ht="25.15" customHeight="1" x14ac:dyDescent="0.25"/>
    <row r="35" ht="25.15" customHeight="1" x14ac:dyDescent="0.25"/>
    <row r="36" ht="25.15" customHeight="1" x14ac:dyDescent="0.25"/>
    <row r="37" ht="25.15" customHeight="1" x14ac:dyDescent="0.25"/>
    <row r="38" ht="25.15" customHeight="1" x14ac:dyDescent="0.25"/>
    <row r="39" ht="25.15" customHeight="1" x14ac:dyDescent="0.25"/>
    <row r="40" ht="25.15" customHeight="1" x14ac:dyDescent="0.25"/>
    <row r="41" ht="25.15" customHeight="1" x14ac:dyDescent="0.25"/>
    <row r="42" ht="25.15" customHeight="1" x14ac:dyDescent="0.25"/>
  </sheetData>
  <dataConsolidate/>
  <dataValidations count="2">
    <dataValidation errorStyle="warning" allowBlank="1" showInputMessage="1" showErrorMessage="1" errorTitle="Solde débiteur" error="Le solde est à découvert " sqref="F3"/>
    <dataValidation type="custom" allowBlank="1" showInputMessage="1" showErrorMessage="1" errorTitle="Compte à découvert" error="Attention autorisation de découvert dépassée !" sqref="E7">
      <formula1>IF(J9&lt;B6,"Attention solde débiteur","RAS")</formula1>
    </dataValidation>
  </dataValidation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Zoom_graph">
                <anchor moveWithCells="1" sizeWithCells="1">
                  <from>
                    <xdr:col>10</xdr:col>
                    <xdr:colOff>28575</xdr:colOff>
                    <xdr:row>14</xdr:row>
                    <xdr:rowOff>47625</xdr:rowOff>
                  </from>
                  <to>
                    <xdr:col>11</xdr:col>
                    <xdr:colOff>47625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DC2046B-6367-4DEB-8E26-0B99C49DE2A1}">
            <xm:f>NOT(ISERROR(SEARCH($J$10,J10)))</xm:f>
            <xm:f>$J$10</xm:f>
            <x14:dxf>
              <font>
                <b/>
                <i val="0"/>
                <strike val="0"/>
                <color rgb="FFC00000"/>
              </font>
            </x14:dxf>
          </x14:cfRule>
          <xm:sqref>J10</xm:sqref>
        </x14:conditionalFormatting>
      </x14:conditionalFormattings>
    </ex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9"/>
  <sheetViews>
    <sheetView zoomScale="90" zoomScaleNormal="90" workbookViewId="0">
      <selection activeCell="H9" sqref="H9"/>
    </sheetView>
  </sheetViews>
  <sheetFormatPr baseColWidth="10" defaultRowHeight="15" x14ac:dyDescent="0.25"/>
  <cols>
    <col min="1" max="1" width="19.5703125" customWidth="1"/>
    <col min="2" max="2" width="18.5703125" customWidth="1"/>
    <col min="3" max="3" width="17.7109375" customWidth="1"/>
    <col min="4" max="4" width="14.140625" customWidth="1"/>
    <col min="5" max="5" width="4" customWidth="1"/>
    <col min="6" max="6" width="5.85546875" customWidth="1"/>
    <col min="7" max="7" width="11.85546875" bestFit="1" customWidth="1"/>
  </cols>
  <sheetData>
    <row r="1" spans="1:5" x14ac:dyDescent="0.25">
      <c r="B1" s="3" t="s">
        <v>45</v>
      </c>
      <c r="C1" s="3" t="s">
        <v>46</v>
      </c>
      <c r="D1" s="3" t="s">
        <v>47</v>
      </c>
    </row>
    <row r="2" spans="1:5" x14ac:dyDescent="0.25">
      <c r="B2" s="28">
        <f>GETPIVOTDATA("Somme de Recettes",$A$6)</f>
        <v>140</v>
      </c>
      <c r="C2" s="57">
        <f>GETPIVOTDATA("Somme de Dépenses",$A$6)</f>
        <v>390</v>
      </c>
      <c r="D2" s="58">
        <f>B2-C2</f>
        <v>-250</v>
      </c>
    </row>
    <row r="4" spans="1:5" x14ac:dyDescent="0.25">
      <c r="A4" s="45" t="s">
        <v>9</v>
      </c>
      <c r="B4" s="2" t="s">
        <v>12</v>
      </c>
    </row>
    <row r="6" spans="1:5" x14ac:dyDescent="0.25">
      <c r="A6" s="45" t="s">
        <v>60</v>
      </c>
      <c r="B6" s="2" t="s">
        <v>62</v>
      </c>
      <c r="C6" s="2" t="s">
        <v>63</v>
      </c>
    </row>
    <row r="7" spans="1:5" x14ac:dyDescent="0.25">
      <c r="A7" s="46" t="s">
        <v>71</v>
      </c>
      <c r="B7" s="47">
        <v>390</v>
      </c>
      <c r="C7" s="47"/>
      <c r="E7" s="1"/>
    </row>
    <row r="8" spans="1:5" x14ac:dyDescent="0.25">
      <c r="A8" s="46" t="s">
        <v>70</v>
      </c>
      <c r="B8" s="47"/>
      <c r="C8" s="47">
        <v>140</v>
      </c>
      <c r="E8" s="1"/>
    </row>
    <row r="9" spans="1:5" x14ac:dyDescent="0.25">
      <c r="A9" s="46" t="s">
        <v>61</v>
      </c>
      <c r="B9" s="47">
        <v>390</v>
      </c>
      <c r="C9" s="47">
        <v>140</v>
      </c>
      <c r="E9" s="1"/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0"/>
  <sheetViews>
    <sheetView workbookViewId="0">
      <selection activeCell="F6" sqref="F6"/>
    </sheetView>
  </sheetViews>
  <sheetFormatPr baseColWidth="10" defaultRowHeight="15" x14ac:dyDescent="0.25"/>
  <cols>
    <col min="1" max="2" width="33" customWidth="1"/>
    <col min="4" max="4" width="18.28515625" customWidth="1"/>
  </cols>
  <sheetData>
    <row r="1" spans="1:6" x14ac:dyDescent="0.25">
      <c r="A1" s="8" t="s">
        <v>8</v>
      </c>
      <c r="B1" s="8" t="s">
        <v>50</v>
      </c>
      <c r="D1" s="70" t="s">
        <v>49</v>
      </c>
      <c r="F1" s="70" t="s">
        <v>50</v>
      </c>
    </row>
    <row r="2" spans="1:6" x14ac:dyDescent="0.25">
      <c r="A2" s="9" t="s">
        <v>11</v>
      </c>
      <c r="B2" s="10" t="s">
        <v>70</v>
      </c>
      <c r="D2" s="69" t="s">
        <v>36</v>
      </c>
      <c r="F2" s="69" t="s">
        <v>70</v>
      </c>
    </row>
    <row r="3" spans="1:6" x14ac:dyDescent="0.25">
      <c r="A3" s="11" t="s">
        <v>15</v>
      </c>
      <c r="B3" s="12" t="s">
        <v>71</v>
      </c>
      <c r="D3" s="69" t="s">
        <v>16</v>
      </c>
      <c r="F3" s="71" t="s">
        <v>71</v>
      </c>
    </row>
    <row r="4" spans="1:6" x14ac:dyDescent="0.25">
      <c r="A4" s="13" t="s">
        <v>17</v>
      </c>
      <c r="B4" s="14" t="s">
        <v>70</v>
      </c>
      <c r="C4" s="5"/>
      <c r="D4" s="69" t="s">
        <v>19</v>
      </c>
    </row>
    <row r="5" spans="1:6" x14ac:dyDescent="0.25">
      <c r="A5" s="15" t="s">
        <v>18</v>
      </c>
      <c r="B5" s="12" t="s">
        <v>71</v>
      </c>
      <c r="D5" s="69" t="s">
        <v>48</v>
      </c>
    </row>
    <row r="6" spans="1:6" x14ac:dyDescent="0.25">
      <c r="A6" s="16" t="s">
        <v>20</v>
      </c>
      <c r="B6" s="14" t="s">
        <v>70</v>
      </c>
      <c r="D6" s="69" t="s">
        <v>14</v>
      </c>
    </row>
    <row r="7" spans="1:6" x14ac:dyDescent="0.25">
      <c r="A7" s="15" t="s">
        <v>21</v>
      </c>
      <c r="B7" s="12" t="s">
        <v>71</v>
      </c>
      <c r="D7" s="71" t="s">
        <v>12</v>
      </c>
    </row>
    <row r="8" spans="1:6" x14ac:dyDescent="0.25">
      <c r="A8" s="16" t="s">
        <v>22</v>
      </c>
      <c r="B8" s="14" t="s">
        <v>71</v>
      </c>
      <c r="D8" s="6"/>
    </row>
    <row r="9" spans="1:6" x14ac:dyDescent="0.25">
      <c r="A9" s="15" t="s">
        <v>23</v>
      </c>
      <c r="B9" s="12" t="s">
        <v>70</v>
      </c>
    </row>
    <row r="10" spans="1:6" x14ac:dyDescent="0.25">
      <c r="A10" s="16" t="s">
        <v>40</v>
      </c>
      <c r="B10" s="14" t="s">
        <v>70</v>
      </c>
    </row>
    <row r="11" spans="1:6" x14ac:dyDescent="0.25">
      <c r="A11" s="15" t="s">
        <v>24</v>
      </c>
      <c r="B11" s="12" t="s">
        <v>71</v>
      </c>
    </row>
    <row r="12" spans="1:6" x14ac:dyDescent="0.25">
      <c r="A12" s="16" t="s">
        <v>41</v>
      </c>
      <c r="B12" s="14" t="s">
        <v>70</v>
      </c>
    </row>
    <row r="13" spans="1:6" x14ac:dyDescent="0.25">
      <c r="A13" s="15" t="s">
        <v>25</v>
      </c>
      <c r="B13" s="12" t="s">
        <v>71</v>
      </c>
    </row>
    <row r="14" spans="1:6" x14ac:dyDescent="0.25">
      <c r="A14" s="16" t="s">
        <v>42</v>
      </c>
      <c r="B14" s="14" t="s">
        <v>71</v>
      </c>
    </row>
    <row r="15" spans="1:6" x14ac:dyDescent="0.25">
      <c r="A15" s="15" t="s">
        <v>26</v>
      </c>
      <c r="B15" s="12" t="s">
        <v>71</v>
      </c>
    </row>
    <row r="16" spans="1:6" x14ac:dyDescent="0.25">
      <c r="A16" s="16" t="s">
        <v>43</v>
      </c>
      <c r="B16" s="14" t="s">
        <v>70</v>
      </c>
    </row>
    <row r="17" spans="1:2" x14ac:dyDescent="0.25">
      <c r="A17" s="15" t="s">
        <v>27</v>
      </c>
      <c r="B17" s="12" t="s">
        <v>71</v>
      </c>
    </row>
    <row r="18" spans="1:2" x14ac:dyDescent="0.25">
      <c r="A18" s="16" t="s">
        <v>44</v>
      </c>
      <c r="B18" s="14" t="s">
        <v>70</v>
      </c>
    </row>
    <row r="19" spans="1:2" x14ac:dyDescent="0.25">
      <c r="A19" s="15" t="s">
        <v>28</v>
      </c>
      <c r="B19" s="12" t="s">
        <v>71</v>
      </c>
    </row>
    <row r="20" spans="1:2" x14ac:dyDescent="0.25">
      <c r="A20" s="16" t="s">
        <v>29</v>
      </c>
      <c r="B20" s="14" t="s">
        <v>71</v>
      </c>
    </row>
    <row r="21" spans="1:2" x14ac:dyDescent="0.25">
      <c r="A21" s="15" t="s">
        <v>30</v>
      </c>
      <c r="B21" s="12" t="s">
        <v>71</v>
      </c>
    </row>
    <row r="22" spans="1:2" x14ac:dyDescent="0.25">
      <c r="A22" s="16" t="s">
        <v>31</v>
      </c>
      <c r="B22" s="14" t="s">
        <v>71</v>
      </c>
    </row>
    <row r="23" spans="1:2" x14ac:dyDescent="0.25">
      <c r="A23" s="15" t="s">
        <v>32</v>
      </c>
      <c r="B23" s="12" t="s">
        <v>71</v>
      </c>
    </row>
    <row r="24" spans="1:2" x14ac:dyDescent="0.25">
      <c r="A24" s="16" t="s">
        <v>33</v>
      </c>
      <c r="B24" s="14" t="s">
        <v>71</v>
      </c>
    </row>
    <row r="25" spans="1:2" x14ac:dyDescent="0.25">
      <c r="A25" s="15" t="s">
        <v>34</v>
      </c>
      <c r="B25" s="12" t="s">
        <v>71</v>
      </c>
    </row>
    <row r="26" spans="1:2" x14ac:dyDescent="0.25">
      <c r="A26" s="16" t="s">
        <v>35</v>
      </c>
      <c r="B26" s="14" t="s">
        <v>71</v>
      </c>
    </row>
    <row r="27" spans="1:2" x14ac:dyDescent="0.25">
      <c r="A27" s="15" t="s">
        <v>37</v>
      </c>
      <c r="B27" s="12" t="s">
        <v>71</v>
      </c>
    </row>
    <row r="28" spans="1:2" x14ac:dyDescent="0.25">
      <c r="A28" s="16" t="s">
        <v>38</v>
      </c>
      <c r="B28" s="14" t="s">
        <v>70</v>
      </c>
    </row>
    <row r="29" spans="1:2" x14ac:dyDescent="0.25">
      <c r="A29" s="15" t="s">
        <v>39</v>
      </c>
      <c r="B29" s="12" t="s">
        <v>71</v>
      </c>
    </row>
    <row r="30" spans="1:2" x14ac:dyDescent="0.25">
      <c r="A30" s="13" t="s">
        <v>13</v>
      </c>
      <c r="B30" s="14" t="s">
        <v>70</v>
      </c>
    </row>
  </sheetData>
  <dataValidations count="2">
    <dataValidation type="list" allowBlank="1" showInputMessage="1" showErrorMessage="1" sqref="D2:D7">
      <formula1>Modes_paiement</formula1>
    </dataValidation>
    <dataValidation type="list" allowBlank="1" showInputMessage="1" showErrorMessage="1" sqref="F1:F3">
      <formula1>$F$2:$F$3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19</vt:i4>
      </vt:variant>
    </vt:vector>
  </HeadingPairs>
  <TitlesOfParts>
    <vt:vector size="27" baseType="lpstr">
      <vt:lpstr>Sommaire</vt:lpstr>
      <vt:lpstr>Récap</vt:lpstr>
      <vt:lpstr>Total</vt:lpstr>
      <vt:lpstr>Ecriture</vt:lpstr>
      <vt:lpstr>TCD par regroupement    </vt:lpstr>
      <vt:lpstr>Graphes écritures par rubrique</vt:lpstr>
      <vt:lpstr>Graphes écritures par regroupem</vt:lpstr>
      <vt:lpstr>Données</vt:lpstr>
      <vt:lpstr>Année_Ecr</vt:lpstr>
      <vt:lpstr>Compte</vt:lpstr>
      <vt:lpstr>concatener</vt:lpstr>
      <vt:lpstr>Date</vt:lpstr>
      <vt:lpstr>Dépenses</vt:lpstr>
      <vt:lpstr>Famile</vt:lpstr>
      <vt:lpstr>Famille</vt:lpstr>
      <vt:lpstr>Libellé</vt:lpstr>
      <vt:lpstr>Modes_paiement</vt:lpstr>
      <vt:lpstr>Mois</vt:lpstr>
      <vt:lpstr>mon_tcd</vt:lpstr>
      <vt:lpstr>Nom_compte</vt:lpstr>
      <vt:lpstr>Ecriture!Prévisionnel</vt:lpstr>
      <vt:lpstr>Prévisionnel</vt:lpstr>
      <vt:lpstr>Recettes</vt:lpstr>
      <vt:lpstr>RechecheV</vt:lpstr>
      <vt:lpstr>Ecriture!Réel</vt:lpstr>
      <vt:lpstr>Réel</vt:lpstr>
      <vt:lpstr>Sens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HP</cp:lastModifiedBy>
  <dcterms:created xsi:type="dcterms:W3CDTF">2016-03-07T07:31:40Z</dcterms:created>
  <dcterms:modified xsi:type="dcterms:W3CDTF">2016-04-09T14:56:39Z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c46b9f9a-6de0-49ba-96c2-32ea8ba8f009</vt:lpwstr>
  </property>
</Properties>
</file>