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 codeName="{899C9086-67A9-5B14-2C2D-5A8001700F7D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9F0BF188-651F-45A8-AD0C-9588C131CDEE}" xr6:coauthVersionLast="47" xr6:coauthVersionMax="47" xr10:uidLastSave="{00000000-0000-0000-0000-000000000000}"/>
  <bookViews>
    <workbookView xWindow="-120" yWindow="-120" windowWidth="24240" windowHeight="13140" activeTab="1" xr2:uid="{00000000-000D-0000-FFFF-FFFF00000000}"/>
  </bookViews>
  <sheets>
    <sheet name="Séquences" sheetId="47" r:id="rId1"/>
    <sheet name="Résultats Regroupés" sheetId="39" r:id="rId2"/>
  </sheets>
  <functionGroups builtInGroupCount="19"/>
  <externalReferences>
    <externalReference r:id="rId3"/>
  </externalReferences>
  <definedNames>
    <definedName name="_xlnm._FilterDatabase" localSheetId="1" hidden="1">'Résultats Regroupés'!#REF!</definedName>
    <definedName name="CHECK">'Résultats Regroupés'!$N$13</definedName>
    <definedName name="LARG_ROL">Séquences!$U$1</definedName>
    <definedName name="LONG_ROL">Séquences!$W$1</definedName>
    <definedName name="ROL">'Résultats Regroupés'!$N$12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13" i="47" l="1"/>
  <c r="Q13" i="47"/>
  <c r="P13" i="47"/>
  <c r="B12" i="47"/>
  <c r="B11" i="47"/>
  <c r="B10" i="47"/>
  <c r="B9" i="47"/>
  <c r="B8" i="47"/>
  <c r="B7" i="47"/>
  <c r="B6" i="47"/>
  <c r="B5" i="47"/>
  <c r="B4" i="47"/>
  <c r="B3" i="47"/>
  <c r="B2" i="47"/>
  <c r="K3" i="39"/>
  <c r="K4" i="39"/>
  <c r="K5" i="39"/>
  <c r="K6" i="39"/>
  <c r="K7" i="39"/>
  <c r="K8" i="39"/>
  <c r="K9" i="39"/>
  <c r="K10" i="39"/>
  <c r="K2" i="39"/>
  <c r="O13" i="39"/>
  <c r="N12" i="39"/>
  <c r="P39" i="47" l="1"/>
  <c r="B38" i="47"/>
  <c r="Q38" i="47" s="1"/>
  <c r="B37" i="47"/>
  <c r="Q37" i="47" s="1"/>
  <c r="B36" i="47"/>
  <c r="Q36" i="47" s="1"/>
  <c r="B35" i="47"/>
  <c r="Q35" i="47" s="1"/>
  <c r="B34" i="47"/>
  <c r="Q34" i="47" s="1"/>
  <c r="B33" i="47"/>
  <c r="Q33" i="47" s="1"/>
  <c r="B32" i="47"/>
  <c r="Q32" i="47" s="1"/>
  <c r="B31" i="47"/>
  <c r="Q31" i="47" s="1"/>
  <c r="Q39" i="47" l="1"/>
  <c r="U1" i="47"/>
  <c r="R37" i="47" l="1"/>
  <c r="O37" i="47" s="1"/>
  <c r="R36" i="47"/>
  <c r="O36" i="47" s="1"/>
  <c r="R33" i="47"/>
  <c r="O33" i="47" s="1"/>
  <c r="R31" i="47"/>
  <c r="R38" i="47"/>
  <c r="O38" i="47" s="1"/>
  <c r="R35" i="47"/>
  <c r="O35" i="47" s="1"/>
  <c r="R34" i="47"/>
  <c r="O34" i="47" s="1"/>
  <c r="R32" i="47"/>
  <c r="O32" i="47" s="1"/>
  <c r="W1" i="47"/>
  <c r="R39" i="47" l="1"/>
  <c r="O31" i="47"/>
  <c r="O39" i="47" l="1"/>
  <c r="O40" i="47" s="1"/>
  <c r="R40" i="47"/>
  <c r="R41" i="47" s="1"/>
</calcChain>
</file>

<file path=xl/sharedStrings.xml><?xml version="1.0" encoding="utf-8"?>
<sst xmlns="http://schemas.openxmlformats.org/spreadsheetml/2006/main" count="165" uniqueCount="53">
  <si>
    <t>Largeur Max</t>
  </si>
  <si>
    <t>Référence du Bulk</t>
  </si>
  <si>
    <t>Numéro d'Article</t>
  </si>
  <si>
    <t>Largeur du Rouleau</t>
  </si>
  <si>
    <t>Mandrins Utilisés</t>
  </si>
  <si>
    <t>Longueur du Rouleau</t>
  </si>
  <si>
    <t>Quantité en m²</t>
  </si>
  <si>
    <t>SEQ</t>
  </si>
  <si>
    <t>SEQ 1</t>
  </si>
  <si>
    <t>Date Demandée</t>
  </si>
  <si>
    <t>Largeur</t>
  </si>
  <si>
    <t>Métrage</t>
  </si>
  <si>
    <t>#1</t>
  </si>
  <si>
    <t>#2</t>
  </si>
  <si>
    <t>#3</t>
  </si>
  <si>
    <t>#4</t>
  </si>
  <si>
    <t>#5</t>
  </si>
  <si>
    <t>#6</t>
  </si>
  <si>
    <t>#8</t>
  </si>
  <si>
    <t>#7</t>
  </si>
  <si>
    <t>#9</t>
  </si>
  <si>
    <t>#10</t>
  </si>
  <si>
    <t>Métrage Demandé</t>
  </si>
  <si>
    <t>STATS</t>
  </si>
  <si>
    <t>m² MAX</t>
  </si>
  <si>
    <t>m² SEQ</t>
  </si>
  <si>
    <t>R.</t>
  </si>
  <si>
    <t>Longueur</t>
  </si>
  <si>
    <t>76,0x5,0</t>
  </si>
  <si>
    <t>SEQ 2</t>
  </si>
  <si>
    <t>SEQ 3</t>
  </si>
  <si>
    <t>SEQ 4</t>
  </si>
  <si>
    <t>SEQ 5</t>
  </si>
  <si>
    <t>SEQ 6</t>
  </si>
  <si>
    <t>SEQ 7</t>
  </si>
  <si>
    <t>SEQ 8</t>
  </si>
  <si>
    <t>Perdus</t>
  </si>
  <si>
    <t>-</t>
  </si>
  <si>
    <t>97,78%</t>
  </si>
  <si>
    <t>98,89%</t>
  </si>
  <si>
    <t>SEQ 9</t>
  </si>
  <si>
    <t>88,89%</t>
  </si>
  <si>
    <t>Équivalent/rouleaux</t>
  </si>
  <si>
    <t>7,19</t>
  </si>
  <si>
    <t>Calc. M</t>
  </si>
  <si>
    <t>100,00%</t>
  </si>
  <si>
    <t>99,78%</t>
  </si>
  <si>
    <t>91,11%</t>
  </si>
  <si>
    <t>SEQ 10</t>
  </si>
  <si>
    <t>SEQ 11</t>
  </si>
  <si>
    <t>95,80%</t>
  </si>
  <si>
    <t>4,20%</t>
  </si>
  <si>
    <t>4,11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</si>
</sst>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0.00\ %"/>
  </numFmts>
  <fonts count="1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FF00"/>
      <name val="Calibri"/>
      <family val="2"/>
    </font>
    <font>
      <sz val="11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indexed="19"/>
      <name val="Calibri"/>
      <family val="2"/>
      <scheme val="minor"/>
    </font>
    <font>
      <sz val="11"/>
      <color indexed="19"/>
      <name val="Calibri"/>
      <family val="2"/>
      <scheme val="minor"/>
    </font>
    <font>
      <sz val="10"/>
      <color rgb="FF000000"/>
      <name val="Calibri"/>
      <family val="2"/>
      <scheme val="minor"/>
    </font>
    <font>
      <sz val="11"/>
      <color indexed="20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indexed="20"/>
      <name val="Calibri"/>
      <family val="2"/>
      <scheme val="minor"/>
    </font>
    <font>
      <sz val="11"/>
      <color indexed="21"/>
      <name val="Calibri"/>
      <family val="2"/>
      <scheme val="minor"/>
    </font>
    <font>
      <sz val="12"/>
      <color indexed="2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7D7D7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79797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D5FC7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00E2"/>
        <bgColor indexed="64"/>
      </patternFill>
    </fill>
    <fill>
      <patternFill patternType="solid">
        <fgColor rgb="FF00E9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7D8CB9"/>
        <bgColor indexed="64"/>
      </patternFill>
    </fill>
    <fill>
      <patternFill patternType="solid">
        <fgColor rgb="FF96A5E6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AFA82"/>
        <bgColor indexed="64"/>
      </patternFill>
    </fill>
    <fill>
      <patternFill patternType="solid">
        <fgColor rgb="FFFAF032"/>
        <bgColor indexed="64"/>
      </patternFill>
    </fill>
    <fill>
      <patternFill patternType="solid">
        <fgColor rgb="FFFFD232"/>
        <bgColor indexed="64"/>
      </patternFill>
    </fill>
    <fill>
      <patternFill patternType="solid">
        <fgColor rgb="FFFFBE00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2323"/>
        <bgColor indexed="64"/>
      </patternFill>
    </fill>
    <fill>
      <patternFill patternType="solid">
        <fgColor rgb="FFFFAFAF"/>
        <bgColor indexed="64"/>
      </patternFill>
    </fill>
    <fill>
      <patternFill patternType="solid">
        <fgColor rgb="FFFF6464"/>
        <bgColor indexed="64"/>
      </patternFill>
    </fill>
    <fill>
      <patternFill patternType="solid">
        <fgColor rgb="FF28DC1E"/>
        <bgColor indexed="64"/>
      </patternFill>
    </fill>
    <fill>
      <patternFill patternType="solid">
        <fgColor rgb="FF64F064"/>
        <bgColor indexed="64"/>
      </patternFill>
    </fill>
    <fill>
      <patternFill patternType="solid">
        <fgColor rgb="FF8CFF8C"/>
        <bgColor indexed="64"/>
      </patternFill>
    </fill>
    <fill>
      <patternFill patternType="solid">
        <fgColor rgb="FFC8FFC8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4" borderId="4" xfId="0" applyFill="1" applyBorder="1"/>
    <xf numFmtId="0" fontId="0" fillId="4" borderId="5" xfId="0" applyFill="1" applyBorder="1"/>
    <xf numFmtId="0" fontId="0" fillId="4" borderId="6" xfId="0" applyFill="1" applyBorder="1"/>
    <xf numFmtId="0" fontId="0" fillId="0" borderId="0" xfId="0" applyAlignment="1">
      <alignment horizontal="right"/>
    </xf>
    <xf numFmtId="0" fontId="0" fillId="0" borderId="9" xfId="0" applyBorder="1" applyAlignment="1">
      <alignment horizontal="right"/>
    </xf>
    <xf numFmtId="0" fontId="0" fillId="2" borderId="7" xfId="0" applyFill="1" applyBorder="1" applyAlignment="1">
      <alignment horizontal="right" vertical="center"/>
    </xf>
    <xf numFmtId="0" fontId="0" fillId="12" borderId="11" xfId="0" applyFill="1" applyBorder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1" fillId="0" borderId="0" xfId="0" applyFont="1" applyAlignment="1">
      <alignment horizontal="center" vertical="center"/>
    </xf>
    <xf numFmtId="0" fontId="5" fillId="0" borderId="0" xfId="0" applyFont="1"/>
    <xf numFmtId="0" fontId="5" fillId="0" borderId="4" xfId="0" applyFont="1" applyBorder="1"/>
    <xf numFmtId="0" fontId="5" fillId="0" borderId="5" xfId="0" applyFont="1" applyBorder="1"/>
    <xf numFmtId="0" fontId="5" fillId="0" borderId="6" xfId="0" applyFont="1" applyBorder="1"/>
    <xf numFmtId="2" fontId="0" fillId="0" borderId="0" xfId="0" applyNumberFormat="1"/>
    <xf numFmtId="164" fontId="0" fillId="3" borderId="7" xfId="0" applyNumberFormat="1" applyFill="1" applyBorder="1" applyAlignment="1">
      <alignment vertical="center"/>
    </xf>
    <xf numFmtId="164" fontId="0" fillId="0" borderId="0" xfId="0" applyNumberForma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4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164" fontId="0" fillId="0" borderId="8" xfId="0" applyNumberFormat="1" applyBorder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0" fillId="17" borderId="0" xfId="0" applyFill="1"/>
    <xf numFmtId="0" fontId="0" fillId="18" borderId="0" xfId="0" applyFill="1"/>
    <xf numFmtId="0" fontId="0" fillId="19" borderId="0" xfId="0" applyFill="1"/>
    <xf numFmtId="0" fontId="0" fillId="20" borderId="0" xfId="0" applyFill="1"/>
    <xf numFmtId="0" fontId="0" fillId="21" borderId="0" xfId="0" applyFill="1"/>
    <xf numFmtId="164" fontId="0" fillId="3" borderId="7" xfId="0" applyNumberFormat="1" applyFill="1" applyBorder="1" applyAlignment="1">
      <alignment horizontal="center" vertical="center"/>
    </xf>
    <xf numFmtId="0" fontId="0" fillId="2" borderId="0" xfId="0" applyFill="1"/>
    <xf numFmtId="0" fontId="0" fillId="23" borderId="0" xfId="0" applyFill="1"/>
    <xf numFmtId="0" fontId="0" fillId="24" borderId="0" xfId="0" applyFill="1"/>
    <xf numFmtId="0" fontId="0" fillId="25" borderId="0" xfId="0" applyFill="1"/>
    <xf numFmtId="0" fontId="0" fillId="26" borderId="0" xfId="0" applyFill="1"/>
    <xf numFmtId="0" fontId="0" fillId="27" borderId="0" xfId="0" applyFill="1"/>
    <xf numFmtId="0" fontId="0" fillId="28" borderId="0" xfId="0" applyFill="1"/>
    <xf numFmtId="0" fontId="0" fillId="29" borderId="0" xfId="0" applyFill="1"/>
    <xf numFmtId="0" fontId="0" fillId="30" borderId="0" xfId="0" applyFill="1"/>
    <xf numFmtId="0" fontId="0" fillId="31" borderId="0" xfId="0" applyFill="1"/>
    <xf numFmtId="0" fontId="0" fillId="32" borderId="0" xfId="0" applyFill="1"/>
    <xf numFmtId="0" fontId="0" fillId="0" borderId="0" xfId="0" applyFont="1"/>
    <xf numFmtId="0" fontId="13" fillId="0" borderId="0" xfId="0" applyFont="1"/>
    <xf numFmtId="0" fontId="0" fillId="0" borderId="0" xfId="0" applyBorder="1"/>
    <xf numFmtId="0" fontId="0" fillId="22" borderId="0" xfId="0" applyFill="1" applyBorder="1"/>
    <xf numFmtId="0" fontId="0" fillId="32" borderId="0" xfId="0" applyFill="1" applyBorder="1"/>
    <xf numFmtId="0" fontId="0" fillId="27" borderId="0" xfId="0" applyFill="1" applyBorder="1"/>
    <xf numFmtId="0" fontId="0" fillId="31" borderId="11" xfId="0" applyFill="1" applyBorder="1"/>
    <xf numFmtId="0" fontId="0" fillId="0" borderId="0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8FFC8"/>
      <color rgb="FFB9FFB9"/>
      <color rgb="FFAFFFAF"/>
      <color rgb="FF8CFF8C"/>
      <color rgb="FF82FF82"/>
      <color rgb="FF78FA78"/>
      <color rgb="FF64F064"/>
      <color rgb="FF6EF464"/>
      <color rgb="FF64EB5F"/>
      <color rgb="FF28DC1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161925</xdr:colOff>
          <xdr:row>1</xdr:row>
          <xdr:rowOff>66675</xdr:rowOff>
        </xdr:from>
        <xdr:to>
          <xdr:col>0</xdr:col>
          <xdr:colOff>419100</xdr:colOff>
          <xdr:row>2</xdr:row>
          <xdr:rowOff>114300</xdr:rowOff>
        </xdr:to>
        <xdr:sp macro="" textlink="">
          <xdr:nvSpPr>
            <xdr:cNvPr id="5122" name="cmdOK1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1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152400</xdr:colOff>
          <xdr:row>8</xdr:row>
          <xdr:rowOff>95250</xdr:rowOff>
        </xdr:from>
        <xdr:to>
          <xdr:col>0</xdr:col>
          <xdr:colOff>381000</xdr:colOff>
          <xdr:row>9</xdr:row>
          <xdr:rowOff>142875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00000000-0008-0000-01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FF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161925</xdr:colOff>
          <xdr:row>3</xdr:row>
          <xdr:rowOff>19050</xdr:rowOff>
        </xdr:from>
        <xdr:to>
          <xdr:col>0</xdr:col>
          <xdr:colOff>419100</xdr:colOff>
          <xdr:row>4</xdr:row>
          <xdr:rowOff>57150</xdr:rowOff>
        </xdr:to>
        <xdr:sp macro="" textlink="">
          <xdr:nvSpPr>
            <xdr:cNvPr id="5126" name="cmdOK2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:a16="http://schemas.microsoft.com/office/drawing/2014/main" id="{00000000-0008-0000-0100-00000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161925</xdr:colOff>
          <xdr:row>5</xdr:row>
          <xdr:rowOff>19050</xdr:rowOff>
        </xdr:from>
        <xdr:to>
          <xdr:col>0</xdr:col>
          <xdr:colOff>419100</xdr:colOff>
          <xdr:row>6</xdr:row>
          <xdr:rowOff>66675</xdr:rowOff>
        </xdr:to>
        <xdr:sp macro="" textlink="">
          <xdr:nvSpPr>
            <xdr:cNvPr id="5128" name="cmdOK3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id="{00000000-0008-0000-0100-00000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Utilisateur\Downloads\copie-de-olivcoco-v2-5-avec.xlsm" TargetMode="External"/><Relationship Id="rId1" Type="http://schemas.openxmlformats.org/officeDocument/2006/relationships/externalLinkPath" Target="copie-de-olivcoco-v2-5-avec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équence"/>
      <sheetName val="Résultats Regroupés"/>
      <sheetName val="copie-de-olivcoco-v2-5-avec"/>
    </sheetNames>
    <definedNames>
      <definedName name="RassemblerParNumeroArticle"/>
    </defined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W41"/>
  <sheetViews>
    <sheetView workbookViewId="0">
      <selection activeCell="P2" sqref="P2"/>
    </sheetView>
  </sheetViews>
  <sheetFormatPr baseColWidth="10" defaultRowHeight="15" x14ac:dyDescent="0.25"/>
  <cols>
    <col min="1" max="1" width="8.140625" customWidth="1"/>
    <col min="2" max="3" width="9.28515625" customWidth="1"/>
    <col min="4" max="13" width="6.140625" customWidth="1"/>
    <col min="15" max="15" width="8.7109375" style="33" customWidth="1"/>
    <col min="16" max="16" width="5.140625" customWidth="1"/>
    <col min="17" max="18" width="9.85546875" customWidth="1"/>
    <col min="19" max="19" width="8.7109375" customWidth="1"/>
    <col min="20" max="20" width="10.42578125" customWidth="1"/>
    <col min="21" max="21" width="7.5703125" customWidth="1"/>
    <col min="22" max="22" width="10.42578125" customWidth="1"/>
    <col min="23" max="23" width="7.5703125" customWidth="1"/>
  </cols>
  <sheetData>
    <row r="1" spans="1:23" ht="21" customHeight="1" x14ac:dyDescent="0.25">
      <c r="A1" s="2" t="s">
        <v>7</v>
      </c>
      <c r="B1" s="3" t="s">
        <v>10</v>
      </c>
      <c r="C1" s="3" t="s">
        <v>11</v>
      </c>
      <c r="D1" s="3" t="s">
        <v>12</v>
      </c>
      <c r="E1" s="3" t="s">
        <v>13</v>
      </c>
      <c r="F1" s="3" t="s">
        <v>14</v>
      </c>
      <c r="G1" s="3" t="s">
        <v>15</v>
      </c>
      <c r="H1" s="3" t="s">
        <v>16</v>
      </c>
      <c r="I1" s="3" t="s">
        <v>17</v>
      </c>
      <c r="J1" s="3" t="s">
        <v>19</v>
      </c>
      <c r="K1" s="3" t="s">
        <v>18</v>
      </c>
      <c r="L1" s="3" t="s">
        <v>20</v>
      </c>
      <c r="M1" s="4" t="s">
        <v>21</v>
      </c>
      <c r="O1" s="52" t="s">
        <v>44</v>
      </c>
      <c r="P1" s="5" t="s">
        <v>26</v>
      </c>
      <c r="Q1" s="5" t="s">
        <v>25</v>
      </c>
      <c r="R1" s="5" t="s">
        <v>24</v>
      </c>
      <c r="T1" s="5" t="s">
        <v>10</v>
      </c>
      <c r="U1" s="6">
        <f>'Résultats Regroupés'!A2/100</f>
        <v>4.5</v>
      </c>
      <c r="V1" s="5" t="s">
        <v>27</v>
      </c>
      <c r="W1" s="6">
        <f>'Résultats Regroupés'!F2</f>
        <v>500</v>
      </c>
    </row>
    <row r="2" spans="1:23" x14ac:dyDescent="0.25">
      <c r="A2" s="7" t="s">
        <v>8</v>
      </c>
      <c r="B2" s="66">
        <f>SUM(D2:M2)</f>
        <v>440</v>
      </c>
      <c r="C2" s="12">
        <v>10500</v>
      </c>
      <c r="D2" s="66">
        <v>160</v>
      </c>
      <c r="E2" s="66">
        <v>160</v>
      </c>
      <c r="F2" s="67">
        <v>120</v>
      </c>
      <c r="G2" s="66"/>
      <c r="H2" s="66"/>
      <c r="I2" s="66"/>
      <c r="J2" s="66"/>
      <c r="K2" s="66"/>
      <c r="L2" s="66"/>
      <c r="M2" s="8"/>
      <c r="O2" s="42" t="s">
        <v>38</v>
      </c>
      <c r="P2" s="71">
        <v>21</v>
      </c>
      <c r="Q2" s="71">
        <v>46200</v>
      </c>
      <c r="R2" s="16">
        <v>47250</v>
      </c>
      <c r="T2" s="47">
        <v>120</v>
      </c>
      <c r="U2" s="58"/>
      <c r="V2" s="59"/>
      <c r="W2" s="57"/>
    </row>
    <row r="3" spans="1:23" x14ac:dyDescent="0.25">
      <c r="A3" s="7" t="s">
        <v>29</v>
      </c>
      <c r="B3" s="66">
        <f>SUM(D3:M3)</f>
        <v>445</v>
      </c>
      <c r="C3" s="13">
        <v>500</v>
      </c>
      <c r="D3" s="66">
        <v>160</v>
      </c>
      <c r="E3" s="67">
        <v>120</v>
      </c>
      <c r="F3" s="67">
        <v>120</v>
      </c>
      <c r="G3" s="66">
        <v>45</v>
      </c>
      <c r="H3" s="66"/>
      <c r="I3" s="66"/>
      <c r="J3" s="66"/>
      <c r="K3" s="66"/>
      <c r="L3" s="66"/>
      <c r="M3" s="8"/>
      <c r="O3" s="42" t="s">
        <v>39</v>
      </c>
      <c r="P3" s="71">
        <v>1</v>
      </c>
      <c r="Q3" s="71">
        <v>2225</v>
      </c>
      <c r="R3" s="16">
        <v>2250</v>
      </c>
      <c r="T3" s="63">
        <v>100</v>
      </c>
      <c r="U3" s="62"/>
      <c r="V3" s="61"/>
      <c r="W3" s="60"/>
    </row>
    <row r="4" spans="1:23" x14ac:dyDescent="0.25">
      <c r="A4" s="7" t="s">
        <v>30</v>
      </c>
      <c r="B4" s="66">
        <f>SUM(D4:M4)</f>
        <v>450</v>
      </c>
      <c r="C4" s="13">
        <v>4000</v>
      </c>
      <c r="D4" s="67">
        <v>120</v>
      </c>
      <c r="E4" s="67">
        <v>120</v>
      </c>
      <c r="F4" s="67">
        <v>120</v>
      </c>
      <c r="G4" s="66">
        <v>90</v>
      </c>
      <c r="H4" s="66"/>
      <c r="I4" s="66"/>
      <c r="J4" s="66"/>
      <c r="K4" s="66"/>
      <c r="L4" s="66"/>
      <c r="M4" s="8"/>
      <c r="O4" s="42" t="s">
        <v>45</v>
      </c>
      <c r="P4" s="71">
        <v>8</v>
      </c>
      <c r="Q4" s="71">
        <v>18000</v>
      </c>
      <c r="R4" s="16">
        <v>18000</v>
      </c>
      <c r="T4" s="43"/>
      <c r="U4" s="45"/>
      <c r="V4" s="44"/>
      <c r="W4" s="46"/>
    </row>
    <row r="5" spans="1:23" x14ac:dyDescent="0.25">
      <c r="A5" s="7" t="s">
        <v>31</v>
      </c>
      <c r="B5" s="66">
        <f>SUM(D5:M5)</f>
        <v>449</v>
      </c>
      <c r="C5" s="13">
        <v>500</v>
      </c>
      <c r="D5" s="67">
        <v>120</v>
      </c>
      <c r="E5" s="67">
        <v>120</v>
      </c>
      <c r="F5" s="67">
        <v>120</v>
      </c>
      <c r="G5" s="66">
        <v>89</v>
      </c>
      <c r="H5" s="66"/>
      <c r="I5" s="66"/>
      <c r="J5" s="66"/>
      <c r="K5" s="66"/>
      <c r="L5" s="66"/>
      <c r="M5" s="8"/>
      <c r="O5" s="42" t="s">
        <v>46</v>
      </c>
      <c r="P5" s="71">
        <v>1</v>
      </c>
      <c r="Q5" s="71">
        <v>2245</v>
      </c>
      <c r="R5" s="16">
        <v>2250</v>
      </c>
      <c r="T5" s="48"/>
      <c r="U5" s="49"/>
      <c r="V5" s="50"/>
      <c r="W5" s="51"/>
    </row>
    <row r="6" spans="1:23" x14ac:dyDescent="0.25">
      <c r="A6" s="7" t="s">
        <v>32</v>
      </c>
      <c r="B6" s="66">
        <f>SUM(D6:M6)</f>
        <v>445</v>
      </c>
      <c r="C6" s="13">
        <v>500</v>
      </c>
      <c r="D6" s="67">
        <v>120</v>
      </c>
      <c r="E6" s="67">
        <v>120</v>
      </c>
      <c r="F6" s="66">
        <v>105</v>
      </c>
      <c r="G6" s="68">
        <v>100</v>
      </c>
      <c r="H6" s="66"/>
      <c r="I6" s="66"/>
      <c r="J6" s="66"/>
      <c r="K6" s="66"/>
      <c r="L6" s="66"/>
      <c r="M6" s="8"/>
      <c r="O6" s="42" t="s">
        <v>39</v>
      </c>
      <c r="P6" s="71">
        <v>1</v>
      </c>
      <c r="Q6" s="71">
        <v>2225</v>
      </c>
      <c r="R6" s="16">
        <v>2250</v>
      </c>
      <c r="T6" s="53"/>
      <c r="U6" s="54"/>
      <c r="V6" s="55"/>
      <c r="W6" s="56"/>
    </row>
    <row r="7" spans="1:23" x14ac:dyDescent="0.25">
      <c r="A7" s="7" t="s">
        <v>33</v>
      </c>
      <c r="B7" s="66">
        <f>SUM(D7:M7)</f>
        <v>449</v>
      </c>
      <c r="C7" s="13">
        <v>2000</v>
      </c>
      <c r="D7" s="69">
        <v>120</v>
      </c>
      <c r="E7" s="69">
        <v>120</v>
      </c>
      <c r="F7" s="69">
        <v>120</v>
      </c>
      <c r="G7" s="66">
        <v>89</v>
      </c>
      <c r="H7" s="66"/>
      <c r="I7" s="66"/>
      <c r="J7" s="66"/>
      <c r="K7" s="66"/>
      <c r="L7" s="66"/>
      <c r="M7" s="8"/>
      <c r="O7" s="42" t="s">
        <v>46</v>
      </c>
      <c r="P7" s="71">
        <v>4</v>
      </c>
      <c r="Q7" s="71">
        <v>8980</v>
      </c>
      <c r="R7" s="16">
        <v>9000</v>
      </c>
    </row>
    <row r="8" spans="1:23" x14ac:dyDescent="0.25">
      <c r="A8" s="7" t="s">
        <v>34</v>
      </c>
      <c r="B8" s="66">
        <f>SUM(D8:M8)</f>
        <v>410</v>
      </c>
      <c r="C8" s="13">
        <v>1500</v>
      </c>
      <c r="D8" s="66">
        <v>105</v>
      </c>
      <c r="E8" s="66">
        <v>105</v>
      </c>
      <c r="F8" s="68">
        <v>100</v>
      </c>
      <c r="G8" s="68">
        <v>100</v>
      </c>
      <c r="H8" s="66"/>
      <c r="I8" s="66"/>
      <c r="J8" s="66"/>
      <c r="K8" s="66"/>
      <c r="L8" s="66"/>
      <c r="M8" s="8"/>
      <c r="O8" s="42" t="s">
        <v>47</v>
      </c>
      <c r="P8" s="71">
        <v>3</v>
      </c>
      <c r="Q8" s="71">
        <v>6150</v>
      </c>
      <c r="R8" s="16">
        <v>6750</v>
      </c>
    </row>
    <row r="9" spans="1:23" x14ac:dyDescent="0.25">
      <c r="A9" s="7" t="s">
        <v>35</v>
      </c>
      <c r="B9" s="66">
        <f>SUM(D9:M9)</f>
        <v>450</v>
      </c>
      <c r="C9" s="13">
        <v>500</v>
      </c>
      <c r="D9" s="66">
        <v>105</v>
      </c>
      <c r="E9" s="68">
        <v>100</v>
      </c>
      <c r="F9" s="68">
        <v>100</v>
      </c>
      <c r="G9" s="68">
        <v>100</v>
      </c>
      <c r="H9" s="66">
        <v>45</v>
      </c>
      <c r="I9" s="66"/>
      <c r="J9" s="66"/>
      <c r="K9" s="66"/>
      <c r="L9" s="66"/>
      <c r="M9" s="8"/>
      <c r="O9" s="42" t="s">
        <v>45</v>
      </c>
      <c r="P9" s="71">
        <v>1</v>
      </c>
      <c r="Q9" s="71">
        <v>2250</v>
      </c>
      <c r="R9" s="16">
        <v>2250</v>
      </c>
    </row>
    <row r="10" spans="1:23" x14ac:dyDescent="0.25">
      <c r="A10" s="7" t="s">
        <v>40</v>
      </c>
      <c r="B10" s="66">
        <f>SUM(D10:M10)</f>
        <v>445</v>
      </c>
      <c r="C10" s="13">
        <v>15500</v>
      </c>
      <c r="D10" s="68">
        <v>100</v>
      </c>
      <c r="E10" s="68">
        <v>100</v>
      </c>
      <c r="F10" s="68">
        <v>100</v>
      </c>
      <c r="G10" s="68">
        <v>100</v>
      </c>
      <c r="H10" s="66">
        <v>45</v>
      </c>
      <c r="I10" s="66"/>
      <c r="J10" s="66"/>
      <c r="K10" s="66"/>
      <c r="L10" s="66"/>
      <c r="M10" s="8"/>
      <c r="O10" s="42" t="s">
        <v>39</v>
      </c>
      <c r="P10" s="71">
        <v>31</v>
      </c>
      <c r="Q10" s="71">
        <v>68975</v>
      </c>
      <c r="R10" s="16">
        <v>69750</v>
      </c>
    </row>
    <row r="11" spans="1:23" x14ac:dyDescent="0.25">
      <c r="A11" s="7" t="s">
        <v>48</v>
      </c>
      <c r="B11" s="66">
        <f>SUM(D11:M11)</f>
        <v>400</v>
      </c>
      <c r="C11" s="13">
        <v>1500</v>
      </c>
      <c r="D11" s="68">
        <v>100</v>
      </c>
      <c r="E11" s="68">
        <v>100</v>
      </c>
      <c r="F11" s="68">
        <v>100</v>
      </c>
      <c r="G11" s="68">
        <v>100</v>
      </c>
      <c r="H11" s="66"/>
      <c r="I11" s="66"/>
      <c r="J11" s="66"/>
      <c r="K11" s="66"/>
      <c r="L11" s="66"/>
      <c r="M11" s="8"/>
      <c r="O11" s="42" t="s">
        <v>41</v>
      </c>
      <c r="P11" s="71">
        <v>3</v>
      </c>
      <c r="Q11" s="71">
        <v>6000</v>
      </c>
      <c r="R11" s="16">
        <v>6750</v>
      </c>
    </row>
    <row r="12" spans="1:23" x14ac:dyDescent="0.25">
      <c r="A12" s="9" t="s">
        <v>49</v>
      </c>
      <c r="B12" s="10">
        <f>SUM(D12:M12)</f>
        <v>400</v>
      </c>
      <c r="C12" s="14">
        <v>12000</v>
      </c>
      <c r="D12" s="70">
        <v>100</v>
      </c>
      <c r="E12" s="70">
        <v>100</v>
      </c>
      <c r="F12" s="70">
        <v>100</v>
      </c>
      <c r="G12" s="70">
        <v>100</v>
      </c>
      <c r="H12" s="10"/>
      <c r="I12" s="10"/>
      <c r="J12" s="10"/>
      <c r="K12" s="10"/>
      <c r="L12" s="10"/>
      <c r="M12" s="11"/>
      <c r="O12" s="42" t="s">
        <v>41</v>
      </c>
      <c r="P12" s="71">
        <v>24</v>
      </c>
      <c r="Q12" s="71">
        <v>48000</v>
      </c>
      <c r="R12" s="16">
        <v>54000</v>
      </c>
    </row>
    <row r="13" spans="1:23" x14ac:dyDescent="0.25">
      <c r="O13" s="52" t="s">
        <v>50</v>
      </c>
      <c r="P13" s="17">
        <f>SUM(P2:P12)</f>
        <v>98</v>
      </c>
      <c r="Q13" s="17">
        <f>SUM(Q2:Q12)</f>
        <v>211250</v>
      </c>
      <c r="R13" s="17">
        <f>SUM(R2:R12)</f>
        <v>220500</v>
      </c>
    </row>
    <row r="14" spans="1:23" x14ac:dyDescent="0.25">
      <c r="O14" s="33" t="s">
        <v>51</v>
      </c>
      <c r="P14" s="15"/>
      <c r="Q14" s="15" t="s">
        <v>36</v>
      </c>
      <c r="R14" s="15">
        <v>9250</v>
      </c>
    </row>
    <row r="15" spans="1:23" x14ac:dyDescent="0.25">
      <c r="P15" s="15"/>
      <c r="Q15" s="15" t="s">
        <v>42</v>
      </c>
      <c r="R15" s="15" t="s">
        <v>52</v>
      </c>
    </row>
    <row r="30" spans="1:20" ht="15.75" x14ac:dyDescent="0.25">
      <c r="A30" s="26"/>
      <c r="B30" s="2" t="s">
        <v>10</v>
      </c>
      <c r="C30" s="3" t="s">
        <v>11</v>
      </c>
      <c r="D30" s="3" t="s">
        <v>12</v>
      </c>
      <c r="E30" s="3" t="s">
        <v>13</v>
      </c>
      <c r="F30" s="3" t="s">
        <v>14</v>
      </c>
      <c r="G30" s="3" t="s">
        <v>15</v>
      </c>
      <c r="H30" s="3" t="s">
        <v>16</v>
      </c>
      <c r="I30" s="3" t="s">
        <v>17</v>
      </c>
      <c r="J30" s="3" t="s">
        <v>19</v>
      </c>
      <c r="K30" s="3" t="s">
        <v>18</v>
      </c>
      <c r="L30" s="3" t="s">
        <v>20</v>
      </c>
      <c r="M30" s="4" t="s">
        <v>21</v>
      </c>
      <c r="N30" s="26"/>
      <c r="O30" s="32" t="s">
        <v>23</v>
      </c>
      <c r="P30" s="17" t="s">
        <v>26</v>
      </c>
      <c r="Q30" s="17" t="s">
        <v>42</v>
      </c>
      <c r="R30" s="17" t="s">
        <v>43</v>
      </c>
      <c r="T30" s="26"/>
    </row>
    <row r="31" spans="1:20" x14ac:dyDescent="0.25">
      <c r="B31" s="7">
        <f t="shared" ref="B31:B38" si="0">SUM(D31:M31)</f>
        <v>445</v>
      </c>
      <c r="C31" s="12">
        <v>1500</v>
      </c>
      <c r="D31" s="19">
        <v>160</v>
      </c>
      <c r="E31">
        <v>105</v>
      </c>
      <c r="F31" s="20">
        <v>90</v>
      </c>
      <c r="G31" s="21">
        <v>45</v>
      </c>
      <c r="H31" s="21">
        <v>45</v>
      </c>
      <c r="M31" s="8"/>
      <c r="N31" s="7" t="s">
        <v>8</v>
      </c>
      <c r="O31" s="42">
        <f>Q31/R31</f>
        <v>0.98888888888888893</v>
      </c>
      <c r="P31" s="15">
        <v>5</v>
      </c>
      <c r="Q31" s="15">
        <f t="shared" ref="Q31:Q38" si="1">C31*B31/100</f>
        <v>6675</v>
      </c>
      <c r="R31" s="16">
        <f t="shared" ref="R31:R38" si="2">C31*LARG_ROL</f>
        <v>6750</v>
      </c>
    </row>
    <row r="32" spans="1:20" x14ac:dyDescent="0.25">
      <c r="B32" s="7">
        <f t="shared" si="0"/>
        <v>445</v>
      </c>
      <c r="C32" s="13">
        <v>3000</v>
      </c>
      <c r="D32" s="19">
        <v>160</v>
      </c>
      <c r="E32" s="22">
        <v>120</v>
      </c>
      <c r="F32" s="22">
        <v>120</v>
      </c>
      <c r="G32" s="21">
        <v>45</v>
      </c>
      <c r="M32" s="8"/>
      <c r="N32" s="7" t="s">
        <v>29</v>
      </c>
      <c r="O32" s="42">
        <f t="shared" ref="O32:O38" si="3">Q32/R32</f>
        <v>0.98888888888888893</v>
      </c>
      <c r="P32" s="15">
        <v>3</v>
      </c>
      <c r="Q32" s="15">
        <f t="shared" si="1"/>
        <v>13350</v>
      </c>
      <c r="R32" s="16">
        <f t="shared" si="2"/>
        <v>13500</v>
      </c>
    </row>
    <row r="33" spans="2:18" x14ac:dyDescent="0.25">
      <c r="B33" s="7">
        <f t="shared" si="0"/>
        <v>445</v>
      </c>
      <c r="C33" s="13">
        <v>10500</v>
      </c>
      <c r="D33" s="19">
        <v>160</v>
      </c>
      <c r="E33" s="23">
        <v>120</v>
      </c>
      <c r="F33" s="23">
        <v>120</v>
      </c>
      <c r="G33" s="21">
        <v>45</v>
      </c>
      <c r="M33" s="8"/>
      <c r="N33" s="7" t="s">
        <v>30</v>
      </c>
      <c r="O33" s="42">
        <f t="shared" si="3"/>
        <v>0.98888888888888893</v>
      </c>
      <c r="P33" s="15">
        <v>27</v>
      </c>
      <c r="Q33" s="15">
        <f t="shared" si="1"/>
        <v>46725</v>
      </c>
      <c r="R33" s="16">
        <f t="shared" si="2"/>
        <v>47250</v>
      </c>
    </row>
    <row r="34" spans="2:18" x14ac:dyDescent="0.25">
      <c r="B34" s="7">
        <f t="shared" si="0"/>
        <v>444</v>
      </c>
      <c r="C34" s="13">
        <v>2500</v>
      </c>
      <c r="D34" s="19">
        <v>160</v>
      </c>
      <c r="E34">
        <v>105</v>
      </c>
      <c r="F34" s="20">
        <v>90</v>
      </c>
      <c r="G34" s="24">
        <v>89</v>
      </c>
      <c r="M34" s="8"/>
      <c r="N34" s="7" t="s">
        <v>31</v>
      </c>
      <c r="O34" s="42">
        <f t="shared" si="3"/>
        <v>0.98666666666666669</v>
      </c>
      <c r="P34" s="15">
        <v>8</v>
      </c>
      <c r="Q34" s="15">
        <f t="shared" si="1"/>
        <v>11100</v>
      </c>
      <c r="R34" s="16">
        <f t="shared" si="2"/>
        <v>11250</v>
      </c>
    </row>
    <row r="35" spans="2:18" x14ac:dyDescent="0.25">
      <c r="B35" s="7">
        <f t="shared" si="0"/>
        <v>440</v>
      </c>
      <c r="C35" s="13">
        <v>2000</v>
      </c>
      <c r="D35" s="19">
        <v>160</v>
      </c>
      <c r="E35" s="19">
        <v>160</v>
      </c>
      <c r="F35" s="23">
        <v>120</v>
      </c>
      <c r="M35" s="8"/>
      <c r="N35" s="7" t="s">
        <v>32</v>
      </c>
      <c r="O35" s="42">
        <f t="shared" si="3"/>
        <v>0.97777777777777775</v>
      </c>
      <c r="P35" s="15">
        <v>14</v>
      </c>
      <c r="Q35" s="15">
        <f t="shared" si="1"/>
        <v>8800</v>
      </c>
      <c r="R35" s="16">
        <f t="shared" si="2"/>
        <v>9000</v>
      </c>
    </row>
    <row r="36" spans="2:18" x14ac:dyDescent="0.25">
      <c r="B36" s="7">
        <f t="shared" si="0"/>
        <v>420</v>
      </c>
      <c r="C36" s="13">
        <v>3000</v>
      </c>
      <c r="D36" s="23">
        <v>120</v>
      </c>
      <c r="E36" s="25">
        <v>100</v>
      </c>
      <c r="F36" s="25">
        <v>100</v>
      </c>
      <c r="G36" s="25">
        <v>100</v>
      </c>
      <c r="M36" s="8"/>
      <c r="N36" s="7" t="s">
        <v>33</v>
      </c>
      <c r="O36" s="42">
        <f t="shared" si="3"/>
        <v>0.93333333333333335</v>
      </c>
      <c r="P36" s="15">
        <v>1</v>
      </c>
      <c r="Q36" s="15">
        <f t="shared" si="1"/>
        <v>12600</v>
      </c>
      <c r="R36" s="16">
        <f t="shared" si="2"/>
        <v>13500</v>
      </c>
    </row>
    <row r="37" spans="2:18" x14ac:dyDescent="0.25">
      <c r="B37" s="7">
        <f t="shared" si="0"/>
        <v>400</v>
      </c>
      <c r="C37" s="13">
        <v>16000</v>
      </c>
      <c r="D37" s="25">
        <v>100</v>
      </c>
      <c r="E37" s="25">
        <v>100</v>
      </c>
      <c r="F37" s="25">
        <v>100</v>
      </c>
      <c r="G37" s="25">
        <v>100</v>
      </c>
      <c r="M37" s="8"/>
      <c r="N37" s="7" t="s">
        <v>34</v>
      </c>
      <c r="O37" s="42">
        <f t="shared" si="3"/>
        <v>0.88888888888888884</v>
      </c>
      <c r="P37" s="15">
        <v>43</v>
      </c>
      <c r="Q37" s="15">
        <f t="shared" si="1"/>
        <v>64000</v>
      </c>
      <c r="R37" s="16">
        <f t="shared" si="2"/>
        <v>72000</v>
      </c>
    </row>
    <row r="38" spans="2:18" x14ac:dyDescent="0.25">
      <c r="B38" s="9">
        <f t="shared" si="0"/>
        <v>400</v>
      </c>
      <c r="C38" s="14">
        <v>24000</v>
      </c>
      <c r="D38" s="18">
        <v>100</v>
      </c>
      <c r="E38" s="18">
        <v>100</v>
      </c>
      <c r="F38" s="18">
        <v>100</v>
      </c>
      <c r="G38" s="18">
        <v>100</v>
      </c>
      <c r="H38" s="10"/>
      <c r="I38" s="10"/>
      <c r="J38" s="10"/>
      <c r="K38" s="10"/>
      <c r="L38" s="10"/>
      <c r="M38" s="11"/>
      <c r="N38" s="7" t="s">
        <v>35</v>
      </c>
      <c r="O38" s="42">
        <f t="shared" si="3"/>
        <v>0.88888888888888884</v>
      </c>
      <c r="P38" s="15">
        <v>1</v>
      </c>
      <c r="Q38" s="15">
        <f t="shared" si="1"/>
        <v>96000</v>
      </c>
      <c r="R38" s="16">
        <f t="shared" si="2"/>
        <v>108000</v>
      </c>
    </row>
    <row r="39" spans="2:18" x14ac:dyDescent="0.25">
      <c r="O39" s="32">
        <f>Q39/R39</f>
        <v>0.92177777777777781</v>
      </c>
      <c r="P39" s="17">
        <f>SUM(P31:P38)</f>
        <v>102</v>
      </c>
      <c r="Q39" s="17">
        <f>SUM(Q31:Q38)</f>
        <v>259250</v>
      </c>
      <c r="R39" s="17">
        <f>SUM(R31:R38)</f>
        <v>281250</v>
      </c>
    </row>
    <row r="40" spans="2:18" x14ac:dyDescent="0.25">
      <c r="O40" s="33">
        <f>1-O39</f>
        <v>7.8222222222222193E-2</v>
      </c>
      <c r="P40" s="15"/>
      <c r="Q40" s="15" t="s">
        <v>36</v>
      </c>
      <c r="R40" s="15">
        <f>R39-Q39</f>
        <v>22000</v>
      </c>
    </row>
    <row r="41" spans="2:18" x14ac:dyDescent="0.25">
      <c r="R41" s="31">
        <f>R40/(LARG_ROL*LONG_ROL)</f>
        <v>9.7777777777777786</v>
      </c>
    </row>
  </sheetData>
  <sortState xmlns:xlrd2="http://schemas.microsoft.com/office/spreadsheetml/2017/richdata2" ref="A2:R10">
    <sortCondition descending="1" ref="B2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1:AZ91"/>
  <sheetViews>
    <sheetView tabSelected="1" workbookViewId="0">
      <selection activeCell="F17" sqref="F17"/>
    </sheetView>
  </sheetViews>
  <sheetFormatPr baseColWidth="10" defaultRowHeight="15" x14ac:dyDescent="0.25"/>
  <cols>
    <col min="1" max="9" width="11.5703125" customWidth="1"/>
    <col min="10" max="10" width="4" bestFit="1" customWidth="1"/>
    <col min="11" max="11" width="2" bestFit="1" customWidth="1"/>
    <col min="12" max="12" width="4.42578125" bestFit="1" customWidth="1"/>
    <col min="13" max="13" width="6" bestFit="1" customWidth="1"/>
    <col min="14" max="14" width="2" bestFit="1" customWidth="1"/>
    <col min="15" max="15" width="3" bestFit="1" customWidth="1"/>
    <col min="16" max="19" width="2" bestFit="1" customWidth="1"/>
    <col min="20" max="20" width="2.140625" bestFit="1" customWidth="1"/>
    <col min="21" max="22" width="2" bestFit="1" customWidth="1"/>
    <col min="23" max="23" width="3" bestFit="1" customWidth="1"/>
    <col min="24" max="24" width="2" bestFit="1" customWidth="1"/>
    <col min="25" max="25" width="3.28515625" bestFit="1" customWidth="1"/>
    <col min="26" max="34" width="2" bestFit="1" customWidth="1"/>
  </cols>
  <sheetData>
    <row r="1" spans="1:5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22</v>
      </c>
      <c r="I1" t="s">
        <v>9</v>
      </c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  <c r="AV1" s="27"/>
      <c r="AW1" s="27"/>
      <c r="AX1" s="27"/>
      <c r="AY1" s="27"/>
      <c r="AZ1" s="27"/>
    </row>
    <row r="2" spans="1:52" x14ac:dyDescent="0.25">
      <c r="A2">
        <v>450</v>
      </c>
      <c r="B2">
        <v>115141</v>
      </c>
      <c r="C2">
        <v>117047</v>
      </c>
      <c r="D2">
        <v>160</v>
      </c>
      <c r="E2" t="s">
        <v>28</v>
      </c>
      <c r="F2">
        <v>500</v>
      </c>
      <c r="G2">
        <v>34400</v>
      </c>
      <c r="H2">
        <v>21500</v>
      </c>
      <c r="J2" s="27">
        <v>43</v>
      </c>
      <c r="K2" s="27">
        <f>IF($N2=0,0,COUNTIF($N$2:$N$10,$N2))</f>
        <v>0</v>
      </c>
      <c r="L2" s="36">
        <v>160</v>
      </c>
      <c r="M2" s="27">
        <v>21500</v>
      </c>
      <c r="N2" s="28">
        <v>0</v>
      </c>
      <c r="O2" s="34">
        <v>21</v>
      </c>
      <c r="P2" s="27">
        <v>1</v>
      </c>
      <c r="Q2" s="27" t="s">
        <v>37</v>
      </c>
      <c r="R2" s="27" t="s">
        <v>37</v>
      </c>
      <c r="S2" s="27" t="s">
        <v>37</v>
      </c>
      <c r="T2" s="27" t="s">
        <v>37</v>
      </c>
      <c r="U2" s="27" t="s">
        <v>37</v>
      </c>
      <c r="V2" s="27" t="s">
        <v>37</v>
      </c>
      <c r="W2" s="27" t="s">
        <v>37</v>
      </c>
      <c r="X2" s="27" t="s">
        <v>37</v>
      </c>
      <c r="Y2" s="27" t="s">
        <v>37</v>
      </c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</row>
    <row r="3" spans="1:52" x14ac:dyDescent="0.25">
      <c r="A3">
        <v>450</v>
      </c>
      <c r="B3">
        <v>115141</v>
      </c>
      <c r="C3">
        <v>131110</v>
      </c>
      <c r="D3">
        <v>120</v>
      </c>
      <c r="E3" t="s">
        <v>28</v>
      </c>
      <c r="F3">
        <v>500</v>
      </c>
      <c r="G3">
        <v>31200</v>
      </c>
      <c r="H3">
        <v>26000</v>
      </c>
      <c r="J3" s="27">
        <v>52</v>
      </c>
      <c r="K3" s="27">
        <f>IF($N3=0,0,COUNTIF($N$2:$N$10,$N3))</f>
        <v>0</v>
      </c>
      <c r="L3" s="38">
        <v>120</v>
      </c>
      <c r="M3" s="27">
        <v>26000</v>
      </c>
      <c r="N3" s="29">
        <v>0</v>
      </c>
      <c r="O3" s="64">
        <v>21</v>
      </c>
      <c r="P3" s="35">
        <v>1</v>
      </c>
      <c r="Q3" s="37">
        <v>8</v>
      </c>
      <c r="R3" s="37">
        <v>1</v>
      </c>
      <c r="S3" s="35">
        <v>1</v>
      </c>
      <c r="T3" s="27" t="s">
        <v>37</v>
      </c>
      <c r="U3" s="27" t="s">
        <v>37</v>
      </c>
      <c r="V3" s="27" t="s">
        <v>37</v>
      </c>
      <c r="W3" s="27" t="s">
        <v>37</v>
      </c>
      <c r="X3" s="27" t="s">
        <v>37</v>
      </c>
      <c r="Y3" s="27" t="s">
        <v>37</v>
      </c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</row>
    <row r="4" spans="1:52" ht="15.75" x14ac:dyDescent="0.25">
      <c r="A4">
        <v>450</v>
      </c>
      <c r="B4">
        <v>115141</v>
      </c>
      <c r="C4">
        <v>151968</v>
      </c>
      <c r="D4">
        <v>120</v>
      </c>
      <c r="E4" t="s">
        <v>28</v>
      </c>
      <c r="F4">
        <v>500</v>
      </c>
      <c r="G4">
        <v>7200</v>
      </c>
      <c r="H4">
        <v>6000</v>
      </c>
      <c r="J4" s="27">
        <v>12</v>
      </c>
      <c r="K4" s="27">
        <f>IF($N4=0,0,COUNTIF($N$2:$N$10,$N4))</f>
        <v>0</v>
      </c>
      <c r="L4" s="39">
        <v>120</v>
      </c>
      <c r="M4" s="27">
        <v>6000</v>
      </c>
      <c r="N4" s="29">
        <v>0</v>
      </c>
      <c r="O4" s="27" t="s">
        <v>37</v>
      </c>
      <c r="P4" s="27" t="s">
        <v>37</v>
      </c>
      <c r="Q4" s="27" t="s">
        <v>37</v>
      </c>
      <c r="R4" s="27" t="s">
        <v>37</v>
      </c>
      <c r="S4" s="27" t="s">
        <v>37</v>
      </c>
      <c r="T4" s="40">
        <v>4</v>
      </c>
      <c r="U4" s="27" t="s">
        <v>37</v>
      </c>
      <c r="V4" s="27" t="s">
        <v>37</v>
      </c>
      <c r="W4" s="27" t="s">
        <v>37</v>
      </c>
      <c r="X4" s="27" t="s">
        <v>37</v>
      </c>
      <c r="Y4" s="27" t="s">
        <v>37</v>
      </c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</row>
    <row r="5" spans="1:52" x14ac:dyDescent="0.25">
      <c r="A5">
        <v>450</v>
      </c>
      <c r="B5">
        <v>115141</v>
      </c>
      <c r="C5">
        <v>126015</v>
      </c>
      <c r="D5">
        <v>105</v>
      </c>
      <c r="E5" t="s">
        <v>28</v>
      </c>
      <c r="F5">
        <v>500</v>
      </c>
      <c r="G5">
        <v>4200</v>
      </c>
      <c r="H5">
        <v>4000</v>
      </c>
      <c r="J5" s="27">
        <v>8</v>
      </c>
      <c r="K5" s="27">
        <f>IF($N5=0,0,COUNTIF($N$2:$N$10,$N5))</f>
        <v>0</v>
      </c>
      <c r="L5" s="36">
        <v>105</v>
      </c>
      <c r="M5" s="27">
        <v>4000</v>
      </c>
      <c r="N5" s="29">
        <v>0</v>
      </c>
      <c r="O5" s="27" t="s">
        <v>37</v>
      </c>
      <c r="P5" s="27" t="s">
        <v>37</v>
      </c>
      <c r="Q5" s="27" t="s">
        <v>37</v>
      </c>
      <c r="R5" s="27" t="s">
        <v>37</v>
      </c>
      <c r="S5" s="27">
        <v>1</v>
      </c>
      <c r="T5" s="27" t="s">
        <v>37</v>
      </c>
      <c r="U5" s="34">
        <v>3</v>
      </c>
      <c r="V5" s="27">
        <v>1</v>
      </c>
      <c r="W5" s="27" t="s">
        <v>37</v>
      </c>
      <c r="X5" s="27" t="s">
        <v>37</v>
      </c>
      <c r="Y5" s="27" t="s">
        <v>37</v>
      </c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</row>
    <row r="6" spans="1:52" x14ac:dyDescent="0.25">
      <c r="A6">
        <v>450</v>
      </c>
      <c r="B6">
        <v>115141</v>
      </c>
      <c r="C6">
        <v>114170</v>
      </c>
      <c r="D6">
        <v>100</v>
      </c>
      <c r="E6" t="s">
        <v>28</v>
      </c>
      <c r="F6">
        <v>500</v>
      </c>
      <c r="G6">
        <v>71500</v>
      </c>
      <c r="H6">
        <v>71500</v>
      </c>
      <c r="J6" s="27">
        <v>143</v>
      </c>
      <c r="K6" s="27">
        <f>IF($N6=0,0,COUNTIF($N$2:$N$10,$N6))</f>
        <v>0</v>
      </c>
      <c r="L6" s="38">
        <v>100</v>
      </c>
      <c r="M6" s="27">
        <v>71500</v>
      </c>
      <c r="N6" s="29">
        <v>0</v>
      </c>
      <c r="O6" s="27" t="s">
        <v>37</v>
      </c>
      <c r="P6" s="27" t="s">
        <v>37</v>
      </c>
      <c r="Q6" s="27" t="s">
        <v>37</v>
      </c>
      <c r="R6" s="27" t="s">
        <v>37</v>
      </c>
      <c r="S6" s="64">
        <v>1</v>
      </c>
      <c r="T6" s="27" t="s">
        <v>37</v>
      </c>
      <c r="U6" s="35">
        <v>3</v>
      </c>
      <c r="V6" s="37">
        <v>1</v>
      </c>
      <c r="W6" s="41">
        <v>31</v>
      </c>
      <c r="X6" s="41">
        <v>3</v>
      </c>
      <c r="Y6" s="27" t="s">
        <v>37</v>
      </c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</row>
    <row r="7" spans="1:52" ht="15" customHeight="1" x14ac:dyDescent="0.25">
      <c r="A7">
        <v>450</v>
      </c>
      <c r="B7">
        <v>115141</v>
      </c>
      <c r="C7">
        <v>151967</v>
      </c>
      <c r="D7">
        <v>100</v>
      </c>
      <c r="E7" t="s">
        <v>28</v>
      </c>
      <c r="F7">
        <v>500</v>
      </c>
      <c r="G7">
        <v>48000</v>
      </c>
      <c r="H7">
        <v>48000</v>
      </c>
      <c r="I7" s="1">
        <v>45672</v>
      </c>
      <c r="J7" s="27">
        <v>96</v>
      </c>
      <c r="K7" s="27">
        <f>IF($N7=0,0,COUNTIF($N$2:$N$10,$N7))</f>
        <v>0</v>
      </c>
      <c r="L7" s="39">
        <v>100</v>
      </c>
      <c r="M7" s="27">
        <v>48000</v>
      </c>
      <c r="N7" s="29">
        <v>0</v>
      </c>
      <c r="O7" s="27" t="s">
        <v>37</v>
      </c>
      <c r="P7" s="27" t="s">
        <v>37</v>
      </c>
      <c r="Q7" s="27" t="s">
        <v>37</v>
      </c>
      <c r="R7" s="27" t="s">
        <v>37</v>
      </c>
      <c r="S7" s="27" t="s">
        <v>37</v>
      </c>
      <c r="T7" s="27" t="s">
        <v>37</v>
      </c>
      <c r="U7" s="27" t="s">
        <v>37</v>
      </c>
      <c r="V7" s="27" t="s">
        <v>37</v>
      </c>
      <c r="W7" s="27" t="s">
        <v>37</v>
      </c>
      <c r="X7" s="27" t="s">
        <v>37</v>
      </c>
      <c r="Y7" s="65">
        <v>24</v>
      </c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</row>
    <row r="8" spans="1:52" ht="15" customHeight="1" x14ac:dyDescent="0.25">
      <c r="A8">
        <v>450</v>
      </c>
      <c r="B8">
        <v>115141</v>
      </c>
      <c r="C8">
        <v>152720</v>
      </c>
      <c r="D8">
        <v>90</v>
      </c>
      <c r="E8" t="s">
        <v>28</v>
      </c>
      <c r="F8">
        <v>500</v>
      </c>
      <c r="G8">
        <v>3600</v>
      </c>
      <c r="H8">
        <v>4000</v>
      </c>
      <c r="J8" s="27">
        <v>8</v>
      </c>
      <c r="K8" s="27">
        <f>IF($N8=0,0,COUNTIF($N$2:$N$10,$N8))</f>
        <v>0</v>
      </c>
      <c r="L8" s="36">
        <v>90</v>
      </c>
      <c r="M8" s="27">
        <v>4000</v>
      </c>
      <c r="N8" s="29">
        <v>0</v>
      </c>
      <c r="O8" s="27" t="s">
        <v>37</v>
      </c>
      <c r="P8" s="27" t="s">
        <v>37</v>
      </c>
      <c r="Q8" s="27">
        <v>8</v>
      </c>
      <c r="R8" s="27" t="s">
        <v>37</v>
      </c>
      <c r="S8" s="27" t="s">
        <v>37</v>
      </c>
      <c r="T8" s="27" t="s">
        <v>37</v>
      </c>
      <c r="U8" s="27" t="s">
        <v>37</v>
      </c>
      <c r="V8" s="27" t="s">
        <v>37</v>
      </c>
      <c r="W8" s="27" t="s">
        <v>37</v>
      </c>
      <c r="X8" s="27" t="s">
        <v>37</v>
      </c>
      <c r="Y8" s="27" t="s">
        <v>37</v>
      </c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</row>
    <row r="9" spans="1:52" ht="15" customHeight="1" x14ac:dyDescent="0.25">
      <c r="A9">
        <v>450</v>
      </c>
      <c r="B9">
        <v>115141</v>
      </c>
      <c r="C9">
        <v>152901</v>
      </c>
      <c r="D9">
        <v>89</v>
      </c>
      <c r="E9" t="s">
        <v>28</v>
      </c>
      <c r="F9">
        <v>500</v>
      </c>
      <c r="G9">
        <v>2225</v>
      </c>
      <c r="H9">
        <v>2500</v>
      </c>
      <c r="J9" s="27">
        <v>5</v>
      </c>
      <c r="K9" s="27">
        <f>IF($N9=0,0,COUNTIF($N$2:$N$10,$N9))</f>
        <v>0</v>
      </c>
      <c r="L9" s="36">
        <v>89</v>
      </c>
      <c r="M9" s="27">
        <v>2500</v>
      </c>
      <c r="N9" s="29">
        <v>0</v>
      </c>
      <c r="O9" s="27" t="s">
        <v>37</v>
      </c>
      <c r="P9" s="27" t="s">
        <v>37</v>
      </c>
      <c r="Q9" s="27" t="s">
        <v>37</v>
      </c>
      <c r="R9" s="27">
        <v>1</v>
      </c>
      <c r="S9" s="27" t="s">
        <v>37</v>
      </c>
      <c r="T9" s="27">
        <v>4</v>
      </c>
      <c r="U9" s="27" t="s">
        <v>37</v>
      </c>
      <c r="V9" s="27" t="s">
        <v>37</v>
      </c>
      <c r="W9" s="27" t="s">
        <v>37</v>
      </c>
      <c r="X9" s="27" t="s">
        <v>37</v>
      </c>
      <c r="Y9" s="27" t="s">
        <v>37</v>
      </c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</row>
    <row r="10" spans="1:52" ht="15" customHeight="1" x14ac:dyDescent="0.25">
      <c r="A10">
        <v>450</v>
      </c>
      <c r="B10">
        <v>115141</v>
      </c>
      <c r="C10">
        <v>151966</v>
      </c>
      <c r="D10">
        <v>45</v>
      </c>
      <c r="E10" t="s">
        <v>28</v>
      </c>
      <c r="F10">
        <v>500</v>
      </c>
      <c r="G10">
        <v>7256</v>
      </c>
      <c r="H10">
        <v>16125</v>
      </c>
      <c r="J10" s="27">
        <v>33</v>
      </c>
      <c r="K10" s="27">
        <f>IF($N10=0,0,COUNTIF($N$2:$N$10,$N10))</f>
        <v>0</v>
      </c>
      <c r="L10" s="36">
        <v>45</v>
      </c>
      <c r="M10" s="27">
        <v>16125</v>
      </c>
      <c r="N10" s="30">
        <v>0</v>
      </c>
      <c r="O10" s="27" t="s">
        <v>37</v>
      </c>
      <c r="P10" s="27">
        <v>1</v>
      </c>
      <c r="Q10" s="27" t="s">
        <v>37</v>
      </c>
      <c r="R10" s="27" t="s">
        <v>37</v>
      </c>
      <c r="S10" s="27" t="s">
        <v>37</v>
      </c>
      <c r="T10" s="27" t="s">
        <v>37</v>
      </c>
      <c r="U10" s="27" t="s">
        <v>37</v>
      </c>
      <c r="V10" s="27">
        <v>1</v>
      </c>
      <c r="W10" s="27">
        <v>31</v>
      </c>
      <c r="X10" s="27" t="s">
        <v>37</v>
      </c>
      <c r="Y10" s="27" t="s">
        <v>37</v>
      </c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</row>
    <row r="11" spans="1:52" ht="15" customHeight="1" x14ac:dyDescent="0.25"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</row>
    <row r="12" spans="1:52" ht="15" customHeight="1" x14ac:dyDescent="0.25">
      <c r="J12" s="27"/>
      <c r="K12" s="27"/>
      <c r="L12" s="27"/>
      <c r="M12" s="27"/>
      <c r="N12" s="27">
        <f>SUM(N2:N10)</f>
        <v>0</v>
      </c>
      <c r="O12" s="27">
        <v>21</v>
      </c>
      <c r="P12" s="27">
        <v>1</v>
      </c>
      <c r="Q12" s="27">
        <v>8</v>
      </c>
      <c r="R12" s="27">
        <v>1</v>
      </c>
      <c r="S12" s="27">
        <v>1</v>
      </c>
      <c r="T12" s="27">
        <v>4</v>
      </c>
      <c r="U12" s="27">
        <v>3</v>
      </c>
      <c r="V12" s="27">
        <v>1</v>
      </c>
      <c r="W12" s="27">
        <v>31</v>
      </c>
      <c r="X12" s="27">
        <v>3</v>
      </c>
      <c r="Y12" s="27">
        <v>24</v>
      </c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</row>
    <row r="13" spans="1:52" ht="15" customHeight="1" x14ac:dyDescent="0.25">
      <c r="J13" s="27"/>
      <c r="K13" s="27"/>
      <c r="L13" s="27"/>
      <c r="M13" s="27"/>
      <c r="N13" s="27"/>
      <c r="O13" s="27">
        <f>SUM(O12:AY12)</f>
        <v>98</v>
      </c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</row>
    <row r="14" spans="1:52" ht="15" customHeight="1" x14ac:dyDescent="0.25"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</row>
    <row r="15" spans="1:52" ht="15" customHeight="1" x14ac:dyDescent="0.25"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</row>
    <row r="16" spans="1:52" ht="15" customHeight="1" x14ac:dyDescent="0.25"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</row>
    <row r="17" spans="10:52" ht="15" customHeight="1" x14ac:dyDescent="0.25"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</row>
    <row r="18" spans="10:52" ht="15" customHeight="1" x14ac:dyDescent="0.25"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</row>
    <row r="19" spans="10:52" ht="15" customHeight="1" x14ac:dyDescent="0.25"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</row>
    <row r="20" spans="10:52" ht="15" customHeight="1" x14ac:dyDescent="0.25"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</row>
    <row r="21" spans="10:52" ht="15" customHeight="1" x14ac:dyDescent="0.25"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</row>
    <row r="22" spans="10:52" ht="15" customHeight="1" x14ac:dyDescent="0.25"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27"/>
    </row>
    <row r="23" spans="10:52" ht="15" customHeight="1" x14ac:dyDescent="0.25"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</row>
    <row r="24" spans="10:52" ht="15" customHeight="1" x14ac:dyDescent="0.25"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  <c r="AY24" s="27"/>
      <c r="AZ24" s="27"/>
    </row>
    <row r="25" spans="10:52" ht="15" customHeight="1" x14ac:dyDescent="0.25"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7"/>
      <c r="AT25" s="27"/>
      <c r="AU25" s="27"/>
      <c r="AV25" s="27"/>
      <c r="AW25" s="27"/>
      <c r="AX25" s="27"/>
      <c r="AY25" s="27"/>
      <c r="AZ25" s="27"/>
    </row>
    <row r="26" spans="10:52" ht="15" customHeight="1" x14ac:dyDescent="0.25"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</row>
    <row r="27" spans="10:52" ht="15" customHeight="1" x14ac:dyDescent="0.25"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</row>
    <row r="28" spans="10:52" ht="15" customHeight="1" x14ac:dyDescent="0.25"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  <c r="AT28" s="27"/>
      <c r="AU28" s="27"/>
      <c r="AV28" s="27"/>
      <c r="AW28" s="27"/>
      <c r="AX28" s="27"/>
      <c r="AY28" s="27"/>
      <c r="AZ28" s="27"/>
    </row>
    <row r="29" spans="10:52" ht="15" customHeight="1" x14ac:dyDescent="0.25"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</row>
    <row r="30" spans="10:52" ht="15" customHeight="1" x14ac:dyDescent="0.25"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</row>
    <row r="31" spans="10:52" ht="15" customHeight="1" x14ac:dyDescent="0.25"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7"/>
      <c r="AT31" s="27"/>
      <c r="AU31" s="27"/>
      <c r="AV31" s="27"/>
      <c r="AW31" s="27"/>
      <c r="AX31" s="27"/>
      <c r="AY31" s="27"/>
      <c r="AZ31" s="27"/>
    </row>
    <row r="32" spans="10:52" ht="15" customHeight="1" x14ac:dyDescent="0.25"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  <c r="AT32" s="27"/>
      <c r="AU32" s="27"/>
      <c r="AV32" s="27"/>
      <c r="AW32" s="27"/>
      <c r="AX32" s="27"/>
      <c r="AY32" s="27"/>
      <c r="AZ32" s="27"/>
    </row>
    <row r="33" spans="10:52" ht="15" customHeight="1" x14ac:dyDescent="0.25"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27"/>
      <c r="AS33" s="27"/>
      <c r="AT33" s="27"/>
      <c r="AU33" s="27"/>
      <c r="AV33" s="27"/>
      <c r="AW33" s="27"/>
      <c r="AX33" s="27"/>
      <c r="AY33" s="27"/>
      <c r="AZ33" s="27"/>
    </row>
    <row r="34" spans="10:52" ht="15" customHeight="1" x14ac:dyDescent="0.25"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  <c r="AT34" s="27"/>
      <c r="AU34" s="27"/>
      <c r="AV34" s="27"/>
      <c r="AW34" s="27"/>
      <c r="AX34" s="27"/>
      <c r="AY34" s="27"/>
      <c r="AZ34" s="27"/>
    </row>
    <row r="35" spans="10:52" ht="15" customHeight="1" x14ac:dyDescent="0.25"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7"/>
      <c r="AT35" s="27"/>
      <c r="AU35" s="27"/>
      <c r="AV35" s="27"/>
      <c r="AW35" s="27"/>
      <c r="AX35" s="27"/>
      <c r="AY35" s="27"/>
      <c r="AZ35" s="27"/>
    </row>
    <row r="36" spans="10:52" ht="15" customHeight="1" x14ac:dyDescent="0.25"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  <c r="AO36" s="27"/>
      <c r="AP36" s="27"/>
      <c r="AQ36" s="27"/>
      <c r="AR36" s="27"/>
      <c r="AS36" s="27"/>
      <c r="AT36" s="27"/>
      <c r="AU36" s="27"/>
      <c r="AV36" s="27"/>
      <c r="AW36" s="27"/>
      <c r="AX36" s="27"/>
      <c r="AY36" s="27"/>
      <c r="AZ36" s="27"/>
    </row>
    <row r="37" spans="10:52" ht="15" customHeight="1" x14ac:dyDescent="0.25"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27"/>
      <c r="AV37" s="27"/>
      <c r="AW37" s="27"/>
      <c r="AX37" s="27"/>
      <c r="AY37" s="27"/>
      <c r="AZ37" s="27"/>
    </row>
    <row r="38" spans="10:52" ht="15" customHeight="1" x14ac:dyDescent="0.25"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  <c r="AO38" s="27"/>
      <c r="AP38" s="27"/>
      <c r="AQ38" s="27"/>
      <c r="AR38" s="27"/>
      <c r="AS38" s="27"/>
      <c r="AT38" s="27"/>
      <c r="AU38" s="27"/>
      <c r="AV38" s="27"/>
      <c r="AW38" s="27"/>
      <c r="AX38" s="27"/>
      <c r="AY38" s="27"/>
      <c r="AZ38" s="27"/>
    </row>
    <row r="39" spans="10:52" ht="15" customHeight="1" x14ac:dyDescent="0.25"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27"/>
      <c r="AP39" s="27"/>
      <c r="AQ39" s="27"/>
      <c r="AR39" s="27"/>
      <c r="AS39" s="27"/>
      <c r="AT39" s="27"/>
      <c r="AU39" s="27"/>
      <c r="AV39" s="27"/>
      <c r="AW39" s="27"/>
      <c r="AX39" s="27"/>
      <c r="AY39" s="27"/>
      <c r="AZ39" s="27"/>
    </row>
    <row r="40" spans="10:52" ht="15" customHeight="1" x14ac:dyDescent="0.25"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  <c r="AK40" s="27"/>
      <c r="AL40" s="27"/>
      <c r="AM40" s="27"/>
      <c r="AN40" s="27"/>
      <c r="AO40" s="27"/>
      <c r="AP40" s="27"/>
      <c r="AQ40" s="27"/>
      <c r="AR40" s="27"/>
      <c r="AS40" s="27"/>
      <c r="AT40" s="27"/>
      <c r="AU40" s="27"/>
      <c r="AV40" s="27"/>
      <c r="AW40" s="27"/>
      <c r="AX40" s="27"/>
      <c r="AY40" s="27"/>
      <c r="AZ40" s="27"/>
    </row>
    <row r="41" spans="10:52" ht="15" customHeight="1" x14ac:dyDescent="0.25"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  <c r="AL41" s="27"/>
      <c r="AM41" s="27"/>
      <c r="AN41" s="27"/>
      <c r="AO41" s="27"/>
      <c r="AP41" s="27"/>
      <c r="AQ41" s="27"/>
      <c r="AR41" s="27"/>
      <c r="AS41" s="27"/>
      <c r="AT41" s="27"/>
      <c r="AU41" s="27"/>
      <c r="AV41" s="27"/>
      <c r="AW41" s="27"/>
      <c r="AX41" s="27"/>
      <c r="AY41" s="27"/>
      <c r="AZ41" s="27"/>
    </row>
    <row r="42" spans="10:52" ht="15" customHeight="1" x14ac:dyDescent="0.25"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7"/>
      <c r="AM42" s="27"/>
      <c r="AN42" s="27"/>
      <c r="AO42" s="27"/>
      <c r="AP42" s="27"/>
      <c r="AQ42" s="27"/>
      <c r="AR42" s="27"/>
      <c r="AS42" s="27"/>
      <c r="AT42" s="27"/>
      <c r="AU42" s="27"/>
      <c r="AV42" s="27"/>
      <c r="AW42" s="27"/>
      <c r="AX42" s="27"/>
      <c r="AY42" s="27"/>
      <c r="AZ42" s="27"/>
    </row>
    <row r="43" spans="10:52" ht="15" customHeight="1" x14ac:dyDescent="0.25"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  <c r="AT43" s="27"/>
      <c r="AU43" s="27"/>
      <c r="AV43" s="27"/>
      <c r="AW43" s="27"/>
      <c r="AX43" s="27"/>
      <c r="AY43" s="27"/>
      <c r="AZ43" s="27"/>
    </row>
    <row r="44" spans="10:52" ht="15" customHeight="1" x14ac:dyDescent="0.25"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</row>
    <row r="45" spans="10:52" ht="15" customHeight="1" x14ac:dyDescent="0.25"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  <c r="AT45" s="27"/>
      <c r="AU45" s="27"/>
      <c r="AV45" s="27"/>
      <c r="AW45" s="27"/>
      <c r="AX45" s="27"/>
      <c r="AY45" s="27"/>
      <c r="AZ45" s="27"/>
    </row>
    <row r="46" spans="10:52" ht="15" customHeight="1" x14ac:dyDescent="0.25"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  <c r="AT46" s="27"/>
      <c r="AU46" s="27"/>
      <c r="AV46" s="27"/>
      <c r="AW46" s="27"/>
      <c r="AX46" s="27"/>
      <c r="AY46" s="27"/>
      <c r="AZ46" s="27"/>
    </row>
    <row r="47" spans="10:52" ht="15" customHeight="1" x14ac:dyDescent="0.25"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27"/>
      <c r="AT47" s="27"/>
      <c r="AU47" s="27"/>
      <c r="AV47" s="27"/>
      <c r="AW47" s="27"/>
      <c r="AX47" s="27"/>
      <c r="AY47" s="27"/>
      <c r="AZ47" s="27"/>
    </row>
    <row r="48" spans="10:52" ht="15" customHeight="1" x14ac:dyDescent="0.25"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/>
      <c r="AQ48" s="27"/>
      <c r="AR48" s="27"/>
      <c r="AS48" s="27"/>
      <c r="AT48" s="27"/>
      <c r="AU48" s="27"/>
      <c r="AV48" s="27"/>
      <c r="AW48" s="27"/>
      <c r="AX48" s="27"/>
      <c r="AY48" s="27"/>
      <c r="AZ48" s="27"/>
    </row>
    <row r="49" spans="10:52" ht="15" customHeight="1" x14ac:dyDescent="0.25"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/>
      <c r="AP49" s="27"/>
      <c r="AQ49" s="27"/>
      <c r="AR49" s="27"/>
      <c r="AS49" s="27"/>
      <c r="AT49" s="27"/>
      <c r="AU49" s="27"/>
      <c r="AV49" s="27"/>
      <c r="AW49" s="27"/>
      <c r="AX49" s="27"/>
      <c r="AY49" s="27"/>
      <c r="AZ49" s="27"/>
    </row>
    <row r="50" spans="10:52" ht="15" customHeight="1" x14ac:dyDescent="0.25"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/>
      <c r="AQ50" s="27"/>
      <c r="AR50" s="27"/>
      <c r="AS50" s="27"/>
      <c r="AT50" s="27"/>
      <c r="AU50" s="27"/>
      <c r="AV50" s="27"/>
      <c r="AW50" s="27"/>
      <c r="AX50" s="27"/>
      <c r="AY50" s="27"/>
      <c r="AZ50" s="27"/>
    </row>
    <row r="51" spans="10:52" ht="15" customHeight="1" x14ac:dyDescent="0.25"/>
    <row r="52" spans="10:52" ht="15" customHeight="1" x14ac:dyDescent="0.25"/>
    <row r="53" spans="10:52" ht="15" customHeight="1" x14ac:dyDescent="0.25"/>
    <row r="54" spans="10:52" ht="15" customHeight="1" x14ac:dyDescent="0.25"/>
    <row r="55" spans="10:52" ht="15" customHeight="1" x14ac:dyDescent="0.25"/>
    <row r="56" spans="10:52" ht="15" customHeight="1" x14ac:dyDescent="0.25"/>
    <row r="57" spans="10:52" ht="15" customHeight="1" x14ac:dyDescent="0.25"/>
    <row r="58" spans="10:52" ht="15" customHeight="1" x14ac:dyDescent="0.25"/>
    <row r="59" spans="10:52" ht="15" customHeight="1" x14ac:dyDescent="0.25"/>
    <row r="60" spans="10:52" ht="15" customHeight="1" x14ac:dyDescent="0.25"/>
    <row r="61" spans="10:52" ht="15" customHeight="1" x14ac:dyDescent="0.25"/>
    <row r="62" spans="10:52" ht="15" customHeight="1" x14ac:dyDescent="0.25"/>
    <row r="63" spans="10:52" ht="15" customHeight="1" x14ac:dyDescent="0.25"/>
    <row r="64" spans="10:52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</sheetData>
  <sortState xmlns:xlrd2="http://schemas.microsoft.com/office/spreadsheetml/2017/richdata2" ref="J2:Y11">
    <sortCondition descending="1" ref="L2"/>
  </sortState>
  <phoneticPr fontId="2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5122" r:id="rId4" name="cmdOK1">
          <controlPr defaultSize="0" autoLine="0" r:id="rId5">
            <anchor>
              <from>
                <xdr:col>0</xdr:col>
                <xdr:colOff>161925</xdr:colOff>
                <xdr:row>1</xdr:row>
                <xdr:rowOff>66675</xdr:rowOff>
              </from>
              <to>
                <xdr:col>0</xdr:col>
                <xdr:colOff>419100</xdr:colOff>
                <xdr:row>2</xdr:row>
                <xdr:rowOff>114300</xdr:rowOff>
              </to>
            </anchor>
          </controlPr>
        </control>
      </mc:Choice>
      <mc:Fallback>
        <control shapeId="5122" r:id="rId4" name="cmdOK1"/>
      </mc:Fallback>
    </mc:AlternateContent>
    <mc:AlternateContent xmlns:mc="http://schemas.openxmlformats.org/markup-compatibility/2006">
      <mc:Choice Requires="x14">
        <control shapeId="5126" r:id="rId6" name="cmdOK2">
          <controlPr defaultSize="0" autoLine="0" r:id="rId7">
            <anchor>
              <from>
                <xdr:col>0</xdr:col>
                <xdr:colOff>161925</xdr:colOff>
                <xdr:row>3</xdr:row>
                <xdr:rowOff>19050</xdr:rowOff>
              </from>
              <to>
                <xdr:col>0</xdr:col>
                <xdr:colOff>419100</xdr:colOff>
                <xdr:row>4</xdr:row>
                <xdr:rowOff>57150</xdr:rowOff>
              </to>
            </anchor>
          </controlPr>
        </control>
      </mc:Choice>
      <mc:Fallback>
        <control shapeId="5126" r:id="rId6" name="cmdOK2"/>
      </mc:Fallback>
    </mc:AlternateContent>
    <mc:AlternateContent xmlns:mc="http://schemas.openxmlformats.org/markup-compatibility/2006">
      <mc:Choice Requires="x14">
        <control shapeId="5128" r:id="rId8" name="cmdOK3">
          <controlPr defaultSize="0" autoLine="0" r:id="rId9">
            <anchor>
              <from>
                <xdr:col>0</xdr:col>
                <xdr:colOff>161925</xdr:colOff>
                <xdr:row>5</xdr:row>
                <xdr:rowOff>19050</xdr:rowOff>
              </from>
              <to>
                <xdr:col>0</xdr:col>
                <xdr:colOff>419100</xdr:colOff>
                <xdr:row>6</xdr:row>
                <xdr:rowOff>66675</xdr:rowOff>
              </to>
            </anchor>
          </controlPr>
        </control>
      </mc:Choice>
      <mc:Fallback>
        <control shapeId="5128" r:id="rId8" name="cmdOK3"/>
      </mc:Fallback>
    </mc:AlternateContent>
    <mc:AlternateContent xmlns:mc="http://schemas.openxmlformats.org/markup-compatibility/2006">
      <mc:Choice Requires="x14">
        <control shapeId="5124" r:id="rId10" name="Button 4">
          <controlPr defaultSize="0" print="0" autoFill="0" autoPict="0" macro="[1]!RassemblerParNumeroArticle">
            <anchor moveWithCells="1" sizeWithCells="1">
              <from>
                <xdr:col>0</xdr:col>
                <xdr:colOff>152400</xdr:colOff>
                <xdr:row>8</xdr:row>
                <xdr:rowOff>95250</xdr:rowOff>
              </from>
              <to>
                <xdr:col>0</xdr:col>
                <xdr:colOff>381000</xdr:colOff>
                <xdr:row>9</xdr:row>
                <xdr:rowOff>142875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Séquences</vt:lpstr>
      <vt:lpstr>Résultats Regroupés</vt:lpstr>
      <vt:lpstr>CHECK</vt:lpstr>
      <vt:lpstr>LARG_ROL</vt:lpstr>
      <vt:lpstr>LONG_ROL</vt:lpstr>
      <vt:lpstr>ROL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Dilé</dc:creator>
  <cp:lastModifiedBy>PHILIPPE MARNEFFE</cp:lastModifiedBy>
  <cp:lastPrinted>2025-01-03T09:13:22Z</cp:lastPrinted>
  <dcterms:created xsi:type="dcterms:W3CDTF">2022-10-13T13:34:20Z</dcterms:created>
  <dcterms:modified xsi:type="dcterms:W3CDTF">2025-02-01T09:01:55Z</dcterms:modified>
</cp:coreProperties>
</file>