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15D16301-BDDA-4B76-9F2B-3EC98069813A}" xr6:coauthVersionLast="47" xr6:coauthVersionMax="47" xr10:uidLastSave="{00000000-0000-0000-0000-000000000000}"/>
  <bookViews>
    <workbookView xWindow="-120" yWindow="-120" windowWidth="24240" windowHeight="13140" xr2:uid="{2F6C5311-5782-44D0-ADA3-38A56AC7FE33}"/>
  </bookViews>
  <sheets>
    <sheet name="S - TS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ST1">#REF!</definedName>
    <definedName name="_ST10">#REF!</definedName>
    <definedName name="_ST2">#REF!</definedName>
    <definedName name="_ST3">#REF!</definedName>
    <definedName name="_ST4">#REF!</definedName>
    <definedName name="_ST5">#REF!</definedName>
    <definedName name="_ST6">#REF!</definedName>
    <definedName name="_ST7">#REF!</definedName>
    <definedName name="_ST8">#REF!</definedName>
    <definedName name="_ST9">#REF!</definedName>
    <definedName name="ADJ">[1]DONNEES!$L$10:$L$19</definedName>
    <definedName name="AdresseChantier1">'[2]00 Accueil'!$D$18</definedName>
    <definedName name="AGENCES">'[3]00 Accueil'!$J$4:$J$7</definedName>
    <definedName name="Archi">'[4]P - Fiche signal'!$B$77</definedName>
    <definedName name="BATIMENT">#REF!</definedName>
    <definedName name="BEBA">'[4]P - Fiche signal'!$B$78</definedName>
    <definedName name="BEC">'[4]P - Fiche signal'!$B$85</definedName>
    <definedName name="BEG">'[4]P - Fiche signal'!$B$87</definedName>
    <definedName name="BETe">'[4]P - Fiche signal'!$B$79</definedName>
    <definedName name="BETp">'[4]P - Fiche signal'!$B$80</definedName>
    <definedName name="bilan">[5]infos!$C$7</definedName>
    <definedName name="CIMENT">[1]DONNEES!$H$50:$M$50</definedName>
    <definedName name="DuréeTCE">'[4]P - Fiche signal'!$D$99</definedName>
    <definedName name="Economiste">'[4]P - Fiche signal'!$B$81</definedName>
    <definedName name="ENTITES">OFFSET([6]NOTICE!$B$12,,,COUNTA([6]NOTICE!$B$12:$B$39))</definedName>
    <definedName name="INTITULE">[1]VENTILATION!$A$13:$A$206</definedName>
    <definedName name="MAINDOEUVRE">OFFSET('[6]LISTE PERSONNEL'!$I$13,,,60-COUNTIF('[6]LISTE PERSONNEL'!$I$13:$I$72,""))</definedName>
    <definedName name="MOE">'[4]P - Fiche signal'!$B$76</definedName>
    <definedName name="MTX">'[1]BFC Facturation'!$E$15:$E$17</definedName>
    <definedName name="nacous">'[4]P - Intervenants'!$D$58</definedName>
    <definedName name="narchi">'[4]P - Intervenants'!$D$37</definedName>
    <definedName name="NbBureaux">'[4]P - Fiche signal'!#REF!</definedName>
    <definedName name="nbc">'[4]P - Intervenants'!$D$15</definedName>
    <definedName name="nbeba">'[4]P - Intervenants'!$D$48</definedName>
    <definedName name="nbef">'[4]P - Intervenants'!$D$53</definedName>
    <definedName name="nbeg">'[4]P - Intervenants'!$D$25</definedName>
    <definedName name="NbLgts">'[4]P - Fiche signal'!$B$46</definedName>
    <definedName name="NbPark">'[4]P - Fiche signal'!$B$35</definedName>
    <definedName name="neco">'[4]P - Intervenants'!$D$43</definedName>
    <definedName name="nmoe">'[4]P - Intervenants'!$D$32</definedName>
    <definedName name="NomChantier">'[3]00 Accueil'!$D$11</definedName>
    <definedName name="nopc">'[4]P - Intervenants'!#REF!</definedName>
    <definedName name="nsps">'[4]P - Intervenants'!$D$20</definedName>
    <definedName name="POMP">[1]DONNEES!$F$27:$F$33</definedName>
    <definedName name="POMPF">[1]DONNEES!$F$38:$F$43</definedName>
    <definedName name="RESPONSABLE">[5]infos!$E$7</definedName>
    <definedName name="SFQ">[5]infos!$C$6</definedName>
    <definedName name="SHA">'[4]P - Fiche signal'!$D$21</definedName>
    <definedName name="SHOT">'[4]P - Fiche signal'!$B$25</definedName>
    <definedName name="SP">'[4]P - Fiche signal'!$D$25</definedName>
    <definedName name="SPS">'[4]P - Fiche signal'!$B$86</definedName>
    <definedName name="ST">#REF!</definedName>
    <definedName name="ST0">#REF!</definedName>
    <definedName name="STMOY">#REF!</definedName>
    <definedName name="STPRIX">#REF!</definedName>
    <definedName name="SU">'[4]P - Fiche signal'!$D$23</definedName>
    <definedName name="Tableau01">'[3]M - 01'!$H$6:$GF$46</definedName>
    <definedName name="Tableau02">'[3]M - 02'!$H$6:$GF$46</definedName>
    <definedName name="Tableau03">'[3]M - 03'!$H$6:$GF$46</definedName>
    <definedName name="Tableau04">'[3]M - 04'!$H$6:$GF$46</definedName>
    <definedName name="Tableau05">'[3]M - 05'!$H$6:$GF$46</definedName>
    <definedName name="Tableau06">'[3]M - 06'!$H$6:$GF$46</definedName>
    <definedName name="Tableau07">'[3]M - 07'!$H$6:$GF$46</definedName>
    <definedName name="Tableau08">'[3]M - 08'!$H$6:$GF$46</definedName>
    <definedName name="Tableau09">'[3]M - 09'!$H$6:$GF$46</definedName>
    <definedName name="Tableau10">'[3]M - 10'!$H$6:$GF$46</definedName>
    <definedName name="Tableau11">'[3]M - 11'!$H$6:$GF$46</definedName>
    <definedName name="Tableau12">'[3]M - 12'!$H$6:$GF$46</definedName>
    <definedName name="TRANSP">[1]DONNEES!$L$28</definedName>
    <definedName name="TYPE">'[4]G - BL'!$R$4:$R$13</definedName>
    <definedName name="_xlnm.Print_Area" localSheetId="0">'S - TS'!$A$1:$V$54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11" i="2" l="1"/>
  <c r="AM11" i="2"/>
  <c r="AK11" i="2"/>
  <c r="AE11" i="2"/>
  <c r="AD11" i="2"/>
  <c r="AC11" i="2" s="1"/>
  <c r="AA11" i="2"/>
  <c r="V11" i="2"/>
  <c r="U11" i="2"/>
  <c r="Q11" i="2"/>
  <c r="I11" i="2"/>
  <c r="L11" i="2" s="1"/>
  <c r="F18" i="2"/>
  <c r="F22" i="2"/>
  <c r="AD17" i="2"/>
  <c r="U12" i="2"/>
  <c r="U13" i="2" s="1"/>
  <c r="U14" i="2" s="1"/>
  <c r="V20" i="2"/>
  <c r="V17" i="2"/>
  <c r="V18" i="2" s="1"/>
  <c r="BU50" i="2"/>
  <c r="BT50" i="2"/>
  <c r="BS50" i="2"/>
  <c r="BR50" i="2"/>
  <c r="BQ50" i="2"/>
  <c r="BP50" i="2"/>
  <c r="BO50" i="2"/>
  <c r="BN50" i="2"/>
  <c r="BM50" i="2"/>
  <c r="BL50" i="2"/>
  <c r="BK50" i="2"/>
  <c r="BJ50" i="2"/>
  <c r="BH50" i="2"/>
  <c r="BG50" i="2"/>
  <c r="BF50" i="2"/>
  <c r="BE50" i="2"/>
  <c r="BD50" i="2"/>
  <c r="BC50" i="2"/>
  <c r="BB50" i="2"/>
  <c r="BA50" i="2"/>
  <c r="AZ50" i="2"/>
  <c r="AY50" i="2"/>
  <c r="AX50" i="2"/>
  <c r="AW50" i="2"/>
  <c r="B50" i="2"/>
  <c r="AN49" i="2"/>
  <c r="Y49" i="2"/>
  <c r="R49" i="2"/>
  <c r="P49" i="2"/>
  <c r="N49" i="2"/>
  <c r="K49" i="2"/>
  <c r="J49" i="2"/>
  <c r="F49" i="2"/>
  <c r="AO48" i="2"/>
  <c r="AM48" i="2"/>
  <c r="AK48" i="2"/>
  <c r="AE48" i="2"/>
  <c r="AD48" i="2"/>
  <c r="AD49" i="2" s="1"/>
  <c r="AA48" i="2"/>
  <c r="U48" i="2"/>
  <c r="U49" i="2" s="1"/>
  <c r="T48" i="2"/>
  <c r="T49" i="2" s="1"/>
  <c r="Q48" i="2"/>
  <c r="G48" i="2"/>
  <c r="G49" i="2" s="1"/>
  <c r="AN46" i="2"/>
  <c r="Y46" i="2"/>
  <c r="R46" i="2"/>
  <c r="P46" i="2"/>
  <c r="N46" i="2"/>
  <c r="K46" i="2"/>
  <c r="J46" i="2"/>
  <c r="F46" i="2"/>
  <c r="AO45" i="2"/>
  <c r="AM45" i="2"/>
  <c r="AK45" i="2"/>
  <c r="AE45" i="2"/>
  <c r="AD45" i="2"/>
  <c r="AC45" i="2" s="1"/>
  <c r="AA45" i="2"/>
  <c r="U45" i="2"/>
  <c r="T45" i="2"/>
  <c r="V45" i="2" s="1"/>
  <c r="Q45" i="2"/>
  <c r="G45" i="2"/>
  <c r="I45" i="2" s="1"/>
  <c r="L45" i="2" s="1"/>
  <c r="AO44" i="2"/>
  <c r="AM44" i="2"/>
  <c r="AK44" i="2"/>
  <c r="AE44" i="2"/>
  <c r="AD44" i="2"/>
  <c r="AA44" i="2"/>
  <c r="U44" i="2"/>
  <c r="T44" i="2"/>
  <c r="Q44" i="2"/>
  <c r="G44" i="2"/>
  <c r="I44" i="2" s="1"/>
  <c r="AN42" i="2"/>
  <c r="Y42" i="2"/>
  <c r="R42" i="2"/>
  <c r="P42" i="2"/>
  <c r="N42" i="2"/>
  <c r="K42" i="2"/>
  <c r="J42" i="2"/>
  <c r="F42" i="2"/>
  <c r="AO41" i="2"/>
  <c r="AM41" i="2"/>
  <c r="AK41" i="2"/>
  <c r="AE41" i="2"/>
  <c r="AD41" i="2"/>
  <c r="AC41" i="2" s="1"/>
  <c r="AA41" i="2"/>
  <c r="U41" i="2"/>
  <c r="T41" i="2"/>
  <c r="V41" i="2" s="1"/>
  <c r="Q41" i="2"/>
  <c r="G41" i="2"/>
  <c r="AO40" i="2"/>
  <c r="AM40" i="2"/>
  <c r="AK40" i="2"/>
  <c r="AE40" i="2"/>
  <c r="AD40" i="2"/>
  <c r="AA40" i="2"/>
  <c r="U40" i="2"/>
  <c r="T40" i="2"/>
  <c r="Q40" i="2"/>
  <c r="G40" i="2"/>
  <c r="I40" i="2" s="1"/>
  <c r="AN38" i="2"/>
  <c r="Y38" i="2"/>
  <c r="R38" i="2"/>
  <c r="P38" i="2"/>
  <c r="N38" i="2"/>
  <c r="K38" i="2"/>
  <c r="J38" i="2"/>
  <c r="F38" i="2"/>
  <c r="AO37" i="2"/>
  <c r="AM37" i="2"/>
  <c r="AK37" i="2"/>
  <c r="AE37" i="2"/>
  <c r="AD37" i="2"/>
  <c r="AC37" i="2" s="1"/>
  <c r="AA37" i="2"/>
  <c r="U37" i="2"/>
  <c r="T37" i="2"/>
  <c r="V37" i="2" s="1"/>
  <c r="Q37" i="2"/>
  <c r="G37" i="2"/>
  <c r="I37" i="2" s="1"/>
  <c r="L37" i="2" s="1"/>
  <c r="AO36" i="2"/>
  <c r="AM36" i="2"/>
  <c r="AK36" i="2"/>
  <c r="AE36" i="2"/>
  <c r="AD36" i="2"/>
  <c r="AA36" i="2"/>
  <c r="U36" i="2"/>
  <c r="T36" i="2"/>
  <c r="Q36" i="2"/>
  <c r="G36" i="2"/>
  <c r="AN34" i="2"/>
  <c r="Y34" i="2"/>
  <c r="R34" i="2"/>
  <c r="P34" i="2"/>
  <c r="N34" i="2"/>
  <c r="K34" i="2"/>
  <c r="J34" i="2"/>
  <c r="F34" i="2"/>
  <c r="AO33" i="2"/>
  <c r="AM33" i="2"/>
  <c r="AK33" i="2"/>
  <c r="AE33" i="2"/>
  <c r="AD33" i="2"/>
  <c r="AA33" i="2"/>
  <c r="U33" i="2"/>
  <c r="T33" i="2"/>
  <c r="V33" i="2" s="1"/>
  <c r="Q33" i="2"/>
  <c r="G33" i="2"/>
  <c r="I33" i="2" s="1"/>
  <c r="L33" i="2" s="1"/>
  <c r="AO32" i="2"/>
  <c r="AM32" i="2"/>
  <c r="AK32" i="2"/>
  <c r="AE32" i="2"/>
  <c r="AD32" i="2"/>
  <c r="AA32" i="2"/>
  <c r="U32" i="2"/>
  <c r="T32" i="2"/>
  <c r="Q32" i="2"/>
  <c r="G32" i="2"/>
  <c r="I32" i="2" s="1"/>
  <c r="AN30" i="2"/>
  <c r="Y30" i="2"/>
  <c r="R30" i="2"/>
  <c r="P30" i="2"/>
  <c r="N30" i="2"/>
  <c r="K30" i="2"/>
  <c r="J30" i="2"/>
  <c r="F30" i="2"/>
  <c r="AO29" i="2"/>
  <c r="AM29" i="2"/>
  <c r="AK29" i="2"/>
  <c r="AE29" i="2"/>
  <c r="AD29" i="2"/>
  <c r="AC29" i="2" s="1"/>
  <c r="AA29" i="2"/>
  <c r="U29" i="2"/>
  <c r="T29" i="2"/>
  <c r="V29" i="2" s="1"/>
  <c r="Q29" i="2"/>
  <c r="G29" i="2"/>
  <c r="I29" i="2" s="1"/>
  <c r="L29" i="2" s="1"/>
  <c r="AO28" i="2"/>
  <c r="AM28" i="2"/>
  <c r="AK28" i="2"/>
  <c r="AE28" i="2"/>
  <c r="AD28" i="2"/>
  <c r="AA28" i="2"/>
  <c r="U28" i="2"/>
  <c r="T28" i="2"/>
  <c r="V28" i="2" s="1"/>
  <c r="Q28" i="2"/>
  <c r="G28" i="2"/>
  <c r="AN26" i="2"/>
  <c r="Y26" i="2"/>
  <c r="R26" i="2"/>
  <c r="P26" i="2"/>
  <c r="N26" i="2"/>
  <c r="K26" i="2"/>
  <c r="J26" i="2"/>
  <c r="F26" i="2"/>
  <c r="AO25" i="2"/>
  <c r="AM25" i="2"/>
  <c r="AK25" i="2"/>
  <c r="AE25" i="2"/>
  <c r="AD25" i="2"/>
  <c r="AA25" i="2"/>
  <c r="U25" i="2"/>
  <c r="T25" i="2"/>
  <c r="V25" i="2" s="1"/>
  <c r="Q25" i="2"/>
  <c r="G25" i="2"/>
  <c r="I25" i="2" s="1"/>
  <c r="L25" i="2" s="1"/>
  <c r="AO24" i="2"/>
  <c r="AM24" i="2"/>
  <c r="AK24" i="2"/>
  <c r="AE24" i="2"/>
  <c r="AD24" i="2"/>
  <c r="AA24" i="2"/>
  <c r="U24" i="2"/>
  <c r="T24" i="2"/>
  <c r="V24" i="2" s="1"/>
  <c r="Q24" i="2"/>
  <c r="G24" i="2"/>
  <c r="I24" i="2" s="1"/>
  <c r="AN22" i="2"/>
  <c r="Y22" i="2"/>
  <c r="T22" i="2"/>
  <c r="R22" i="2"/>
  <c r="P22" i="2"/>
  <c r="N22" i="2"/>
  <c r="K22" i="2"/>
  <c r="J22" i="2"/>
  <c r="AO21" i="2"/>
  <c r="AM21" i="2"/>
  <c r="AK21" i="2"/>
  <c r="AE21" i="2"/>
  <c r="AD21" i="2"/>
  <c r="AA21" i="2"/>
  <c r="V21" i="2"/>
  <c r="U21" i="2"/>
  <c r="G21" i="2"/>
  <c r="I21" i="2" s="1"/>
  <c r="L21" i="2" s="1"/>
  <c r="AO20" i="2"/>
  <c r="AK20" i="2"/>
  <c r="AE20" i="2"/>
  <c r="AD20" i="2"/>
  <c r="AA20" i="2"/>
  <c r="U20" i="2"/>
  <c r="G20" i="2"/>
  <c r="AM20" i="2" s="1"/>
  <c r="AN18" i="2"/>
  <c r="Y18" i="2"/>
  <c r="K18" i="2"/>
  <c r="J18" i="2"/>
  <c r="AO17" i="2"/>
  <c r="AK17" i="2"/>
  <c r="AE17" i="2"/>
  <c r="AA17" i="2"/>
  <c r="U17" i="2"/>
  <c r="U18" i="2" s="1"/>
  <c r="G17" i="2"/>
  <c r="G18" i="2" s="1"/>
  <c r="BU14" i="2"/>
  <c r="BT14" i="2"/>
  <c r="BS14" i="2"/>
  <c r="BR14" i="2"/>
  <c r="BQ14" i="2"/>
  <c r="BP14" i="2"/>
  <c r="BO14" i="2"/>
  <c r="BN14" i="2"/>
  <c r="BM14" i="2"/>
  <c r="BL14" i="2"/>
  <c r="BK14" i="2"/>
  <c r="BJ14" i="2"/>
  <c r="BH14" i="2"/>
  <c r="BG14" i="2"/>
  <c r="BF14" i="2"/>
  <c r="BE14" i="2"/>
  <c r="BD14" i="2"/>
  <c r="BC14" i="2"/>
  <c r="BB14" i="2"/>
  <c r="BA14" i="2"/>
  <c r="AZ14" i="2"/>
  <c r="AY14" i="2"/>
  <c r="AX14" i="2"/>
  <c r="AW14" i="2"/>
  <c r="B14" i="2"/>
  <c r="AN13" i="2"/>
  <c r="Y13" i="2"/>
  <c r="T13" i="2"/>
  <c r="R13" i="2"/>
  <c r="P13" i="2"/>
  <c r="P14" i="2" s="1"/>
  <c r="N13" i="2"/>
  <c r="K13" i="2"/>
  <c r="J13" i="2"/>
  <c r="J14" i="2" s="1"/>
  <c r="G13" i="2"/>
  <c r="F13" i="2"/>
  <c r="AO12" i="2"/>
  <c r="AM12" i="2"/>
  <c r="AK12" i="2"/>
  <c r="AE12" i="2"/>
  <c r="AD12" i="2"/>
  <c r="AA12" i="2"/>
  <c r="V12" i="2"/>
  <c r="Q12" i="2"/>
  <c r="I12" i="2"/>
  <c r="I13" i="2" s="1"/>
  <c r="AW7" i="2"/>
  <c r="N14" i="2" l="1"/>
  <c r="G14" i="2"/>
  <c r="AN14" i="2"/>
  <c r="K14" i="2"/>
  <c r="T14" i="2"/>
  <c r="R14" i="2"/>
  <c r="Y14" i="2"/>
  <c r="AF11" i="2"/>
  <c r="AP11" i="2" s="1"/>
  <c r="I14" i="2"/>
  <c r="BJ7" i="2"/>
  <c r="AW52" i="2"/>
  <c r="BA52" i="2"/>
  <c r="BJ52" i="2"/>
  <c r="BN52" i="2"/>
  <c r="BR52" i="2"/>
  <c r="V22" i="2"/>
  <c r="AX52" i="2"/>
  <c r="BK52" i="2"/>
  <c r="BO52" i="2"/>
  <c r="BS52" i="2"/>
  <c r="BB52" i="2"/>
  <c r="BF52" i="2"/>
  <c r="BE52" i="2"/>
  <c r="V26" i="2"/>
  <c r="G26" i="2"/>
  <c r="AZ52" i="2"/>
  <c r="BD52" i="2"/>
  <c r="BH52" i="2"/>
  <c r="BM52" i="2"/>
  <c r="BQ52" i="2"/>
  <c r="BU52" i="2"/>
  <c r="T34" i="2"/>
  <c r="T38" i="2"/>
  <c r="U42" i="2"/>
  <c r="AF12" i="2"/>
  <c r="AF13" i="2" s="1"/>
  <c r="AX7" i="2"/>
  <c r="BK7" i="2" s="1"/>
  <c r="G30" i="2"/>
  <c r="AD26" i="2"/>
  <c r="AF45" i="2"/>
  <c r="AP45" i="2" s="1"/>
  <c r="AT45" i="2" s="1"/>
  <c r="P50" i="2"/>
  <c r="P52" i="2" s="1"/>
  <c r="P8" i="2" s="1"/>
  <c r="AD34" i="2"/>
  <c r="AD38" i="2"/>
  <c r="AD42" i="2"/>
  <c r="R50" i="2"/>
  <c r="I28" i="2"/>
  <c r="I30" i="2" s="1"/>
  <c r="AF44" i="2"/>
  <c r="AD22" i="2"/>
  <c r="U26" i="2"/>
  <c r="AF29" i="2"/>
  <c r="AP29" i="2" s="1"/>
  <c r="AT29" i="2" s="1"/>
  <c r="AF17" i="2"/>
  <c r="AF18" i="2" s="1"/>
  <c r="I20" i="2"/>
  <c r="L20" i="2" s="1"/>
  <c r="G38" i="2"/>
  <c r="U46" i="2"/>
  <c r="AY52" i="2"/>
  <c r="BC52" i="2"/>
  <c r="BG52" i="2"/>
  <c r="BL52" i="2"/>
  <c r="BP52" i="2"/>
  <c r="U30" i="2"/>
  <c r="U34" i="2"/>
  <c r="T30" i="2"/>
  <c r="AP44" i="2"/>
  <c r="AC12" i="2"/>
  <c r="K50" i="2"/>
  <c r="U22" i="2"/>
  <c r="J50" i="2"/>
  <c r="J52" i="2" s="1"/>
  <c r="J8" i="2" s="1"/>
  <c r="U38" i="2"/>
  <c r="AF37" i="2"/>
  <c r="AP37" i="2" s="1"/>
  <c r="AT37" i="2" s="1"/>
  <c r="AF41" i="2"/>
  <c r="AP41" i="2" s="1"/>
  <c r="G46" i="2"/>
  <c r="AD46" i="2"/>
  <c r="AM17" i="2"/>
  <c r="AN50" i="2"/>
  <c r="V36" i="2"/>
  <c r="V38" i="2" s="1"/>
  <c r="V40" i="2"/>
  <c r="V42" i="2" s="1"/>
  <c r="AF40" i="2"/>
  <c r="AP40" i="2" s="1"/>
  <c r="G42" i="2"/>
  <c r="V44" i="2"/>
  <c r="BT52" i="2"/>
  <c r="G22" i="2"/>
  <c r="AF20" i="2"/>
  <c r="AP20" i="2" s="1"/>
  <c r="N50" i="2"/>
  <c r="T26" i="2"/>
  <c r="AC24" i="2"/>
  <c r="V30" i="2"/>
  <c r="V46" i="2"/>
  <c r="AC48" i="2"/>
  <c r="Y50" i="2"/>
  <c r="AC21" i="2"/>
  <c r="AF21" i="2"/>
  <c r="AP21" i="2" s="1"/>
  <c r="AC17" i="2"/>
  <c r="L40" i="2"/>
  <c r="I46" i="2"/>
  <c r="L44" i="2"/>
  <c r="L32" i="2"/>
  <c r="I34" i="2"/>
  <c r="I26" i="2"/>
  <c r="L24" i="2"/>
  <c r="V32" i="2"/>
  <c r="V34" i="2" s="1"/>
  <c r="AF48" i="2"/>
  <c r="AP48" i="2" s="1"/>
  <c r="AC20" i="2"/>
  <c r="G34" i="2"/>
  <c r="AC40" i="2"/>
  <c r="L12" i="2"/>
  <c r="AD18" i="2"/>
  <c r="AC32" i="2"/>
  <c r="I36" i="2"/>
  <c r="T42" i="2"/>
  <c r="AD30" i="2"/>
  <c r="AF32" i="2"/>
  <c r="AC33" i="2"/>
  <c r="AF33" i="2"/>
  <c r="AC44" i="2"/>
  <c r="I48" i="2"/>
  <c r="I17" i="2"/>
  <c r="AF24" i="2"/>
  <c r="AC25" i="2"/>
  <c r="V13" i="2"/>
  <c r="V14" i="2" s="1"/>
  <c r="AF25" i="2"/>
  <c r="AP25" i="2" s="1"/>
  <c r="AC36" i="2"/>
  <c r="T46" i="2"/>
  <c r="V48" i="2"/>
  <c r="V49" i="2" s="1"/>
  <c r="AF36" i="2"/>
  <c r="I41" i="2"/>
  <c r="L41" i="2" s="1"/>
  <c r="AD13" i="2"/>
  <c r="AD14" i="2" s="1"/>
  <c r="AC28" i="2"/>
  <c r="AF28" i="2"/>
  <c r="AN52" i="2" l="1"/>
  <c r="AN8" i="2" s="1"/>
  <c r="N52" i="2"/>
  <c r="N8" i="2" s="1"/>
  <c r="K52" i="2"/>
  <c r="K8" i="2" s="1"/>
  <c r="R52" i="2"/>
  <c r="R8" i="2" s="1"/>
  <c r="Y52" i="2"/>
  <c r="Y8" i="2" s="1"/>
  <c r="AT11" i="2"/>
  <c r="AP17" i="2"/>
  <c r="AP18" i="2" s="1"/>
  <c r="I22" i="2"/>
  <c r="AY7" i="2"/>
  <c r="AZ7" i="2" s="1"/>
  <c r="AF46" i="2"/>
  <c r="L28" i="2"/>
  <c r="L30" i="2" s="1"/>
  <c r="AP12" i="2"/>
  <c r="AP13" i="2" s="1"/>
  <c r="AP14" i="2" s="1"/>
  <c r="AF14" i="2"/>
  <c r="G50" i="2"/>
  <c r="G52" i="2" s="1"/>
  <c r="G8" i="2" s="1"/>
  <c r="U50" i="2"/>
  <c r="U52" i="2" s="1"/>
  <c r="U8" i="2" s="1"/>
  <c r="AF22" i="2"/>
  <c r="AF42" i="2"/>
  <c r="T50" i="2"/>
  <c r="T52" i="2" s="1"/>
  <c r="T8" i="2" s="1"/>
  <c r="V50" i="2"/>
  <c r="V52" i="2" s="1"/>
  <c r="V8" i="2" s="1"/>
  <c r="AP42" i="2"/>
  <c r="AP46" i="2"/>
  <c r="AT41" i="2"/>
  <c r="AD50" i="2"/>
  <c r="AD52" i="2" s="1"/>
  <c r="AD8" i="2" s="1"/>
  <c r="L13" i="2"/>
  <c r="L14" i="2" s="1"/>
  <c r="I18" i="2"/>
  <c r="L17" i="2"/>
  <c r="AF38" i="2"/>
  <c r="AP36" i="2"/>
  <c r="L22" i="2"/>
  <c r="AT20" i="2"/>
  <c r="AF49" i="2"/>
  <c r="AT40" i="2"/>
  <c r="L42" i="2"/>
  <c r="I42" i="2"/>
  <c r="AF30" i="2"/>
  <c r="AP28" i="2"/>
  <c r="AF34" i="2"/>
  <c r="L26" i="2"/>
  <c r="AP24" i="2"/>
  <c r="AF26" i="2"/>
  <c r="AP22" i="2"/>
  <c r="I38" i="2"/>
  <c r="L36" i="2"/>
  <c r="L34" i="2"/>
  <c r="AP33" i="2"/>
  <c r="AT21" i="2"/>
  <c r="L46" i="2"/>
  <c r="AT44" i="2"/>
  <c r="AT25" i="2"/>
  <c r="I49" i="2"/>
  <c r="L48" i="2"/>
  <c r="AP49" i="2"/>
  <c r="AP32" i="2"/>
  <c r="AT32" i="2" s="1"/>
  <c r="BL7" i="2" l="1"/>
  <c r="AT12" i="2"/>
  <c r="AT13" i="2" s="1"/>
  <c r="I50" i="2"/>
  <c r="I52" i="2" s="1"/>
  <c r="I8" i="2" s="1"/>
  <c r="AF50" i="2"/>
  <c r="AF52" i="2" s="1"/>
  <c r="AF8" i="2" s="1"/>
  <c r="L38" i="2"/>
  <c r="AT36" i="2"/>
  <c r="AP30" i="2"/>
  <c r="BM7" i="2"/>
  <c r="BA7" i="2"/>
  <c r="AT22" i="2"/>
  <c r="AT42" i="2"/>
  <c r="AT28" i="2"/>
  <c r="L49" i="2"/>
  <c r="AT48" i="2"/>
  <c r="AP38" i="2"/>
  <c r="AT46" i="2"/>
  <c r="AT17" i="2"/>
  <c r="L18" i="2"/>
  <c r="AP26" i="2"/>
  <c r="AP34" i="2"/>
  <c r="AT33" i="2"/>
  <c r="AT24" i="2"/>
  <c r="AT14" i="2" l="1"/>
  <c r="L50" i="2"/>
  <c r="L52" i="2" s="1"/>
  <c r="L8" i="2" s="1"/>
  <c r="AP50" i="2"/>
  <c r="AP52" i="2" s="1"/>
  <c r="AP8" i="2" s="1"/>
  <c r="AT18" i="2"/>
  <c r="BN7" i="2"/>
  <c r="BB7" i="2"/>
  <c r="AT49" i="2"/>
  <c r="AT30" i="2"/>
  <c r="AT38" i="2"/>
  <c r="AT26" i="2"/>
  <c r="AT34" i="2"/>
  <c r="AT50" i="2" l="1"/>
  <c r="AT52" i="2" s="1"/>
  <c r="AT8" i="2" s="1"/>
  <c r="BO7" i="2"/>
  <c r="BC7" i="2"/>
  <c r="BP7" i="2" l="1"/>
  <c r="BD7" i="2"/>
  <c r="BE7" i="2" l="1"/>
  <c r="BQ7" i="2"/>
  <c r="BR7" i="2" l="1"/>
  <c r="BF7" i="2"/>
  <c r="BS7" i="2" l="1"/>
  <c r="BG7" i="2"/>
  <c r="BT7" i="2" l="1"/>
  <c r="BH7" i="2"/>
  <c r="X11" i="2" s="1"/>
  <c r="Z11" i="2" s="1"/>
  <c r="AJ11" i="2" l="1"/>
  <c r="AQ11" i="2" s="1"/>
  <c r="AG11" i="2"/>
  <c r="AB11" i="2"/>
  <c r="X17" i="2"/>
  <c r="Z17" i="2" s="1"/>
  <c r="AB17" i="2" s="1"/>
  <c r="BU7" i="2"/>
  <c r="X28" i="2"/>
  <c r="X44" i="2"/>
  <c r="X29" i="2"/>
  <c r="Z29" i="2" s="1"/>
  <c r="X24" i="2"/>
  <c r="X25" i="2"/>
  <c r="Z25" i="2" s="1"/>
  <c r="X21" i="2"/>
  <c r="Z21" i="2" s="1"/>
  <c r="X32" i="2"/>
  <c r="X37" i="2"/>
  <c r="Z37" i="2" s="1"/>
  <c r="X12" i="2"/>
  <c r="X45" i="2"/>
  <c r="Z45" i="2" s="1"/>
  <c r="X40" i="2"/>
  <c r="X36" i="2"/>
  <c r="X20" i="2"/>
  <c r="X33" i="2"/>
  <c r="Z33" i="2" s="1"/>
  <c r="X48" i="2"/>
  <c r="X41" i="2"/>
  <c r="Z41" i="2" s="1"/>
  <c r="AL11" i="2" l="1"/>
  <c r="AR11" i="2" s="1"/>
  <c r="AU11" i="2" s="1"/>
  <c r="AH11" i="2"/>
  <c r="AJ41" i="2"/>
  <c r="AQ41" i="2" s="1"/>
  <c r="AB41" i="2"/>
  <c r="AG41" i="2"/>
  <c r="Z20" i="2"/>
  <c r="AG20" i="2" s="1"/>
  <c r="X22" i="2"/>
  <c r="AJ21" i="2"/>
  <c r="AQ21" i="2" s="1"/>
  <c r="AG21" i="2"/>
  <c r="AB21" i="2"/>
  <c r="AJ33" i="2"/>
  <c r="AQ33" i="2" s="1"/>
  <c r="AB33" i="2"/>
  <c r="AG33" i="2"/>
  <c r="X18" i="2"/>
  <c r="Z48" i="2"/>
  <c r="X49" i="2"/>
  <c r="AG37" i="2"/>
  <c r="AB37" i="2"/>
  <c r="AJ37" i="2"/>
  <c r="AQ37" i="2" s="1"/>
  <c r="X26" i="2"/>
  <c r="Z24" i="2"/>
  <c r="Z40" i="2"/>
  <c r="X42" i="2"/>
  <c r="AJ25" i="2"/>
  <c r="AQ25" i="2" s="1"/>
  <c r="AB25" i="2"/>
  <c r="AG25" i="2"/>
  <c r="X46" i="2"/>
  <c r="Z44" i="2"/>
  <c r="AJ45" i="2"/>
  <c r="AQ45" i="2" s="1"/>
  <c r="AG45" i="2"/>
  <c r="AB45" i="2"/>
  <c r="X13" i="2"/>
  <c r="X14" i="2" s="1"/>
  <c r="Z12" i="2"/>
  <c r="AG12" i="2" s="1"/>
  <c r="AB29" i="2"/>
  <c r="AJ29" i="2"/>
  <c r="AQ29" i="2" s="1"/>
  <c r="AG29" i="2"/>
  <c r="X38" i="2"/>
  <c r="Z36" i="2"/>
  <c r="X34" i="2"/>
  <c r="Z32" i="2"/>
  <c r="Z28" i="2"/>
  <c r="X30" i="2"/>
  <c r="X50" i="2" l="1"/>
  <c r="X52" i="2" s="1"/>
  <c r="X8" i="2" s="1"/>
  <c r="Z26" i="2"/>
  <c r="AJ24" i="2"/>
  <c r="AB24" i="2"/>
  <c r="AG24" i="2"/>
  <c r="AG26" i="2" s="1"/>
  <c r="Z42" i="2"/>
  <c r="AJ40" i="2"/>
  <c r="AB40" i="2"/>
  <c r="AG40" i="2"/>
  <c r="AG42" i="2" s="1"/>
  <c r="AB28" i="2"/>
  <c r="Z30" i="2"/>
  <c r="AJ28" i="2"/>
  <c r="AG28" i="2"/>
  <c r="AG30" i="2" s="1"/>
  <c r="AL29" i="2"/>
  <c r="AR29" i="2" s="1"/>
  <c r="AU29" i="2" s="1"/>
  <c r="AH29" i="2"/>
  <c r="Z18" i="2"/>
  <c r="AJ17" i="2"/>
  <c r="AG17" i="2"/>
  <c r="AG32" i="2"/>
  <c r="AG34" i="2" s="1"/>
  <c r="Z34" i="2"/>
  <c r="AJ32" i="2"/>
  <c r="AB32" i="2"/>
  <c r="AB48" i="2"/>
  <c r="Z49" i="2"/>
  <c r="AJ48" i="2"/>
  <c r="AG48" i="2"/>
  <c r="AG49" i="2" s="1"/>
  <c r="AL33" i="2"/>
  <c r="AR33" i="2" s="1"/>
  <c r="AU33" i="2" s="1"/>
  <c r="AH33" i="2"/>
  <c r="AL21" i="2"/>
  <c r="AR21" i="2" s="1"/>
  <c r="AU21" i="2" s="1"/>
  <c r="AH21" i="2"/>
  <c r="Z46" i="2"/>
  <c r="AJ44" i="2"/>
  <c r="AB44" i="2"/>
  <c r="AG44" i="2"/>
  <c r="AG46" i="2" s="1"/>
  <c r="AL37" i="2"/>
  <c r="AR37" i="2" s="1"/>
  <c r="AU37" i="2" s="1"/>
  <c r="AH37" i="2"/>
  <c r="Z13" i="2"/>
  <c r="Z14" i="2" s="1"/>
  <c r="AB12" i="2"/>
  <c r="AJ12" i="2"/>
  <c r="AL45" i="2"/>
  <c r="AR45" i="2" s="1"/>
  <c r="AU45" i="2" s="1"/>
  <c r="AH45" i="2"/>
  <c r="AL41" i="2"/>
  <c r="AR41" i="2" s="1"/>
  <c r="AU41" i="2" s="1"/>
  <c r="AH41" i="2"/>
  <c r="AJ36" i="2"/>
  <c r="AB36" i="2"/>
  <c r="Z38" i="2"/>
  <c r="AG36" i="2"/>
  <c r="AG38" i="2" s="1"/>
  <c r="Z22" i="2"/>
  <c r="AJ20" i="2"/>
  <c r="AB20" i="2"/>
  <c r="AG22" i="2"/>
  <c r="AL25" i="2"/>
  <c r="AR25" i="2" s="1"/>
  <c r="AU25" i="2" s="1"/>
  <c r="AH25" i="2"/>
  <c r="Z50" i="2" l="1"/>
  <c r="Z52" i="2" s="1"/>
  <c r="Z8" i="2" s="1"/>
  <c r="AL48" i="2"/>
  <c r="AB49" i="2"/>
  <c r="AH48" i="2"/>
  <c r="AH49" i="2" s="1"/>
  <c r="AG13" i="2"/>
  <c r="AG14" i="2" s="1"/>
  <c r="AL36" i="2"/>
  <c r="AB38" i="2"/>
  <c r="AH36" i="2"/>
  <c r="AH38" i="2" s="1"/>
  <c r="AG18" i="2"/>
  <c r="AG50" i="2" s="1"/>
  <c r="AJ13" i="2"/>
  <c r="AJ14" i="2" s="1"/>
  <c r="AQ12" i="2"/>
  <c r="AL12" i="2"/>
  <c r="AB13" i="2"/>
  <c r="AB14" i="2" s="1"/>
  <c r="AH12" i="2"/>
  <c r="AJ38" i="2"/>
  <c r="AQ36" i="2"/>
  <c r="AQ38" i="2" s="1"/>
  <c r="AJ18" i="2"/>
  <c r="AQ17" i="2"/>
  <c r="AL17" i="2"/>
  <c r="AB18" i="2"/>
  <c r="AH17" i="2"/>
  <c r="AB46" i="2"/>
  <c r="AL44" i="2"/>
  <c r="AH44" i="2"/>
  <c r="AH46" i="2" s="1"/>
  <c r="AJ22" i="2"/>
  <c r="AQ20" i="2"/>
  <c r="AQ22" i="2" s="1"/>
  <c r="AQ32" i="2"/>
  <c r="AQ34" i="2" s="1"/>
  <c r="AJ34" i="2"/>
  <c r="AQ44" i="2"/>
  <c r="AQ46" i="2" s="1"/>
  <c r="AJ46" i="2"/>
  <c r="AB42" i="2"/>
  <c r="AL40" i="2"/>
  <c r="AH40" i="2"/>
  <c r="AH42" i="2" s="1"/>
  <c r="AB26" i="2"/>
  <c r="AL24" i="2"/>
  <c r="AH24" i="2"/>
  <c r="AH26" i="2" s="1"/>
  <c r="AB34" i="2"/>
  <c r="AL32" i="2"/>
  <c r="AH32" i="2"/>
  <c r="AH34" i="2" s="1"/>
  <c r="AJ30" i="2"/>
  <c r="AQ28" i="2"/>
  <c r="AQ30" i="2" s="1"/>
  <c r="AB30" i="2"/>
  <c r="AL28" i="2"/>
  <c r="AH28" i="2"/>
  <c r="AH30" i="2" s="1"/>
  <c r="AQ48" i="2"/>
  <c r="AQ49" i="2" s="1"/>
  <c r="AJ49" i="2"/>
  <c r="AQ24" i="2"/>
  <c r="AQ26" i="2" s="1"/>
  <c r="AJ26" i="2"/>
  <c r="AJ42" i="2"/>
  <c r="AQ40" i="2"/>
  <c r="AQ42" i="2" s="1"/>
  <c r="AB22" i="2"/>
  <c r="AL20" i="2"/>
  <c r="AH20" i="2"/>
  <c r="AH22" i="2" s="1"/>
  <c r="AB50" i="2" l="1"/>
  <c r="AB52" i="2" s="1"/>
  <c r="AB8" i="2" s="1"/>
  <c r="AG52" i="2"/>
  <c r="AG8" i="2" s="1"/>
  <c r="AJ50" i="2"/>
  <c r="AJ52" i="2" s="1"/>
  <c r="AJ8" i="2" s="1"/>
  <c r="AQ18" i="2"/>
  <c r="AQ50" i="2" s="1"/>
  <c r="AL26" i="2"/>
  <c r="AR24" i="2"/>
  <c r="AL30" i="2"/>
  <c r="AR28" i="2"/>
  <c r="AL38" i="2"/>
  <c r="AR36" i="2"/>
  <c r="AH13" i="2"/>
  <c r="AH14" i="2" s="1"/>
  <c r="AL22" i="2"/>
  <c r="AR20" i="2"/>
  <c r="AL46" i="2"/>
  <c r="AR44" i="2"/>
  <c r="AL18" i="2"/>
  <c r="AR17" i="2"/>
  <c r="AU17" i="2" s="1"/>
  <c r="AL13" i="2"/>
  <c r="AL14" i="2" s="1"/>
  <c r="AR12" i="2"/>
  <c r="AL42" i="2"/>
  <c r="AR40" i="2"/>
  <c r="AQ13" i="2"/>
  <c r="AQ14" i="2" s="1"/>
  <c r="AL34" i="2"/>
  <c r="AR32" i="2"/>
  <c r="AH18" i="2"/>
  <c r="AH50" i="2" s="1"/>
  <c r="AL49" i="2"/>
  <c r="AR48" i="2"/>
  <c r="AL50" i="2" l="1"/>
  <c r="AL52" i="2" s="1"/>
  <c r="AL8" i="2" s="1"/>
  <c r="AH52" i="2"/>
  <c r="AH8" i="2" s="1"/>
  <c r="AQ52" i="2"/>
  <c r="AQ8" i="2" s="1"/>
  <c r="AR46" i="2"/>
  <c r="AU44" i="2"/>
  <c r="AU46" i="2" s="1"/>
  <c r="AR13" i="2"/>
  <c r="AR14" i="2" s="1"/>
  <c r="AU12" i="2"/>
  <c r="AR22" i="2"/>
  <c r="AU20" i="2"/>
  <c r="AU22" i="2" s="1"/>
  <c r="AR42" i="2"/>
  <c r="AU40" i="2"/>
  <c r="AU42" i="2" s="1"/>
  <c r="AR18" i="2"/>
  <c r="AR38" i="2"/>
  <c r="AU36" i="2"/>
  <c r="AU38" i="2" s="1"/>
  <c r="AR49" i="2"/>
  <c r="AU48" i="2"/>
  <c r="AU49" i="2" s="1"/>
  <c r="AR30" i="2"/>
  <c r="AU28" i="2"/>
  <c r="AU30" i="2" s="1"/>
  <c r="AR26" i="2"/>
  <c r="AU24" i="2"/>
  <c r="AU26" i="2" s="1"/>
  <c r="AR34" i="2"/>
  <c r="AU32" i="2"/>
  <c r="AU34" i="2" s="1"/>
  <c r="AR50" i="2" l="1"/>
  <c r="AR52" i="2" s="1"/>
  <c r="AR8" i="2" s="1"/>
  <c r="AU18" i="2"/>
  <c r="AU50" i="2" s="1"/>
  <c r="AU13" i="2"/>
  <c r="AU14" i="2" s="1"/>
  <c r="AU52" i="2" l="1"/>
  <c r="AU8" i="2" s="1"/>
</calcChain>
</file>

<file path=xl/sharedStrings.xml><?xml version="1.0" encoding="utf-8"?>
<sst xmlns="http://schemas.openxmlformats.org/spreadsheetml/2006/main" count="91" uniqueCount="49">
  <si>
    <t>OBJECTIF</t>
  </si>
  <si>
    <t>CUMUL M-1</t>
  </si>
  <si>
    <t xml:space="preserve">CALCULATEUR QUANTITE </t>
  </si>
  <si>
    <t>MOIS EN COURS</t>
  </si>
  <si>
    <t>CUMUL M</t>
  </si>
  <si>
    <t>RAD</t>
  </si>
  <si>
    <t>VENTILATION QUANTITE</t>
  </si>
  <si>
    <t>VENTILATION DEPENSE</t>
  </si>
  <si>
    <t>OUVRAGES</t>
  </si>
  <si>
    <t>Quantité Objectif</t>
  </si>
  <si>
    <t>PU</t>
  </si>
  <si>
    <t>Budget Objectif</t>
  </si>
  <si>
    <t>Transfert</t>
  </si>
  <si>
    <t>Travaux Sup.</t>
  </si>
  <si>
    <t>Objectif Conforme</t>
  </si>
  <si>
    <t>Quantité</t>
  </si>
  <si>
    <t>Dépense</t>
  </si>
  <si>
    <t>%</t>
  </si>
  <si>
    <t>Quantité débloqué</t>
  </si>
  <si>
    <t>Budget débloqué</t>
  </si>
  <si>
    <t>Ecart (m3)</t>
  </si>
  <si>
    <t>Ecart (€)</t>
  </si>
  <si>
    <t>Quantité engagé</t>
  </si>
  <si>
    <t>Stock</t>
  </si>
  <si>
    <t>Budget</t>
  </si>
  <si>
    <t>Ecart</t>
  </si>
  <si>
    <t>Niveau</t>
  </si>
  <si>
    <t>Nom du plan</t>
  </si>
  <si>
    <t>Numéro &amp; Indice</t>
  </si>
  <si>
    <t>Désignation</t>
  </si>
  <si>
    <t>INDEPENDANTES</t>
  </si>
  <si>
    <t>Massif grue G2</t>
  </si>
  <si>
    <t>SOUS TOTAL</t>
  </si>
  <si>
    <t>PROPORTIONNELLES</t>
  </si>
  <si>
    <t>FONDATIONS</t>
  </si>
  <si>
    <t>Radier</t>
  </si>
  <si>
    <t>Infrastructure sous-sol + PH SS-1</t>
  </si>
  <si>
    <t>Voiles</t>
  </si>
  <si>
    <t>Dalles</t>
  </si>
  <si>
    <t/>
  </si>
  <si>
    <t>PH RDC</t>
  </si>
  <si>
    <t>PH 1er</t>
  </si>
  <si>
    <t>PH 2éme</t>
  </si>
  <si>
    <t>PH 3éme</t>
  </si>
  <si>
    <t>PH 4éme</t>
  </si>
  <si>
    <t>PH 5éme</t>
  </si>
  <si>
    <t>Terasses : toitures + sous-sol</t>
  </si>
  <si>
    <t>Edicule et massifs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</si>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</sst>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[$-40C]mmmm\-yy;@"/>
    <numFmt numFmtId="166" formatCode="0.00&quot; kg&quot;"/>
    <numFmt numFmtId="167" formatCode="&quot;S&quot;00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8"/>
      <color rgb="FFFF0000"/>
      <name val="Aptos Narrow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4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b/>
      <u/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u/>
      <sz val="8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gray0625">
        <fgColor theme="0" tint="-0.24994659260841701"/>
        <bgColor indexed="65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4" fontId="0" fillId="0" borderId="0" xfId="1" applyFont="1" applyAlignment="1">
      <alignment horizontal="center" vertical="center"/>
    </xf>
    <xf numFmtId="44" fontId="0" fillId="0" borderId="0" xfId="1" applyFont="1" applyAlignment="1">
      <alignment vertical="center"/>
    </xf>
    <xf numFmtId="9" fontId="0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4" fontId="5" fillId="0" borderId="0" xfId="1" applyFont="1" applyAlignment="1">
      <alignment horizontal="center" vertical="center"/>
    </xf>
    <xf numFmtId="44" fontId="5" fillId="0" borderId="0" xfId="1" applyFont="1" applyAlignment="1">
      <alignment vertical="center"/>
    </xf>
    <xf numFmtId="44" fontId="0" fillId="0" borderId="0" xfId="0" applyNumberFormat="1" applyAlignment="1">
      <alignment vertical="center"/>
    </xf>
    <xf numFmtId="0" fontId="6" fillId="0" borderId="0" xfId="0" applyFont="1" applyAlignment="1">
      <alignment vertical="center"/>
    </xf>
    <xf numFmtId="44" fontId="6" fillId="0" borderId="0" xfId="1" applyFont="1" applyAlignment="1">
      <alignment horizontal="center" vertical="center"/>
    </xf>
    <xf numFmtId="44" fontId="6" fillId="0" borderId="0" xfId="1" applyFont="1" applyAlignment="1">
      <alignment vertical="center"/>
    </xf>
    <xf numFmtId="164" fontId="0" fillId="0" borderId="0" xfId="0" applyNumberFormat="1" applyAlignment="1">
      <alignment vertical="center"/>
    </xf>
    <xf numFmtId="164" fontId="4" fillId="0" borderId="0" xfId="0" applyNumberFormat="1" applyFont="1" applyAlignment="1">
      <alignment vertical="center"/>
    </xf>
    <xf numFmtId="14" fontId="3" fillId="0" borderId="0" xfId="0" applyNumberFormat="1" applyFont="1" applyAlignment="1">
      <alignment vertical="center"/>
    </xf>
    <xf numFmtId="165" fontId="2" fillId="2" borderId="11" xfId="0" applyNumberFormat="1" applyFont="1" applyFill="1" applyBorder="1" applyAlignment="1">
      <alignment vertical="center"/>
    </xf>
    <xf numFmtId="0" fontId="0" fillId="0" borderId="13" xfId="0" applyBorder="1" applyAlignment="1">
      <alignment vertical="center"/>
    </xf>
    <xf numFmtId="0" fontId="7" fillId="0" borderId="14" xfId="0" applyFont="1" applyBorder="1" applyAlignment="1">
      <alignment horizontal="center" vertical="center" wrapText="1"/>
    </xf>
    <xf numFmtId="44" fontId="7" fillId="3" borderId="15" xfId="1" applyFont="1" applyFill="1" applyBorder="1" applyAlignment="1">
      <alignment horizontal="center" vertical="center" wrapText="1"/>
    </xf>
    <xf numFmtId="44" fontId="7" fillId="0" borderId="16" xfId="1" applyFont="1" applyBorder="1" applyAlignment="1">
      <alignment horizontal="center" vertical="center" wrapText="1"/>
    </xf>
    <xf numFmtId="44" fontId="7" fillId="0" borderId="17" xfId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44" fontId="7" fillId="0" borderId="19" xfId="1" applyFont="1" applyBorder="1" applyAlignment="1">
      <alignment horizontal="center" vertical="center" wrapText="1"/>
    </xf>
    <xf numFmtId="44" fontId="7" fillId="0" borderId="20" xfId="1" applyFont="1" applyBorder="1" applyAlignment="1">
      <alignment horizontal="center" vertical="center" wrapText="1"/>
    </xf>
    <xf numFmtId="9" fontId="7" fillId="0" borderId="21" xfId="2" applyFont="1" applyBorder="1" applyAlignment="1">
      <alignment horizontal="center" vertical="center" wrapText="1"/>
    </xf>
    <xf numFmtId="44" fontId="7" fillId="0" borderId="18" xfId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165" fontId="4" fillId="4" borderId="22" xfId="0" applyNumberFormat="1" applyFont="1" applyFill="1" applyBorder="1" applyAlignment="1">
      <alignment horizontal="center" vertical="center"/>
    </xf>
    <xf numFmtId="165" fontId="4" fillId="4" borderId="23" xfId="0" applyNumberFormat="1" applyFont="1" applyFill="1" applyBorder="1" applyAlignment="1">
      <alignment horizontal="center" vertical="center"/>
    </xf>
    <xf numFmtId="165" fontId="4" fillId="4" borderId="9" xfId="0" applyNumberFormat="1" applyFont="1" applyFill="1" applyBorder="1" applyAlignment="1">
      <alignment horizontal="center" vertical="center"/>
    </xf>
    <xf numFmtId="165" fontId="4" fillId="4" borderId="11" xfId="0" applyNumberFormat="1" applyFont="1" applyFill="1" applyBorder="1" applyAlignment="1">
      <alignment horizontal="center" vertical="center"/>
    </xf>
    <xf numFmtId="166" fontId="8" fillId="0" borderId="25" xfId="0" applyNumberFormat="1" applyFont="1" applyBorder="1" applyAlignment="1">
      <alignment horizontal="center" vertical="center" wrapText="1"/>
    </xf>
    <xf numFmtId="44" fontId="8" fillId="3" borderId="26" xfId="1" applyFont="1" applyFill="1" applyBorder="1" applyAlignment="1">
      <alignment horizontal="center" vertical="center" wrapText="1"/>
    </xf>
    <xf numFmtId="44" fontId="8" fillId="0" borderId="26" xfId="1" applyFont="1" applyBorder="1" applyAlignment="1">
      <alignment horizontal="center" vertical="center" wrapText="1"/>
    </xf>
    <xf numFmtId="44" fontId="8" fillId="0" borderId="27" xfId="1" applyFont="1" applyBorder="1" applyAlignment="1">
      <alignment horizontal="center" vertical="center" wrapText="1"/>
    </xf>
    <xf numFmtId="44" fontId="9" fillId="0" borderId="28" xfId="1" applyFont="1" applyBorder="1" applyAlignment="1">
      <alignment horizontal="center" vertical="center" wrapText="1"/>
    </xf>
    <xf numFmtId="9" fontId="9" fillId="0" borderId="29" xfId="2" applyFont="1" applyBorder="1" applyAlignment="1">
      <alignment horizontal="center" vertical="center" wrapText="1"/>
    </xf>
    <xf numFmtId="166" fontId="9" fillId="0" borderId="30" xfId="1" applyNumberFormat="1" applyFont="1" applyBorder="1" applyAlignment="1">
      <alignment horizontal="center" vertical="center" wrapText="1"/>
    </xf>
    <xf numFmtId="44" fontId="9" fillId="0" borderId="27" xfId="1" applyFont="1" applyBorder="1" applyAlignment="1">
      <alignment horizontal="center" vertical="center" wrapText="1"/>
    </xf>
    <xf numFmtId="166" fontId="8" fillId="0" borderId="27" xfId="0" applyNumberFormat="1" applyFont="1" applyBorder="1" applyAlignment="1">
      <alignment horizontal="center" vertical="center" wrapText="1"/>
    </xf>
    <xf numFmtId="166" fontId="8" fillId="0" borderId="30" xfId="0" applyNumberFormat="1" applyFont="1" applyBorder="1" applyAlignment="1">
      <alignment horizontal="center" vertical="center" wrapText="1"/>
    </xf>
    <xf numFmtId="44" fontId="8" fillId="0" borderId="25" xfId="1" applyFont="1" applyBorder="1" applyAlignment="1">
      <alignment horizontal="center" vertical="center" wrapText="1"/>
    </xf>
    <xf numFmtId="167" fontId="7" fillId="5" borderId="1" xfId="0" applyNumberFormat="1" applyFont="1" applyFill="1" applyBorder="1" applyAlignment="1">
      <alignment horizontal="center" vertical="center" wrapText="1"/>
    </xf>
    <xf numFmtId="167" fontId="7" fillId="5" borderId="31" xfId="0" applyNumberFormat="1" applyFont="1" applyFill="1" applyBorder="1" applyAlignment="1">
      <alignment horizontal="center" vertical="center" wrapText="1"/>
    </xf>
    <xf numFmtId="167" fontId="10" fillId="5" borderId="31" xfId="0" applyNumberFormat="1" applyFont="1" applyFill="1" applyBorder="1" applyAlignment="1">
      <alignment horizontal="center" vertical="center" wrapText="1"/>
    </xf>
    <xf numFmtId="167" fontId="7" fillId="5" borderId="4" xfId="0" applyNumberFormat="1" applyFont="1" applyFill="1" applyBorder="1" applyAlignment="1">
      <alignment horizontal="center" vertical="center" wrapText="1"/>
    </xf>
    <xf numFmtId="44" fontId="7" fillId="5" borderId="1" xfId="1" applyFont="1" applyFill="1" applyBorder="1" applyAlignment="1">
      <alignment horizontal="center" vertical="center" wrapText="1"/>
    </xf>
    <xf numFmtId="44" fontId="7" fillId="5" borderId="31" xfId="1" applyFont="1" applyFill="1" applyBorder="1" applyAlignment="1">
      <alignment horizontal="center" vertical="center" wrapText="1"/>
    </xf>
    <xf numFmtId="44" fontId="10" fillId="5" borderId="31" xfId="1" applyFont="1" applyFill="1" applyBorder="1" applyAlignment="1">
      <alignment horizontal="center" vertical="center" wrapText="1"/>
    </xf>
    <xf numFmtId="44" fontId="7" fillId="5" borderId="4" xfId="1" applyFont="1" applyFill="1" applyBorder="1" applyAlignment="1">
      <alignment horizontal="center" vertical="center" wrapText="1"/>
    </xf>
    <xf numFmtId="166" fontId="0" fillId="6" borderId="25" xfId="0" applyNumberFormat="1" applyFill="1" applyBorder="1" applyAlignment="1">
      <alignment vertical="center"/>
    </xf>
    <xf numFmtId="44" fontId="0" fillId="6" borderId="26" xfId="1" applyFont="1" applyFill="1" applyBorder="1" applyAlignment="1">
      <alignment horizontal="center" vertical="center"/>
    </xf>
    <xf numFmtId="44" fontId="0" fillId="6" borderId="26" xfId="1" applyFont="1" applyFill="1" applyBorder="1" applyAlignment="1">
      <alignment vertical="center"/>
    </xf>
    <xf numFmtId="44" fontId="0" fillId="6" borderId="27" xfId="1" applyFont="1" applyFill="1" applyBorder="1" applyAlignment="1">
      <alignment horizontal="center" vertical="center"/>
    </xf>
    <xf numFmtId="44" fontId="0" fillId="6" borderId="30" xfId="1" applyFont="1" applyFill="1" applyBorder="1" applyAlignment="1">
      <alignment vertical="center"/>
    </xf>
    <xf numFmtId="44" fontId="0" fillId="6" borderId="32" xfId="1" applyFont="1" applyFill="1" applyBorder="1" applyAlignment="1">
      <alignment vertical="center"/>
    </xf>
    <xf numFmtId="9" fontId="0" fillId="6" borderId="29" xfId="2" applyFont="1" applyFill="1" applyBorder="1" applyAlignment="1">
      <alignment vertical="center"/>
    </xf>
    <xf numFmtId="166" fontId="0" fillId="6" borderId="25" xfId="1" applyNumberFormat="1" applyFont="1" applyFill="1" applyBorder="1" applyAlignment="1">
      <alignment vertical="center"/>
    </xf>
    <xf numFmtId="44" fontId="0" fillId="6" borderId="27" xfId="1" applyFont="1" applyFill="1" applyBorder="1" applyAlignment="1">
      <alignment vertical="center"/>
    </xf>
    <xf numFmtId="166" fontId="0" fillId="6" borderId="30" xfId="1" applyNumberFormat="1" applyFont="1" applyFill="1" applyBorder="1" applyAlignment="1">
      <alignment vertical="center"/>
    </xf>
    <xf numFmtId="166" fontId="0" fillId="6" borderId="27" xfId="0" applyNumberFormat="1" applyFill="1" applyBorder="1" applyAlignment="1">
      <alignment vertical="center"/>
    </xf>
    <xf numFmtId="166" fontId="0" fillId="6" borderId="30" xfId="0" applyNumberFormat="1" applyFill="1" applyBorder="1" applyAlignment="1">
      <alignment vertical="center"/>
    </xf>
    <xf numFmtId="44" fontId="0" fillId="6" borderId="25" xfId="1" applyFont="1" applyFill="1" applyBorder="1" applyAlignment="1">
      <alignment vertical="center"/>
    </xf>
    <xf numFmtId="166" fontId="4" fillId="6" borderId="33" xfId="0" applyNumberFormat="1" applyFont="1" applyFill="1" applyBorder="1" applyAlignment="1">
      <alignment vertical="center"/>
    </xf>
    <xf numFmtId="166" fontId="4" fillId="6" borderId="34" xfId="0" applyNumberFormat="1" applyFont="1" applyFill="1" applyBorder="1" applyAlignment="1">
      <alignment vertical="center"/>
    </xf>
    <xf numFmtId="166" fontId="4" fillId="6" borderId="32" xfId="0" applyNumberFormat="1" applyFont="1" applyFill="1" applyBorder="1" applyAlignment="1">
      <alignment vertical="center"/>
    </xf>
    <xf numFmtId="44" fontId="4" fillId="6" borderId="33" xfId="1" applyFont="1" applyFill="1" applyBorder="1" applyAlignment="1">
      <alignment vertical="center"/>
    </xf>
    <xf numFmtId="44" fontId="4" fillId="6" borderId="34" xfId="1" applyFont="1" applyFill="1" applyBorder="1" applyAlignment="1">
      <alignment vertical="center"/>
    </xf>
    <xf numFmtId="44" fontId="4" fillId="6" borderId="32" xfId="1" applyFont="1" applyFill="1" applyBorder="1" applyAlignment="1">
      <alignment vertical="center"/>
    </xf>
    <xf numFmtId="0" fontId="12" fillId="0" borderId="0" xfId="0" applyFont="1" applyAlignment="1">
      <alignment vertical="center"/>
    </xf>
    <xf numFmtId="166" fontId="13" fillId="7" borderId="25" xfId="0" applyNumberFormat="1" applyFont="1" applyFill="1" applyBorder="1" applyAlignment="1">
      <alignment vertical="center"/>
    </xf>
    <xf numFmtId="44" fontId="13" fillId="7" borderId="26" xfId="1" applyFont="1" applyFill="1" applyBorder="1" applyAlignment="1">
      <alignment horizontal="center" vertical="center"/>
    </xf>
    <xf numFmtId="44" fontId="13" fillId="7" borderId="26" xfId="1" applyFont="1" applyFill="1" applyBorder="1" applyAlignment="1">
      <alignment vertical="center"/>
    </xf>
    <xf numFmtId="44" fontId="13" fillId="7" borderId="27" xfId="1" applyFont="1" applyFill="1" applyBorder="1" applyAlignment="1">
      <alignment horizontal="center" vertical="center"/>
    </xf>
    <xf numFmtId="44" fontId="13" fillId="7" borderId="30" xfId="1" applyFont="1" applyFill="1" applyBorder="1" applyAlignment="1">
      <alignment horizontal="center" vertical="center"/>
    </xf>
    <xf numFmtId="44" fontId="13" fillId="7" borderId="32" xfId="1" applyFont="1" applyFill="1" applyBorder="1" applyAlignment="1">
      <alignment horizontal="center" vertical="center"/>
    </xf>
    <xf numFmtId="9" fontId="13" fillId="7" borderId="29" xfId="2" applyFont="1" applyFill="1" applyBorder="1" applyAlignment="1">
      <alignment horizontal="center" vertical="center"/>
    </xf>
    <xf numFmtId="166" fontId="13" fillId="7" borderId="25" xfId="1" applyNumberFormat="1" applyFont="1" applyFill="1" applyBorder="1" applyAlignment="1">
      <alignment horizontal="center" vertical="center"/>
    </xf>
    <xf numFmtId="166" fontId="13" fillId="7" borderId="30" xfId="1" applyNumberFormat="1" applyFont="1" applyFill="1" applyBorder="1" applyAlignment="1">
      <alignment horizontal="center" vertical="center"/>
    </xf>
    <xf numFmtId="166" fontId="13" fillId="7" borderId="27" xfId="0" applyNumberFormat="1" applyFont="1" applyFill="1" applyBorder="1" applyAlignment="1">
      <alignment vertical="center"/>
    </xf>
    <xf numFmtId="166" fontId="13" fillId="7" borderId="30" xfId="0" applyNumberFormat="1" applyFont="1" applyFill="1" applyBorder="1" applyAlignment="1">
      <alignment vertical="center"/>
    </xf>
    <xf numFmtId="44" fontId="13" fillId="7" borderId="25" xfId="1" applyFont="1" applyFill="1" applyBorder="1" applyAlignment="1">
      <alignment horizontal="center" vertical="center"/>
    </xf>
    <xf numFmtId="166" fontId="14" fillId="7" borderId="33" xfId="0" applyNumberFormat="1" applyFont="1" applyFill="1" applyBorder="1" applyAlignment="1">
      <alignment vertical="center"/>
    </xf>
    <xf numFmtId="166" fontId="14" fillId="7" borderId="34" xfId="0" applyNumberFormat="1" applyFont="1" applyFill="1" applyBorder="1" applyAlignment="1">
      <alignment vertical="center"/>
    </xf>
    <xf numFmtId="166" fontId="14" fillId="7" borderId="32" xfId="0" applyNumberFormat="1" applyFont="1" applyFill="1" applyBorder="1" applyAlignment="1">
      <alignment vertical="center"/>
    </xf>
    <xf numFmtId="44" fontId="14" fillId="7" borderId="33" xfId="1" applyFont="1" applyFill="1" applyBorder="1" applyAlignment="1">
      <alignment vertical="center"/>
    </xf>
    <xf numFmtId="44" fontId="14" fillId="7" borderId="34" xfId="1" applyFont="1" applyFill="1" applyBorder="1" applyAlignment="1">
      <alignment vertical="center"/>
    </xf>
    <xf numFmtId="44" fontId="14" fillId="7" borderId="32" xfId="1" applyFont="1" applyFill="1" applyBorder="1" applyAlignment="1">
      <alignment vertical="center"/>
    </xf>
    <xf numFmtId="166" fontId="0" fillId="0" borderId="33" xfId="0" applyNumberFormat="1" applyBorder="1" applyAlignment="1">
      <alignment vertical="center"/>
    </xf>
    <xf numFmtId="44" fontId="0" fillId="3" borderId="26" xfId="1" applyFont="1" applyFill="1" applyBorder="1" applyAlignment="1">
      <alignment horizontal="center" vertical="center"/>
    </xf>
    <xf numFmtId="44" fontId="0" fillId="0" borderId="26" xfId="1" applyFont="1" applyBorder="1" applyAlignment="1">
      <alignment vertical="center"/>
    </xf>
    <xf numFmtId="44" fontId="0" fillId="0" borderId="27" xfId="1" applyFont="1" applyBorder="1" applyAlignment="1">
      <alignment horizontal="center" vertical="center"/>
    </xf>
    <xf numFmtId="166" fontId="0" fillId="0" borderId="25" xfId="0" applyNumberFormat="1" applyBorder="1" applyAlignment="1">
      <alignment vertical="center"/>
    </xf>
    <xf numFmtId="44" fontId="0" fillId="3" borderId="30" xfId="1" applyFont="1" applyFill="1" applyBorder="1" applyAlignment="1">
      <alignment horizontal="center" vertical="center"/>
    </xf>
    <xf numFmtId="44" fontId="0" fillId="0" borderId="32" xfId="1" applyFont="1" applyFill="1" applyBorder="1" applyAlignment="1">
      <alignment horizontal="center" vertical="center"/>
    </xf>
    <xf numFmtId="9" fontId="0" fillId="3" borderId="29" xfId="2" applyFont="1" applyFill="1" applyBorder="1" applyAlignment="1">
      <alignment horizontal="center" vertical="center"/>
    </xf>
    <xf numFmtId="166" fontId="0" fillId="0" borderId="30" xfId="1" applyNumberFormat="1" applyFont="1" applyFill="1" applyBorder="1" applyAlignment="1">
      <alignment horizontal="center" vertical="center"/>
    </xf>
    <xf numFmtId="44" fontId="0" fillId="0" borderId="27" xfId="1" applyFont="1" applyFill="1" applyBorder="1" applyAlignment="1">
      <alignment horizontal="center" vertical="center"/>
    </xf>
    <xf numFmtId="166" fontId="0" fillId="8" borderId="32" xfId="0" applyNumberFormat="1" applyFill="1" applyBorder="1" applyAlignment="1">
      <alignment vertical="center"/>
    </xf>
    <xf numFmtId="166" fontId="0" fillId="0" borderId="30" xfId="0" applyNumberFormat="1" applyBorder="1" applyAlignment="1">
      <alignment vertical="center"/>
    </xf>
    <xf numFmtId="166" fontId="0" fillId="8" borderId="30" xfId="0" applyNumberFormat="1" applyFill="1" applyBorder="1" applyAlignment="1">
      <alignment vertical="center"/>
    </xf>
    <xf numFmtId="44" fontId="0" fillId="0" borderId="25" xfId="1" applyFont="1" applyFill="1" applyBorder="1" applyAlignment="1">
      <alignment horizontal="center" vertical="center"/>
    </xf>
    <xf numFmtId="166" fontId="4" fillId="0" borderId="25" xfId="0" applyNumberFormat="1" applyFont="1" applyBorder="1" applyAlignment="1">
      <alignment vertical="center"/>
    </xf>
    <xf numFmtId="166" fontId="4" fillId="0" borderId="26" xfId="0" applyNumberFormat="1" applyFont="1" applyBorder="1" applyAlignment="1">
      <alignment vertical="center"/>
    </xf>
    <xf numFmtId="166" fontId="15" fillId="0" borderId="26" xfId="0" applyNumberFormat="1" applyFont="1" applyBorder="1" applyAlignment="1">
      <alignment vertical="center"/>
    </xf>
    <xf numFmtId="166" fontId="4" fillId="0" borderId="27" xfId="0" applyNumberFormat="1" applyFont="1" applyBorder="1" applyAlignment="1">
      <alignment vertical="center"/>
    </xf>
    <xf numFmtId="44" fontId="4" fillId="0" borderId="26" xfId="1" applyFont="1" applyBorder="1" applyAlignment="1">
      <alignment vertical="center"/>
    </xf>
    <xf numFmtId="44" fontId="4" fillId="0" borderId="27" xfId="1" applyFont="1" applyBorder="1" applyAlignment="1">
      <alignment vertical="center"/>
    </xf>
    <xf numFmtId="166" fontId="3" fillId="3" borderId="25" xfId="0" applyNumberFormat="1" applyFont="1" applyFill="1" applyBorder="1" applyAlignment="1">
      <alignment vertical="center"/>
    </xf>
    <xf numFmtId="44" fontId="3" fillId="3" borderId="26" xfId="1" applyFont="1" applyFill="1" applyBorder="1" applyAlignment="1">
      <alignment horizontal="center" vertical="center"/>
    </xf>
    <xf numFmtId="44" fontId="3" fillId="3" borderId="26" xfId="1" applyFont="1" applyFill="1" applyBorder="1" applyAlignment="1">
      <alignment vertical="center"/>
    </xf>
    <xf numFmtId="44" fontId="3" fillId="3" borderId="27" xfId="1" applyFont="1" applyFill="1" applyBorder="1" applyAlignment="1">
      <alignment vertical="center"/>
    </xf>
    <xf numFmtId="44" fontId="3" fillId="3" borderId="30" xfId="1" applyFont="1" applyFill="1" applyBorder="1" applyAlignment="1">
      <alignment vertical="center"/>
    </xf>
    <xf numFmtId="44" fontId="3" fillId="3" borderId="32" xfId="1" applyFont="1" applyFill="1" applyBorder="1" applyAlignment="1">
      <alignment vertical="center"/>
    </xf>
    <xf numFmtId="9" fontId="3" fillId="3" borderId="29" xfId="2" applyFont="1" applyFill="1" applyBorder="1" applyAlignment="1">
      <alignment vertical="center"/>
    </xf>
    <xf numFmtId="166" fontId="3" fillId="3" borderId="30" xfId="0" applyNumberFormat="1" applyFont="1" applyFill="1" applyBorder="1" applyAlignment="1">
      <alignment vertical="center"/>
    </xf>
    <xf numFmtId="166" fontId="3" fillId="3" borderId="32" xfId="0" applyNumberFormat="1" applyFont="1" applyFill="1" applyBorder="1" applyAlignment="1">
      <alignment vertical="center"/>
    </xf>
    <xf numFmtId="44" fontId="3" fillId="3" borderId="25" xfId="1" applyFont="1" applyFill="1" applyBorder="1" applyAlignment="1">
      <alignment vertical="center"/>
    </xf>
    <xf numFmtId="166" fontId="4" fillId="3" borderId="33" xfId="0" applyNumberFormat="1" applyFont="1" applyFill="1" applyBorder="1" applyAlignment="1">
      <alignment vertical="center"/>
    </xf>
    <xf numFmtId="166" fontId="4" fillId="3" borderId="34" xfId="0" applyNumberFormat="1" applyFont="1" applyFill="1" applyBorder="1" applyAlignment="1">
      <alignment vertical="center"/>
    </xf>
    <xf numFmtId="166" fontId="4" fillId="3" borderId="32" xfId="0" applyNumberFormat="1" applyFont="1" applyFill="1" applyBorder="1" applyAlignment="1">
      <alignment vertical="center"/>
    </xf>
    <xf numFmtId="44" fontId="4" fillId="3" borderId="33" xfId="1" applyFont="1" applyFill="1" applyBorder="1" applyAlignment="1">
      <alignment vertical="center"/>
    </xf>
    <xf numFmtId="44" fontId="4" fillId="3" borderId="34" xfId="1" applyFont="1" applyFill="1" applyBorder="1" applyAlignment="1">
      <alignment vertical="center"/>
    </xf>
    <xf numFmtId="44" fontId="4" fillId="3" borderId="32" xfId="1" applyFont="1" applyFill="1" applyBorder="1" applyAlignment="1">
      <alignment vertical="center"/>
    </xf>
    <xf numFmtId="166" fontId="3" fillId="6" borderId="25" xfId="0" applyNumberFormat="1" applyFont="1" applyFill="1" applyBorder="1" applyAlignment="1">
      <alignment vertical="center"/>
    </xf>
    <xf numFmtId="44" fontId="3" fillId="6" borderId="26" xfId="1" applyFont="1" applyFill="1" applyBorder="1" applyAlignment="1">
      <alignment horizontal="center" vertical="center"/>
    </xf>
    <xf numFmtId="44" fontId="3" fillId="6" borderId="26" xfId="1" applyFont="1" applyFill="1" applyBorder="1" applyAlignment="1">
      <alignment vertical="center"/>
    </xf>
    <xf numFmtId="44" fontId="3" fillId="6" borderId="27" xfId="1" applyFont="1" applyFill="1" applyBorder="1" applyAlignment="1">
      <alignment vertical="center"/>
    </xf>
    <xf numFmtId="44" fontId="3" fillId="6" borderId="30" xfId="1" applyFont="1" applyFill="1" applyBorder="1" applyAlignment="1">
      <alignment vertical="center"/>
    </xf>
    <xf numFmtId="44" fontId="3" fillId="6" borderId="32" xfId="1" applyFont="1" applyFill="1" applyBorder="1" applyAlignment="1">
      <alignment vertical="center"/>
    </xf>
    <xf numFmtId="9" fontId="3" fillId="6" borderId="29" xfId="2" applyFont="1" applyFill="1" applyBorder="1" applyAlignment="1">
      <alignment vertical="center"/>
    </xf>
    <xf numFmtId="166" fontId="3" fillId="6" borderId="30" xfId="0" applyNumberFormat="1" applyFont="1" applyFill="1" applyBorder="1" applyAlignment="1">
      <alignment vertical="center"/>
    </xf>
    <xf numFmtId="166" fontId="3" fillId="6" borderId="32" xfId="0" applyNumberFormat="1" applyFont="1" applyFill="1" applyBorder="1" applyAlignment="1">
      <alignment vertical="center"/>
    </xf>
    <xf numFmtId="44" fontId="3" fillId="6" borderId="25" xfId="1" applyFont="1" applyFill="1" applyBorder="1" applyAlignment="1">
      <alignment vertical="center"/>
    </xf>
    <xf numFmtId="166" fontId="4" fillId="6" borderId="25" xfId="0" applyNumberFormat="1" applyFont="1" applyFill="1" applyBorder="1" applyAlignment="1">
      <alignment vertical="center"/>
    </xf>
    <xf numFmtId="166" fontId="4" fillId="6" borderId="26" xfId="0" applyNumberFormat="1" applyFont="1" applyFill="1" applyBorder="1" applyAlignment="1">
      <alignment vertical="center"/>
    </xf>
    <xf numFmtId="166" fontId="4" fillId="6" borderId="27" xfId="0" applyNumberFormat="1" applyFont="1" applyFill="1" applyBorder="1" applyAlignment="1">
      <alignment vertical="center"/>
    </xf>
    <xf numFmtId="44" fontId="4" fillId="6" borderId="25" xfId="1" applyFont="1" applyFill="1" applyBorder="1" applyAlignment="1">
      <alignment vertical="center"/>
    </xf>
    <xf numFmtId="44" fontId="4" fillId="6" borderId="26" xfId="1" applyFont="1" applyFill="1" applyBorder="1" applyAlignment="1">
      <alignment vertical="center"/>
    </xf>
    <xf numFmtId="44" fontId="4" fillId="6" borderId="27" xfId="1" applyFont="1" applyFill="1" applyBorder="1" applyAlignment="1">
      <alignment vertical="center"/>
    </xf>
    <xf numFmtId="166" fontId="0" fillId="9" borderId="25" xfId="0" applyNumberFormat="1" applyFill="1" applyBorder="1" applyAlignment="1">
      <alignment vertical="center"/>
    </xf>
    <xf numFmtId="44" fontId="0" fillId="9" borderId="26" xfId="1" applyFont="1" applyFill="1" applyBorder="1" applyAlignment="1">
      <alignment horizontal="center" vertical="center"/>
    </xf>
    <xf numFmtId="44" fontId="0" fillId="9" borderId="26" xfId="1" applyFont="1" applyFill="1" applyBorder="1" applyAlignment="1">
      <alignment vertical="center"/>
    </xf>
    <xf numFmtId="44" fontId="0" fillId="9" borderId="27" xfId="1" applyFont="1" applyFill="1" applyBorder="1" applyAlignment="1">
      <alignment horizontal="center" vertical="center"/>
    </xf>
    <xf numFmtId="44" fontId="0" fillId="9" borderId="30" xfId="1" applyFont="1" applyFill="1" applyBorder="1" applyAlignment="1">
      <alignment horizontal="center" vertical="center"/>
    </xf>
    <xf numFmtId="44" fontId="0" fillId="9" borderId="32" xfId="1" applyFont="1" applyFill="1" applyBorder="1" applyAlignment="1">
      <alignment horizontal="center" vertical="center"/>
    </xf>
    <xf numFmtId="9" fontId="0" fillId="9" borderId="29" xfId="2" applyFont="1" applyFill="1" applyBorder="1" applyAlignment="1">
      <alignment horizontal="center" vertical="center"/>
    </xf>
    <xf numFmtId="166" fontId="0" fillId="9" borderId="30" xfId="1" applyNumberFormat="1" applyFont="1" applyFill="1" applyBorder="1" applyAlignment="1">
      <alignment horizontal="center" vertical="center"/>
    </xf>
    <xf numFmtId="166" fontId="0" fillId="9" borderId="32" xfId="0" applyNumberFormat="1" applyFill="1" applyBorder="1" applyAlignment="1">
      <alignment vertical="center"/>
    </xf>
    <xf numFmtId="166" fontId="0" fillId="9" borderId="30" xfId="0" applyNumberFormat="1" applyFill="1" applyBorder="1" applyAlignment="1">
      <alignment vertical="center"/>
    </xf>
    <xf numFmtId="44" fontId="0" fillId="9" borderId="25" xfId="1" applyFont="1" applyFill="1" applyBorder="1" applyAlignment="1">
      <alignment horizontal="center" vertical="center"/>
    </xf>
    <xf numFmtId="166" fontId="4" fillId="9" borderId="33" xfId="0" applyNumberFormat="1" applyFont="1" applyFill="1" applyBorder="1" applyAlignment="1">
      <alignment vertical="center"/>
    </xf>
    <xf numFmtId="166" fontId="4" fillId="9" borderId="34" xfId="0" applyNumberFormat="1" applyFont="1" applyFill="1" applyBorder="1" applyAlignment="1">
      <alignment vertical="center"/>
    </xf>
    <xf numFmtId="166" fontId="4" fillId="9" borderId="32" xfId="0" applyNumberFormat="1" applyFont="1" applyFill="1" applyBorder="1" applyAlignment="1">
      <alignment vertical="center"/>
    </xf>
    <xf numFmtId="44" fontId="4" fillId="9" borderId="33" xfId="1" applyFont="1" applyFill="1" applyBorder="1" applyAlignment="1">
      <alignment vertical="center"/>
    </xf>
    <xf numFmtId="44" fontId="4" fillId="9" borderId="34" xfId="1" applyFont="1" applyFill="1" applyBorder="1" applyAlignment="1">
      <alignment vertical="center"/>
    </xf>
    <xf numFmtId="44" fontId="4" fillId="9" borderId="32" xfId="1" applyFont="1" applyFill="1" applyBorder="1" applyAlignment="1">
      <alignment vertical="center"/>
    </xf>
    <xf numFmtId="0" fontId="12" fillId="10" borderId="9" xfId="0" applyFont="1" applyFill="1" applyBorder="1" applyAlignment="1">
      <alignment horizontal="left" vertical="center"/>
    </xf>
    <xf numFmtId="166" fontId="13" fillId="10" borderId="25" xfId="0" applyNumberFormat="1" applyFont="1" applyFill="1" applyBorder="1" applyAlignment="1">
      <alignment vertical="center"/>
    </xf>
    <xf numFmtId="44" fontId="13" fillId="10" borderId="26" xfId="1" applyFont="1" applyFill="1" applyBorder="1" applyAlignment="1">
      <alignment horizontal="center" vertical="center"/>
    </xf>
    <xf numFmtId="44" fontId="13" fillId="10" borderId="26" xfId="1" applyFont="1" applyFill="1" applyBorder="1" applyAlignment="1">
      <alignment vertical="center"/>
    </xf>
    <xf numFmtId="44" fontId="13" fillId="10" borderId="27" xfId="1" applyFont="1" applyFill="1" applyBorder="1" applyAlignment="1">
      <alignment horizontal="center" vertical="center"/>
    </xf>
    <xf numFmtId="44" fontId="13" fillId="10" borderId="30" xfId="1" applyFont="1" applyFill="1" applyBorder="1" applyAlignment="1">
      <alignment horizontal="center" vertical="center"/>
    </xf>
    <xf numFmtId="44" fontId="13" fillId="10" borderId="32" xfId="1" applyFont="1" applyFill="1" applyBorder="1" applyAlignment="1">
      <alignment horizontal="center" vertical="center"/>
    </xf>
    <xf numFmtId="9" fontId="13" fillId="10" borderId="29" xfId="2" applyFont="1" applyFill="1" applyBorder="1" applyAlignment="1">
      <alignment horizontal="center" vertical="center"/>
    </xf>
    <xf numFmtId="166" fontId="13" fillId="10" borderId="30" xfId="1" applyNumberFormat="1" applyFont="1" applyFill="1" applyBorder="1" applyAlignment="1">
      <alignment horizontal="center" vertical="center"/>
    </xf>
    <xf numFmtId="166" fontId="13" fillId="10" borderId="32" xfId="0" applyNumberFormat="1" applyFont="1" applyFill="1" applyBorder="1" applyAlignment="1">
      <alignment vertical="center"/>
    </xf>
    <xf numFmtId="166" fontId="13" fillId="10" borderId="30" xfId="0" applyNumberFormat="1" applyFont="1" applyFill="1" applyBorder="1" applyAlignment="1">
      <alignment vertical="center"/>
    </xf>
    <xf numFmtId="44" fontId="13" fillId="10" borderId="25" xfId="1" applyFont="1" applyFill="1" applyBorder="1" applyAlignment="1">
      <alignment horizontal="center" vertical="center"/>
    </xf>
    <xf numFmtId="166" fontId="14" fillId="10" borderId="33" xfId="0" applyNumberFormat="1" applyFont="1" applyFill="1" applyBorder="1" applyAlignment="1">
      <alignment vertical="center"/>
    </xf>
    <xf numFmtId="166" fontId="14" fillId="10" borderId="34" xfId="0" applyNumberFormat="1" applyFont="1" applyFill="1" applyBorder="1" applyAlignment="1">
      <alignment vertical="center"/>
    </xf>
    <xf numFmtId="166" fontId="14" fillId="10" borderId="32" xfId="0" applyNumberFormat="1" applyFont="1" applyFill="1" applyBorder="1" applyAlignment="1">
      <alignment vertical="center"/>
    </xf>
    <xf numFmtId="44" fontId="14" fillId="10" borderId="33" xfId="1" applyFont="1" applyFill="1" applyBorder="1" applyAlignment="1">
      <alignment vertical="center"/>
    </xf>
    <xf numFmtId="44" fontId="14" fillId="10" borderId="34" xfId="1" applyFont="1" applyFill="1" applyBorder="1" applyAlignment="1">
      <alignment vertical="center"/>
    </xf>
    <xf numFmtId="44" fontId="14" fillId="10" borderId="32" xfId="1" applyFont="1" applyFill="1" applyBorder="1" applyAlignment="1">
      <alignment vertical="center"/>
    </xf>
    <xf numFmtId="0" fontId="0" fillId="0" borderId="25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35" xfId="0" applyBorder="1" applyAlignment="1">
      <alignment vertical="center"/>
    </xf>
    <xf numFmtId="44" fontId="4" fillId="0" borderId="25" xfId="1" applyFont="1" applyBorder="1" applyAlignment="1">
      <alignment vertical="center"/>
    </xf>
    <xf numFmtId="0" fontId="16" fillId="3" borderId="33" xfId="0" applyFont="1" applyFill="1" applyBorder="1" applyAlignment="1">
      <alignment horizontal="left" vertical="center"/>
    </xf>
    <xf numFmtId="0" fontId="16" fillId="3" borderId="34" xfId="0" applyFont="1" applyFill="1" applyBorder="1" applyAlignment="1">
      <alignment horizontal="left" vertical="center"/>
    </xf>
    <xf numFmtId="0" fontId="16" fillId="3" borderId="32" xfId="0" applyFont="1" applyFill="1" applyBorder="1" applyAlignment="1">
      <alignment horizontal="right" vertical="center"/>
    </xf>
    <xf numFmtId="166" fontId="15" fillId="3" borderId="34" xfId="0" applyNumberFormat="1" applyFont="1" applyFill="1" applyBorder="1" applyAlignment="1">
      <alignment vertical="center"/>
    </xf>
    <xf numFmtId="166" fontId="17" fillId="10" borderId="34" xfId="0" applyNumberFormat="1" applyFont="1" applyFill="1" applyBorder="1" applyAlignment="1">
      <alignment vertical="center"/>
    </xf>
    <xf numFmtId="164" fontId="4" fillId="3" borderId="33" xfId="0" applyNumberFormat="1" applyFont="1" applyFill="1" applyBorder="1" applyAlignment="1">
      <alignment vertical="center"/>
    </xf>
    <xf numFmtId="164" fontId="4" fillId="3" borderId="34" xfId="0" applyNumberFormat="1" applyFont="1" applyFill="1" applyBorder="1" applyAlignment="1">
      <alignment vertical="center"/>
    </xf>
    <xf numFmtId="0" fontId="12" fillId="10" borderId="3" xfId="0" applyFont="1" applyFill="1" applyBorder="1" applyAlignment="1">
      <alignment horizontal="left" vertical="center"/>
    </xf>
    <xf numFmtId="0" fontId="12" fillId="10" borderId="3" xfId="0" applyFont="1" applyFill="1" applyBorder="1" applyAlignment="1">
      <alignment vertical="center"/>
    </xf>
    <xf numFmtId="166" fontId="13" fillId="10" borderId="33" xfId="0" applyNumberFormat="1" applyFont="1" applyFill="1" applyBorder="1" applyAlignment="1">
      <alignment vertical="center"/>
    </xf>
    <xf numFmtId="164" fontId="14" fillId="10" borderId="33" xfId="0" applyNumberFormat="1" applyFont="1" applyFill="1" applyBorder="1" applyAlignment="1">
      <alignment vertical="center"/>
    </xf>
    <xf numFmtId="164" fontId="14" fillId="10" borderId="34" xfId="0" applyNumberFormat="1" applyFont="1" applyFill="1" applyBorder="1" applyAlignment="1">
      <alignment vertical="center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horizontal="right" vertical="center"/>
    </xf>
    <xf numFmtId="166" fontId="3" fillId="3" borderId="33" xfId="0" applyNumberFormat="1" applyFont="1" applyFill="1" applyBorder="1" applyAlignment="1">
      <alignment vertical="center"/>
    </xf>
    <xf numFmtId="44" fontId="0" fillId="3" borderId="32" xfId="1" applyFont="1" applyFill="1" applyBorder="1" applyAlignment="1">
      <alignment horizontal="center" vertical="center"/>
    </xf>
    <xf numFmtId="44" fontId="0" fillId="3" borderId="25" xfId="1" applyFont="1" applyFill="1" applyBorder="1" applyAlignment="1">
      <alignment horizontal="center" vertical="center"/>
    </xf>
    <xf numFmtId="44" fontId="0" fillId="3" borderId="27" xfId="1" applyFont="1" applyFill="1" applyBorder="1" applyAlignment="1">
      <alignment horizontal="center" vertical="center"/>
    </xf>
    <xf numFmtId="0" fontId="0" fillId="0" borderId="34" xfId="0" applyBorder="1" applyAlignment="1">
      <alignment vertical="center"/>
    </xf>
    <xf numFmtId="0" fontId="3" fillId="9" borderId="9" xfId="0" applyFont="1" applyFill="1" applyBorder="1" applyAlignment="1">
      <alignment vertical="center"/>
    </xf>
    <xf numFmtId="0" fontId="3" fillId="9" borderId="9" xfId="0" applyFont="1" applyFill="1" applyBorder="1"/>
    <xf numFmtId="0" fontId="3" fillId="9" borderId="9" xfId="0" applyFont="1" applyFill="1" applyBorder="1" applyAlignment="1">
      <alignment horizontal="left" vertical="center"/>
    </xf>
    <xf numFmtId="0" fontId="3" fillId="9" borderId="3" xfId="0" applyFont="1" applyFill="1" applyBorder="1" applyAlignment="1">
      <alignment horizontal="right" vertical="center"/>
    </xf>
    <xf numFmtId="166" fontId="3" fillId="9" borderId="25" xfId="0" applyNumberFormat="1" applyFont="1" applyFill="1" applyBorder="1" applyAlignment="1">
      <alignment vertical="center"/>
    </xf>
    <xf numFmtId="44" fontId="3" fillId="9" borderId="26" xfId="1" applyFont="1" applyFill="1" applyBorder="1" applyAlignment="1">
      <alignment horizontal="center" vertical="center"/>
    </xf>
    <xf numFmtId="44" fontId="3" fillId="9" borderId="26" xfId="1" applyFont="1" applyFill="1" applyBorder="1" applyAlignment="1">
      <alignment vertical="center"/>
    </xf>
    <xf numFmtId="44" fontId="3" fillId="9" borderId="27" xfId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44" fontId="3" fillId="9" borderId="30" xfId="1" applyFont="1" applyFill="1" applyBorder="1" applyAlignment="1">
      <alignment vertical="center"/>
    </xf>
    <xf numFmtId="44" fontId="3" fillId="9" borderId="32" xfId="1" applyFont="1" applyFill="1" applyBorder="1" applyAlignment="1">
      <alignment vertical="center"/>
    </xf>
    <xf numFmtId="9" fontId="3" fillId="9" borderId="29" xfId="2" applyFont="1" applyFill="1" applyBorder="1" applyAlignment="1">
      <alignment vertical="center"/>
    </xf>
    <xf numFmtId="166" fontId="3" fillId="9" borderId="30" xfId="0" applyNumberFormat="1" applyFont="1" applyFill="1" applyBorder="1" applyAlignment="1">
      <alignment vertical="center"/>
    </xf>
    <xf numFmtId="166" fontId="3" fillId="9" borderId="32" xfId="0" applyNumberFormat="1" applyFont="1" applyFill="1" applyBorder="1" applyAlignment="1">
      <alignment vertical="center"/>
    </xf>
    <xf numFmtId="44" fontId="3" fillId="9" borderId="25" xfId="1" applyFont="1" applyFill="1" applyBorder="1" applyAlignment="1">
      <alignment vertical="center"/>
    </xf>
    <xf numFmtId="166" fontId="16" fillId="9" borderId="25" xfId="0" applyNumberFormat="1" applyFont="1" applyFill="1" applyBorder="1" applyAlignment="1">
      <alignment vertical="center"/>
    </xf>
    <xf numFmtId="166" fontId="16" fillId="9" borderId="26" xfId="0" applyNumberFormat="1" applyFont="1" applyFill="1" applyBorder="1" applyAlignment="1">
      <alignment vertical="center"/>
    </xf>
    <xf numFmtId="166" fontId="16" fillId="9" borderId="27" xfId="0" applyNumberFormat="1" applyFont="1" applyFill="1" applyBorder="1" applyAlignment="1">
      <alignment vertical="center"/>
    </xf>
    <xf numFmtId="44" fontId="16" fillId="9" borderId="25" xfId="1" applyFont="1" applyFill="1" applyBorder="1" applyAlignment="1">
      <alignment vertical="center"/>
    </xf>
    <xf numFmtId="44" fontId="16" fillId="9" borderId="26" xfId="1" applyFont="1" applyFill="1" applyBorder="1" applyAlignment="1">
      <alignment vertical="center"/>
    </xf>
    <xf numFmtId="44" fontId="16" fillId="9" borderId="27" xfId="1" applyFont="1" applyFill="1" applyBorder="1" applyAlignment="1">
      <alignment vertical="center"/>
    </xf>
    <xf numFmtId="0" fontId="3" fillId="3" borderId="36" xfId="0" applyFont="1" applyFill="1" applyBorder="1" applyAlignment="1">
      <alignment horizontal="right" vertical="center"/>
    </xf>
    <xf numFmtId="0" fontId="3" fillId="3" borderId="37" xfId="0" applyFont="1" applyFill="1" applyBorder="1" applyAlignment="1">
      <alignment horizontal="left" vertical="center"/>
    </xf>
    <xf numFmtId="0" fontId="3" fillId="3" borderId="38" xfId="0" applyFont="1" applyFill="1" applyBorder="1" applyAlignment="1">
      <alignment horizontal="right" vertical="center"/>
    </xf>
    <xf numFmtId="166" fontId="0" fillId="3" borderId="25" xfId="0" applyNumberFormat="1" applyFill="1" applyBorder="1" applyAlignment="1">
      <alignment vertical="center"/>
    </xf>
    <xf numFmtId="44" fontId="0" fillId="3" borderId="26" xfId="1" applyFont="1" applyFill="1" applyBorder="1" applyAlignment="1">
      <alignment vertical="center"/>
    </xf>
    <xf numFmtId="166" fontId="0" fillId="3" borderId="30" xfId="0" applyNumberFormat="1" applyFill="1" applyBorder="1" applyAlignment="1">
      <alignment vertical="center"/>
    </xf>
    <xf numFmtId="166" fontId="0" fillId="3" borderId="32" xfId="0" applyNumberFormat="1" applyFill="1" applyBorder="1" applyAlignment="1">
      <alignment vertical="center"/>
    </xf>
    <xf numFmtId="0" fontId="3" fillId="0" borderId="0" xfId="0" applyFont="1"/>
    <xf numFmtId="0" fontId="3" fillId="0" borderId="33" xfId="0" applyFont="1" applyBorder="1" applyAlignment="1">
      <alignment horizontal="left" vertical="center"/>
    </xf>
    <xf numFmtId="0" fontId="3" fillId="0" borderId="34" xfId="0" applyFont="1" applyBorder="1" applyAlignment="1">
      <alignment horizontal="right" vertical="center"/>
    </xf>
    <xf numFmtId="166" fontId="3" fillId="0" borderId="39" xfId="0" applyNumberFormat="1" applyFont="1" applyBorder="1" applyAlignment="1">
      <alignment vertical="center"/>
    </xf>
    <xf numFmtId="44" fontId="3" fillId="0" borderId="40" xfId="1" applyFont="1" applyBorder="1" applyAlignment="1">
      <alignment horizontal="center" vertical="center"/>
    </xf>
    <xf numFmtId="44" fontId="3" fillId="0" borderId="40" xfId="1" applyFont="1" applyBorder="1" applyAlignment="1">
      <alignment vertical="center"/>
    </xf>
    <xf numFmtId="44" fontId="3" fillId="0" borderId="41" xfId="1" applyFont="1" applyBorder="1" applyAlignment="1">
      <alignment vertical="center"/>
    </xf>
    <xf numFmtId="44" fontId="3" fillId="0" borderId="42" xfId="1" applyFont="1" applyBorder="1" applyAlignment="1">
      <alignment vertical="center"/>
    </xf>
    <xf numFmtId="44" fontId="3" fillId="0" borderId="43" xfId="1" applyFont="1" applyBorder="1" applyAlignment="1">
      <alignment vertical="center"/>
    </xf>
    <xf numFmtId="9" fontId="3" fillId="0" borderId="44" xfId="2" applyFont="1" applyBorder="1" applyAlignment="1">
      <alignment vertical="center"/>
    </xf>
    <xf numFmtId="166" fontId="3" fillId="0" borderId="42" xfId="0" applyNumberFormat="1" applyFont="1" applyBorder="1" applyAlignment="1">
      <alignment vertical="center"/>
    </xf>
    <xf numFmtId="166" fontId="3" fillId="0" borderId="43" xfId="0" applyNumberFormat="1" applyFont="1" applyBorder="1" applyAlignment="1">
      <alignment vertical="center"/>
    </xf>
    <xf numFmtId="44" fontId="3" fillId="0" borderId="39" xfId="1" applyFont="1" applyBorder="1" applyAlignment="1">
      <alignment vertical="center"/>
    </xf>
    <xf numFmtId="166" fontId="16" fillId="0" borderId="39" xfId="0" applyNumberFormat="1" applyFont="1" applyBorder="1" applyAlignment="1">
      <alignment vertical="center"/>
    </xf>
    <xf numFmtId="166" fontId="16" fillId="0" borderId="40" xfId="0" applyNumberFormat="1" applyFont="1" applyBorder="1" applyAlignment="1">
      <alignment vertical="center"/>
    </xf>
    <xf numFmtId="166" fontId="16" fillId="0" borderId="41" xfId="0" applyNumberFormat="1" applyFont="1" applyBorder="1" applyAlignment="1">
      <alignment vertical="center"/>
    </xf>
    <xf numFmtId="44" fontId="16" fillId="0" borderId="39" xfId="1" applyFont="1" applyBorder="1" applyAlignment="1">
      <alignment vertical="center"/>
    </xf>
    <xf numFmtId="44" fontId="16" fillId="0" borderId="40" xfId="1" applyFont="1" applyBorder="1" applyAlignment="1">
      <alignment vertical="center"/>
    </xf>
    <xf numFmtId="44" fontId="16" fillId="0" borderId="41" xfId="1" applyFont="1" applyBorder="1" applyAlignment="1">
      <alignment vertical="center"/>
    </xf>
    <xf numFmtId="44" fontId="0" fillId="0" borderId="0" xfId="1" applyFont="1" applyAlignment="1">
      <alignment horizontal="center"/>
    </xf>
    <xf numFmtId="44" fontId="0" fillId="0" borderId="0" xfId="1" applyFont="1"/>
    <xf numFmtId="9" fontId="0" fillId="0" borderId="0" xfId="2" applyFont="1"/>
    <xf numFmtId="0" fontId="4" fillId="0" borderId="0" xfId="0" applyFont="1"/>
    <xf numFmtId="2" fontId="0" fillId="0" borderId="0" xfId="0" applyNumberFormat="1"/>
    <xf numFmtId="166" fontId="13" fillId="10" borderId="34" xfId="0" applyNumberFormat="1" applyFont="1" applyFill="1" applyBorder="1" applyAlignment="1">
      <alignment vertical="center"/>
    </xf>
    <xf numFmtId="166" fontId="3" fillId="3" borderId="34" xfId="0" applyNumberFormat="1" applyFont="1" applyFill="1" applyBorder="1" applyAlignment="1">
      <alignment vertical="center"/>
    </xf>
    <xf numFmtId="0" fontId="14" fillId="10" borderId="37" xfId="0" applyFont="1" applyFill="1" applyBorder="1" applyAlignment="1">
      <alignment horizontal="left" vertical="center"/>
    </xf>
    <xf numFmtId="0" fontId="14" fillId="10" borderId="38" xfId="0" applyFont="1" applyFill="1" applyBorder="1" applyAlignment="1">
      <alignment horizontal="left" vertical="center"/>
    </xf>
    <xf numFmtId="0" fontId="14" fillId="10" borderId="28" xfId="0" applyFont="1" applyFill="1" applyBorder="1" applyAlignment="1">
      <alignment vertical="center"/>
    </xf>
    <xf numFmtId="0" fontId="12" fillId="10" borderId="38" xfId="0" applyFont="1" applyFill="1" applyBorder="1" applyAlignment="1">
      <alignment horizontal="left" vertical="center"/>
    </xf>
    <xf numFmtId="0" fontId="12" fillId="10" borderId="28" xfId="0" applyFont="1" applyFill="1" applyBorder="1" applyAlignment="1">
      <alignment vertical="center"/>
    </xf>
    <xf numFmtId="0" fontId="12" fillId="10" borderId="24" xfId="0" applyFont="1" applyFill="1" applyBorder="1" applyAlignment="1">
      <alignment horizontal="left" vertical="center"/>
    </xf>
    <xf numFmtId="0" fontId="12" fillId="10" borderId="24" xfId="0" applyFont="1" applyFill="1" applyBorder="1" applyAlignment="1">
      <alignment vertical="center"/>
    </xf>
    <xf numFmtId="0" fontId="16" fillId="3" borderId="35" xfId="0" applyFont="1" applyFill="1" applyBorder="1" applyAlignment="1">
      <alignment horizontal="left" vertical="center"/>
    </xf>
    <xf numFmtId="0" fontId="16" fillId="3" borderId="30" xfId="0" applyFont="1" applyFill="1" applyBorder="1" applyAlignment="1">
      <alignment horizontal="right" vertical="center"/>
    </xf>
    <xf numFmtId="0" fontId="3" fillId="3" borderId="35" xfId="0" applyFont="1" applyFill="1" applyBorder="1" applyAlignment="1">
      <alignment horizontal="left" vertical="center"/>
    </xf>
    <xf numFmtId="0" fontId="3" fillId="3" borderId="30" xfId="0" applyFont="1" applyFill="1" applyBorder="1" applyAlignment="1">
      <alignment horizontal="right" vertical="center"/>
    </xf>
    <xf numFmtId="166" fontId="0" fillId="0" borderId="34" xfId="0" applyNumberFormat="1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0" fillId="0" borderId="26" xfId="0" applyBorder="1" applyAlignment="1">
      <alignment vertical="center"/>
    </xf>
    <xf numFmtId="0" fontId="11" fillId="9" borderId="26" xfId="0" applyFont="1" applyFill="1" applyBorder="1" applyAlignment="1">
      <alignment vertical="center"/>
    </xf>
    <xf numFmtId="0" fontId="0" fillId="9" borderId="34" xfId="0" applyFill="1" applyBorder="1" applyAlignment="1">
      <alignment vertical="center"/>
    </xf>
    <xf numFmtId="0" fontId="4" fillId="9" borderId="34" xfId="0" applyFont="1" applyFill="1" applyBorder="1" applyAlignment="1">
      <alignment horizontal="left" vertical="center"/>
    </xf>
    <xf numFmtId="0" fontId="4" fillId="9" borderId="30" xfId="0" applyFont="1" applyFill="1" applyBorder="1" applyAlignment="1">
      <alignment vertical="center"/>
    </xf>
    <xf numFmtId="0" fontId="18" fillId="10" borderId="35" xfId="0" applyFont="1" applyFill="1" applyBorder="1" applyAlignment="1">
      <alignment horizontal="left" vertical="center"/>
    </xf>
    <xf numFmtId="0" fontId="3" fillId="6" borderId="35" xfId="0" applyFont="1" applyFill="1" applyBorder="1" applyAlignment="1">
      <alignment vertical="center"/>
    </xf>
    <xf numFmtId="0" fontId="0" fillId="6" borderId="34" xfId="0" applyFill="1" applyBorder="1"/>
    <xf numFmtId="0" fontId="16" fillId="6" borderId="33" xfId="0" applyFont="1" applyFill="1" applyBorder="1" applyAlignment="1">
      <alignment horizontal="left" vertical="center"/>
    </xf>
    <xf numFmtId="0" fontId="16" fillId="6" borderId="34" xfId="0" applyFont="1" applyFill="1" applyBorder="1" applyAlignment="1">
      <alignment horizontal="left" vertical="center"/>
    </xf>
    <xf numFmtId="0" fontId="16" fillId="6" borderId="30" xfId="0" applyFont="1" applyFill="1" applyBorder="1" applyAlignment="1">
      <alignment horizontal="right" vertical="center"/>
    </xf>
    <xf numFmtId="0" fontId="12" fillId="7" borderId="34" xfId="0" applyFont="1" applyFill="1" applyBorder="1" applyAlignment="1">
      <alignment horizontal="left" vertical="center"/>
    </xf>
    <xf numFmtId="0" fontId="12" fillId="7" borderId="34" xfId="0" applyFont="1" applyFill="1" applyBorder="1" applyAlignment="1">
      <alignment vertical="center"/>
    </xf>
    <xf numFmtId="0" fontId="12" fillId="7" borderId="30" xfId="0" applyFont="1" applyFill="1" applyBorder="1" applyAlignment="1">
      <alignment vertical="center"/>
    </xf>
    <xf numFmtId="0" fontId="11" fillId="6" borderId="26" xfId="0" applyFont="1" applyFill="1" applyBorder="1" applyAlignment="1">
      <alignment vertical="center"/>
    </xf>
    <xf numFmtId="0" fontId="0" fillId="6" borderId="34" xfId="0" applyFill="1" applyBorder="1" applyAlignment="1">
      <alignment vertical="center"/>
    </xf>
    <xf numFmtId="0" fontId="0" fillId="6" borderId="34" xfId="0" applyFill="1" applyBorder="1" applyAlignment="1">
      <alignment horizontal="left" vertical="center"/>
    </xf>
    <xf numFmtId="0" fontId="0" fillId="6" borderId="30" xfId="0" applyFill="1" applyBorder="1" applyAlignment="1">
      <alignment vertical="center"/>
    </xf>
    <xf numFmtId="0" fontId="18" fillId="7" borderId="35" xfId="0" applyFont="1" applyFill="1" applyBorder="1" applyAlignment="1">
      <alignment horizontal="left" vertical="center"/>
    </xf>
    <xf numFmtId="0" fontId="14" fillId="10" borderId="34" xfId="0" applyFont="1" applyFill="1" applyBorder="1" applyAlignment="1">
      <alignment horizontal="left" vertical="center"/>
    </xf>
    <xf numFmtId="0" fontId="14" fillId="10" borderId="30" xfId="0" applyFont="1" applyFill="1" applyBorder="1" applyAlignment="1">
      <alignment vertical="center"/>
    </xf>
    <xf numFmtId="0" fontId="7" fillId="0" borderId="35" xfId="0" applyFont="1" applyBorder="1" applyAlignment="1">
      <alignment vertical="center" wrapText="1"/>
    </xf>
    <xf numFmtId="0" fontId="7" fillId="0" borderId="34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44" fontId="9" fillId="0" borderId="30" xfId="1" applyFont="1" applyBorder="1" applyAlignment="1">
      <alignment horizontal="center" vertical="center" wrapText="1"/>
    </xf>
    <xf numFmtId="14" fontId="3" fillId="0" borderId="9" xfId="0" applyNumberFormat="1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1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15</xdr:row>
          <xdr:rowOff>0</xdr:rowOff>
        </xdr:from>
        <xdr:to>
          <xdr:col>0</xdr:col>
          <xdr:colOff>228600</xdr:colOff>
          <xdr:row>16</xdr:row>
          <xdr:rowOff>0</xdr:rowOff>
        </xdr:to>
        <xdr:sp macro="" textlink="">
          <xdr:nvSpPr>
            <xdr:cNvPr id="1027" name="cmdOK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con/Downloads/Suivi%20b&#233;ton%20SNOROC%2020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eiffage.sharepoint.com/sites/NosProjets/Documents%20partages/2643%20-%20SNOROC/4%20-%20GESTION%20DE%20CHANTIER/C%20-%20BUDGET%20D'OPERATION/1-%20Point%200/archives/LE%20SNOROC%20-%20TROBBI%20Objectif%20NGv3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roupeeiffage-my.sharepoint.com/personal/hugo_robin2_eiffage_com/Documents/Documents/PROJET%20GESTION%20EIFFAGE/GESTION_COPIE.xlsm" TargetMode="External"/><Relationship Id="rId1" Type="http://schemas.openxmlformats.org/officeDocument/2006/relationships/externalLinkPath" Target="https://groupeeiffage-my.sharepoint.com/personal/hugo_robin2_eiffage_com/Documents/Documents/PROJET%20GESTION%20EIFFAGE/GESTION_COPIE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groupeeiffage-my.sharepoint.com/personal/hugo_robin2_eiffage_com/Documents/Documents/PROJET%20GESTION%20EIFFAGE/TABLEAU_GESTION_EIFFAGE.xlsm" TargetMode="External"/><Relationship Id="rId1" Type="http://schemas.openxmlformats.org/officeDocument/2006/relationships/externalLinkPath" Target="https://groupeeiffage-my.sharepoint.com/personal/hugo_robin2_eiffage_com/Documents/Documents/PROJET%20GESTION%20EIFFAGE/TABLEAU_GESTION_EIFFAG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eiffage.sharepoint.com/Mes%20documents/Galibier%20II%20-%202004/produit%20m&#233;rit&#233;/Mes%20documents/Gestion%20de%20chantier/docsaecomptes.xls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efd68c3ce155f9a9/Documents/PROJET%20GESTION%20EIFFAGE/2643%20POINTAGE%20G2%20Novembre%2021.xlsm.xlsm" TargetMode="External"/><Relationship Id="rId1" Type="http://schemas.openxmlformats.org/officeDocument/2006/relationships/externalLinkPath" Target="https://groupeeiffage-my.sharepoint.com/personal/hugo_robin2_eiffage_com/Documents/Documents/PROJET%20GESTION%20EIFFAGE/2643%20POINTAGE%20G2%20Novembre%2021.xls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NEES"/>
      <sheetName val="EPROUVETTES"/>
      <sheetName val="CENTRALIER"/>
      <sheetName val="BFC Journalier"/>
      <sheetName val="BFC Facturation"/>
      <sheetName val="BPE JOURNALIER"/>
      <sheetName val="VENTILATION"/>
      <sheetName val="RECAP MENSUEL"/>
      <sheetName val="Feuil2"/>
      <sheetName val="Feuil1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 Accueil"/>
      <sheetName val="P - Fiche signal"/>
      <sheetName val="P - Intervenants"/>
      <sheetName val="P - Synoptique"/>
      <sheetName val="P - Historique"/>
      <sheetName val="P - Promesses"/>
      <sheetName val="P - Risques"/>
      <sheetName val="P - SP"/>
      <sheetName val="P - SHA"/>
      <sheetName val="P - SHOT"/>
      <sheetName val="P - SU"/>
      <sheetName val="P - AMEXT"/>
      <sheetName val="O - Sommaire"/>
      <sheetName val="T - Sommaire"/>
      <sheetName val="T - PdG"/>
      <sheetName val="T - Check List"/>
      <sheetName val="T - Visite site"/>
      <sheetName val="T - Etude commerciale"/>
      <sheetName val="T - Evaluation BE"/>
      <sheetName val="T - Bétons"/>
      <sheetName val="T - Déchets"/>
      <sheetName val="T - Electricité"/>
      <sheetName val="T - SMH"/>
      <sheetName val="T - Ratios GO"/>
      <sheetName val="T - Planning Enc"/>
      <sheetName val="T - S-T G.O."/>
      <sheetName val="T - S-T Ratios CES"/>
      <sheetName val="T - Honoraires"/>
      <sheetName val="T - Prestataires"/>
      <sheetName val="T - BILAN"/>
      <sheetName val="T - Feuille de vente"/>
      <sheetName val="T - Retour demande étude"/>
      <sheetName val="T - FDV EI"/>
      <sheetName val="M - PDG CHANTIER"/>
      <sheetName val="M - SYNTHESE"/>
      <sheetName val="M - BANCHES 1"/>
      <sheetName val="M - BANCHES 2"/>
      <sheetName val="M - BANCHES 3"/>
      <sheetName val="M - BANCHES 4"/>
      <sheetName val="M - BANCHES 5"/>
      <sheetName val="M - PASSERELLES 1"/>
      <sheetName val="M - PASSERELLES 2"/>
      <sheetName val="M - PASSERELLES 3"/>
      <sheetName val="M - SECURITES 1"/>
      <sheetName val="M - SECURITES 2"/>
      <sheetName val="M - SECURITES 3"/>
      <sheetName val="M - DONNEES BANCHES"/>
      <sheetName val="M - DONNEES PASSERELLES"/>
      <sheetName val="M - DONNEES TRANSPORTS"/>
      <sheetName val="O - PdG"/>
      <sheetName val="O - Bétons"/>
      <sheetName val="O - Electricité"/>
      <sheetName val="O - Déchets"/>
      <sheetName val="O - SMH"/>
      <sheetName val="O - Ratios GO"/>
      <sheetName val="O - Hors Etude"/>
      <sheetName val="O - S-T GO-ratios"/>
      <sheetName val="O - S-T CES-ratios"/>
      <sheetName val="O - Honoraires"/>
      <sheetName val="O - Prestataires"/>
      <sheetName val="O - BILAN"/>
      <sheetName val="O - Feuille de vente"/>
      <sheetName val="O - Explication Ecart"/>
      <sheetName val="O - Retour demande étude"/>
      <sheetName val="B - Sommaire"/>
      <sheetName val="B - PdG"/>
      <sheetName val="B - Analyse chantier"/>
      <sheetName val="B - Ratios GO"/>
      <sheetName val="B - Hors Etude"/>
      <sheetName val="B - S-T GO-ratios"/>
      <sheetName val="B - S-T CES-ratios"/>
      <sheetName val="B - Honoraires"/>
      <sheetName val="B - Prestataires"/>
      <sheetName val="B - BILAN"/>
      <sheetName val="B - Feuille de vente"/>
    </sheetNames>
    <sheetDataSet>
      <sheetData sheetId="0" refreshError="1">
        <row r="4">
          <cell r="J4" t="str">
            <v>SAVOIE</v>
          </cell>
        </row>
        <row r="18">
          <cell r="D18" t="str">
            <v>PLAGNE MONTALBERT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 Accueil"/>
      <sheetName val="S - SOMMAIRE"/>
      <sheetName val="S - Personnel"/>
      <sheetName val="S - Béton"/>
      <sheetName val="S - HA"/>
      <sheetName val="S - TS"/>
      <sheetName val="S - Prémur"/>
      <sheetName val="S - Prédalle"/>
      <sheetName val="S - Balcon préfa"/>
      <sheetName val="S - Poutre préfa"/>
      <sheetName val="S - Main d'oeuvre"/>
      <sheetName val="M - 09"/>
      <sheetName val="M - 10"/>
      <sheetName val="M - 11"/>
      <sheetName val="M - 12"/>
      <sheetName val="M - 01"/>
      <sheetName val="M - 02"/>
      <sheetName val="M - 03"/>
      <sheetName val="M - 04"/>
      <sheetName val="M - 05"/>
      <sheetName val="M - 06"/>
      <sheetName val="M - 07"/>
      <sheetName val="M - 08"/>
      <sheetName val="A - SOMMAIRE"/>
      <sheetName val="A - Matrice"/>
      <sheetName val="A - Prémur"/>
      <sheetName val="A - Prédalle"/>
      <sheetName val="A - Balcon préfa"/>
      <sheetName val="A - Poutre préfa"/>
    </sheetNames>
    <sheetDataSet>
      <sheetData sheetId="0">
        <row r="4">
          <cell r="J4" t="str">
            <v>SAVOIE</v>
          </cell>
        </row>
        <row r="5">
          <cell r="J5" t="str">
            <v>AIN</v>
          </cell>
        </row>
        <row r="6">
          <cell r="J6" t="str">
            <v>ISERE</v>
          </cell>
        </row>
        <row r="7">
          <cell r="J7" t="str">
            <v>DRÔME ARDECHE</v>
          </cell>
        </row>
        <row r="11">
          <cell r="D11" t="str">
            <v>VESNA</v>
          </cell>
        </row>
      </sheetData>
      <sheetData sheetId="1">
        <row r="13">
          <cell r="G13">
            <v>45536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8">
          <cell r="L8">
            <v>7</v>
          </cell>
          <cell r="AB8">
            <v>39.5</v>
          </cell>
        </row>
        <row r="9">
          <cell r="AB9">
            <v>15</v>
          </cell>
        </row>
        <row r="10">
          <cell r="L10">
            <v>7</v>
          </cell>
          <cell r="AA10">
            <v>7.5</v>
          </cell>
        </row>
        <row r="11">
          <cell r="L11">
            <v>22</v>
          </cell>
          <cell r="AA11">
            <v>7.5</v>
          </cell>
        </row>
        <row r="16">
          <cell r="L16">
            <v>29.5</v>
          </cell>
          <cell r="AB16">
            <v>15</v>
          </cell>
        </row>
        <row r="17">
          <cell r="L17">
            <v>7.5</v>
          </cell>
          <cell r="AB17">
            <v>7.5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73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Z40">
            <v>0</v>
          </cell>
          <cell r="AA40">
            <v>15</v>
          </cell>
          <cell r="AB40">
            <v>77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0</v>
          </cell>
          <cell r="GF40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73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15</v>
          </cell>
          <cell r="AB42">
            <v>77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0</v>
          </cell>
          <cell r="GF42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2774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570</v>
          </cell>
          <cell r="AB44">
            <v>2926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0</v>
          </cell>
          <cell r="GF44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2774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Z46">
            <v>0</v>
          </cell>
          <cell r="AA46">
            <v>570</v>
          </cell>
          <cell r="AB46">
            <v>2926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0</v>
          </cell>
          <cell r="GF46">
            <v>0</v>
          </cell>
        </row>
      </sheetData>
      <sheetData sheetId="12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8">
          <cell r="X8">
            <v>15</v>
          </cell>
          <cell r="AB8">
            <v>137.75</v>
          </cell>
          <cell r="GE8">
            <v>7.5</v>
          </cell>
        </row>
        <row r="9">
          <cell r="AB9">
            <v>96.5</v>
          </cell>
        </row>
        <row r="11">
          <cell r="AB11">
            <v>29.5</v>
          </cell>
        </row>
        <row r="12">
          <cell r="AA12">
            <v>74.5</v>
          </cell>
          <cell r="AB12">
            <v>29.5</v>
          </cell>
        </row>
        <row r="13">
          <cell r="I13">
            <v>7.5</v>
          </cell>
          <cell r="AB13">
            <v>60</v>
          </cell>
          <cell r="GE13">
            <v>48.5</v>
          </cell>
        </row>
        <row r="14">
          <cell r="X14">
            <v>15</v>
          </cell>
          <cell r="AA14">
            <v>74.5</v>
          </cell>
          <cell r="AB14">
            <v>44.5</v>
          </cell>
        </row>
        <row r="40">
          <cell r="I40">
            <v>7.5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30</v>
          </cell>
          <cell r="Z40">
            <v>0</v>
          </cell>
          <cell r="AA40">
            <v>149</v>
          </cell>
          <cell r="AB40">
            <v>397.75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56</v>
          </cell>
          <cell r="GF40">
            <v>0</v>
          </cell>
        </row>
        <row r="42">
          <cell r="I42">
            <v>7.5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0</v>
          </cell>
          <cell r="V42">
            <v>0</v>
          </cell>
          <cell r="W42">
            <v>0</v>
          </cell>
          <cell r="X42">
            <v>30</v>
          </cell>
          <cell r="Z42">
            <v>0</v>
          </cell>
          <cell r="AA42">
            <v>149</v>
          </cell>
          <cell r="AB42">
            <v>397.75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56</v>
          </cell>
          <cell r="GF42">
            <v>0</v>
          </cell>
        </row>
        <row r="44">
          <cell r="I44">
            <v>285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W44">
            <v>0</v>
          </cell>
          <cell r="X44">
            <v>1140</v>
          </cell>
          <cell r="Z44">
            <v>0</v>
          </cell>
          <cell r="AA44">
            <v>5662</v>
          </cell>
          <cell r="AB44">
            <v>15114.5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2128</v>
          </cell>
          <cell r="GF44">
            <v>0</v>
          </cell>
        </row>
        <row r="46">
          <cell r="I46">
            <v>285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W46">
            <v>0</v>
          </cell>
          <cell r="X46">
            <v>1140</v>
          </cell>
          <cell r="Z46">
            <v>0</v>
          </cell>
          <cell r="AA46">
            <v>5662</v>
          </cell>
          <cell r="AB46">
            <v>15114.5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2128</v>
          </cell>
          <cell r="GF46">
            <v>0</v>
          </cell>
        </row>
      </sheetData>
      <sheetData sheetId="13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8">
          <cell r="O8">
            <v>22</v>
          </cell>
          <cell r="Q8">
            <v>23</v>
          </cell>
          <cell r="AB8">
            <v>89.5</v>
          </cell>
          <cell r="AK8">
            <v>7.5</v>
          </cell>
        </row>
        <row r="9">
          <cell r="AB9">
            <v>15</v>
          </cell>
          <cell r="AF9">
            <v>38</v>
          </cell>
          <cell r="AG9">
            <v>22</v>
          </cell>
        </row>
        <row r="12">
          <cell r="AD12">
            <v>8.5</v>
          </cell>
          <cell r="AF12">
            <v>29.5</v>
          </cell>
          <cell r="AG12">
            <v>22</v>
          </cell>
        </row>
        <row r="13">
          <cell r="AB13">
            <v>96.5</v>
          </cell>
        </row>
        <row r="14">
          <cell r="Q14">
            <v>22.5</v>
          </cell>
          <cell r="AB14">
            <v>51.5</v>
          </cell>
          <cell r="AD14">
            <v>8.5</v>
          </cell>
          <cell r="AF14">
            <v>44.5</v>
          </cell>
          <cell r="AG14">
            <v>14.5</v>
          </cell>
        </row>
        <row r="15">
          <cell r="AB15">
            <v>37</v>
          </cell>
          <cell r="AI15">
            <v>15</v>
          </cell>
          <cell r="AK15">
            <v>22</v>
          </cell>
        </row>
        <row r="18">
          <cell r="Q18">
            <v>7.5</v>
          </cell>
          <cell r="AD18">
            <v>7.5</v>
          </cell>
          <cell r="AF18">
            <v>37</v>
          </cell>
          <cell r="AG18">
            <v>14.5</v>
          </cell>
          <cell r="AI18">
            <v>7.5</v>
          </cell>
        </row>
        <row r="19">
          <cell r="AF19">
            <v>22</v>
          </cell>
          <cell r="AG19">
            <v>22</v>
          </cell>
          <cell r="AI19">
            <v>30</v>
          </cell>
        </row>
        <row r="20">
          <cell r="AI20">
            <v>15</v>
          </cell>
          <cell r="AK20">
            <v>22</v>
          </cell>
        </row>
        <row r="21">
          <cell r="V21">
            <v>144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22</v>
          </cell>
          <cell r="P40">
            <v>0</v>
          </cell>
          <cell r="Q40">
            <v>53</v>
          </cell>
          <cell r="R40">
            <v>0</v>
          </cell>
          <cell r="S40">
            <v>0</v>
          </cell>
          <cell r="U40">
            <v>0</v>
          </cell>
          <cell r="V40">
            <v>144</v>
          </cell>
          <cell r="W40">
            <v>0</v>
          </cell>
          <cell r="X40">
            <v>0</v>
          </cell>
          <cell r="Z40">
            <v>0</v>
          </cell>
          <cell r="AA40">
            <v>0</v>
          </cell>
          <cell r="AB40">
            <v>289.5</v>
          </cell>
          <cell r="AD40">
            <v>24.5</v>
          </cell>
          <cell r="AE40">
            <v>0</v>
          </cell>
          <cell r="AF40">
            <v>171</v>
          </cell>
          <cell r="AG40">
            <v>95</v>
          </cell>
          <cell r="AH40">
            <v>0</v>
          </cell>
          <cell r="AI40">
            <v>67.5</v>
          </cell>
          <cell r="AJ40">
            <v>0</v>
          </cell>
          <cell r="AK40">
            <v>51.5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0</v>
          </cell>
          <cell r="GF40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22</v>
          </cell>
          <cell r="P42">
            <v>0</v>
          </cell>
          <cell r="Q42">
            <v>53</v>
          </cell>
          <cell r="R42">
            <v>0</v>
          </cell>
          <cell r="S42">
            <v>0</v>
          </cell>
          <cell r="U42">
            <v>0</v>
          </cell>
          <cell r="V42">
            <v>144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289.5</v>
          </cell>
          <cell r="AD42">
            <v>24.5</v>
          </cell>
          <cell r="AE42">
            <v>0</v>
          </cell>
          <cell r="AF42">
            <v>171</v>
          </cell>
          <cell r="AG42">
            <v>95</v>
          </cell>
          <cell r="AH42">
            <v>0</v>
          </cell>
          <cell r="AI42">
            <v>67.5</v>
          </cell>
          <cell r="AJ42">
            <v>0</v>
          </cell>
          <cell r="AK42">
            <v>51.5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0</v>
          </cell>
          <cell r="GF42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836</v>
          </cell>
          <cell r="P44">
            <v>0</v>
          </cell>
          <cell r="Q44">
            <v>2014</v>
          </cell>
          <cell r="R44">
            <v>0</v>
          </cell>
          <cell r="S44">
            <v>0</v>
          </cell>
          <cell r="U44">
            <v>0</v>
          </cell>
          <cell r="V44">
            <v>5472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11001</v>
          </cell>
          <cell r="AD44">
            <v>931</v>
          </cell>
          <cell r="AE44">
            <v>0</v>
          </cell>
          <cell r="AF44">
            <v>6498</v>
          </cell>
          <cell r="AG44">
            <v>3610</v>
          </cell>
          <cell r="AH44">
            <v>0</v>
          </cell>
          <cell r="AI44">
            <v>2565</v>
          </cell>
          <cell r="AJ44">
            <v>0</v>
          </cell>
          <cell r="AK44">
            <v>1957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0</v>
          </cell>
          <cell r="GF44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836</v>
          </cell>
          <cell r="P46">
            <v>0</v>
          </cell>
          <cell r="Q46">
            <v>2014</v>
          </cell>
          <cell r="R46">
            <v>0</v>
          </cell>
          <cell r="S46">
            <v>0</v>
          </cell>
          <cell r="U46">
            <v>0</v>
          </cell>
          <cell r="V46">
            <v>5472</v>
          </cell>
          <cell r="W46">
            <v>0</v>
          </cell>
          <cell r="X46">
            <v>0</v>
          </cell>
          <cell r="Z46">
            <v>0</v>
          </cell>
          <cell r="AA46">
            <v>0</v>
          </cell>
          <cell r="AB46">
            <v>11001</v>
          </cell>
          <cell r="AD46">
            <v>931</v>
          </cell>
          <cell r="AE46">
            <v>0</v>
          </cell>
          <cell r="AF46">
            <v>6498</v>
          </cell>
          <cell r="AG46">
            <v>3610</v>
          </cell>
          <cell r="AH46">
            <v>0</v>
          </cell>
          <cell r="AI46">
            <v>2565</v>
          </cell>
          <cell r="AJ46">
            <v>0</v>
          </cell>
          <cell r="AK46">
            <v>1957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0</v>
          </cell>
          <cell r="GF46">
            <v>0</v>
          </cell>
        </row>
      </sheetData>
      <sheetData sheetId="14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8">
          <cell r="AB8">
            <v>15</v>
          </cell>
          <cell r="AF8">
            <v>90.25</v>
          </cell>
        </row>
        <row r="9">
          <cell r="AG9">
            <v>125</v>
          </cell>
        </row>
        <row r="12">
          <cell r="AG12">
            <v>22.5</v>
          </cell>
        </row>
        <row r="13">
          <cell r="AG13">
            <v>52</v>
          </cell>
          <cell r="AH13">
            <v>15</v>
          </cell>
        </row>
        <row r="14">
          <cell r="AF14">
            <v>21.5</v>
          </cell>
          <cell r="AG14">
            <v>82</v>
          </cell>
        </row>
        <row r="15">
          <cell r="U15">
            <v>11.25</v>
          </cell>
          <cell r="X15">
            <v>11.25</v>
          </cell>
          <cell r="AK15">
            <v>14.5</v>
          </cell>
        </row>
        <row r="18">
          <cell r="AF18">
            <v>51</v>
          </cell>
          <cell r="AG18">
            <v>44.5</v>
          </cell>
          <cell r="AH18">
            <v>7.5</v>
          </cell>
        </row>
        <row r="19">
          <cell r="AF19">
            <v>14.5</v>
          </cell>
          <cell r="AG19">
            <v>89</v>
          </cell>
        </row>
        <row r="20">
          <cell r="AI20">
            <v>44</v>
          </cell>
          <cell r="AK20">
            <v>68</v>
          </cell>
        </row>
        <row r="21">
          <cell r="V21">
            <v>112</v>
          </cell>
        </row>
        <row r="22">
          <cell r="AI22">
            <v>51.5</v>
          </cell>
          <cell r="AK22">
            <v>52</v>
          </cell>
        </row>
        <row r="23">
          <cell r="AI23">
            <v>22.5</v>
          </cell>
          <cell r="AK23">
            <v>45</v>
          </cell>
          <cell r="AP23">
            <v>44</v>
          </cell>
        </row>
        <row r="24">
          <cell r="AI24">
            <v>58.5</v>
          </cell>
          <cell r="AK24">
            <v>15</v>
          </cell>
        </row>
        <row r="25">
          <cell r="AK25">
            <v>37.5</v>
          </cell>
          <cell r="AP25">
            <v>43.5</v>
          </cell>
        </row>
        <row r="26">
          <cell r="AJ26">
            <v>37</v>
          </cell>
          <cell r="AK26">
            <v>22</v>
          </cell>
        </row>
        <row r="27">
          <cell r="AF27">
            <v>37</v>
          </cell>
          <cell r="AG27">
            <v>36.5</v>
          </cell>
          <cell r="AI27">
            <v>7.5</v>
          </cell>
          <cell r="AK27">
            <v>22.5</v>
          </cell>
        </row>
        <row r="28">
          <cell r="AJ28">
            <v>7</v>
          </cell>
          <cell r="AQ28">
            <v>15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11.25</v>
          </cell>
          <cell r="V40">
            <v>112</v>
          </cell>
          <cell r="W40">
            <v>0</v>
          </cell>
          <cell r="X40">
            <v>11.25</v>
          </cell>
          <cell r="Z40">
            <v>0</v>
          </cell>
          <cell r="AA40">
            <v>0</v>
          </cell>
          <cell r="AB40">
            <v>15</v>
          </cell>
          <cell r="AD40">
            <v>0</v>
          </cell>
          <cell r="AE40">
            <v>0</v>
          </cell>
          <cell r="AF40">
            <v>214.25</v>
          </cell>
          <cell r="AG40">
            <v>451.5</v>
          </cell>
          <cell r="AH40">
            <v>22.5</v>
          </cell>
          <cell r="AI40">
            <v>184</v>
          </cell>
          <cell r="AJ40">
            <v>44</v>
          </cell>
          <cell r="AK40">
            <v>276.5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87.5</v>
          </cell>
          <cell r="AQ40">
            <v>15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0</v>
          </cell>
          <cell r="GF40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11.25</v>
          </cell>
          <cell r="V42">
            <v>112</v>
          </cell>
          <cell r="W42">
            <v>0</v>
          </cell>
          <cell r="X42">
            <v>11.25</v>
          </cell>
          <cell r="Z42">
            <v>0</v>
          </cell>
          <cell r="AA42">
            <v>0</v>
          </cell>
          <cell r="AB42">
            <v>15</v>
          </cell>
          <cell r="AD42">
            <v>0</v>
          </cell>
          <cell r="AE42">
            <v>0</v>
          </cell>
          <cell r="AF42">
            <v>214.25</v>
          </cell>
          <cell r="AG42">
            <v>451.5</v>
          </cell>
          <cell r="AH42">
            <v>22.5</v>
          </cell>
          <cell r="AI42">
            <v>184</v>
          </cell>
          <cell r="AJ42">
            <v>44</v>
          </cell>
          <cell r="AK42">
            <v>276.5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87.5</v>
          </cell>
          <cell r="AQ42">
            <v>15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0</v>
          </cell>
          <cell r="GF42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427.5</v>
          </cell>
          <cell r="V44">
            <v>4256</v>
          </cell>
          <cell r="W44">
            <v>0</v>
          </cell>
          <cell r="X44">
            <v>427.5</v>
          </cell>
          <cell r="Z44">
            <v>0</v>
          </cell>
          <cell r="AA44">
            <v>0</v>
          </cell>
          <cell r="AB44">
            <v>570</v>
          </cell>
          <cell r="AD44">
            <v>0</v>
          </cell>
          <cell r="AE44">
            <v>0</v>
          </cell>
          <cell r="AF44">
            <v>8141.5</v>
          </cell>
          <cell r="AG44">
            <v>17157</v>
          </cell>
          <cell r="AH44">
            <v>855</v>
          </cell>
          <cell r="AI44">
            <v>6992</v>
          </cell>
          <cell r="AJ44">
            <v>1672</v>
          </cell>
          <cell r="AK44">
            <v>10507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3325</v>
          </cell>
          <cell r="AQ44">
            <v>570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0</v>
          </cell>
          <cell r="GF44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U46">
            <v>427.5</v>
          </cell>
          <cell r="V46">
            <v>4256</v>
          </cell>
          <cell r="W46">
            <v>0</v>
          </cell>
          <cell r="X46">
            <v>427.5</v>
          </cell>
          <cell r="Z46">
            <v>0</v>
          </cell>
          <cell r="AA46">
            <v>0</v>
          </cell>
          <cell r="AB46">
            <v>570</v>
          </cell>
          <cell r="AD46">
            <v>0</v>
          </cell>
          <cell r="AE46">
            <v>0</v>
          </cell>
          <cell r="AF46">
            <v>8141.5</v>
          </cell>
          <cell r="AG46">
            <v>17157</v>
          </cell>
          <cell r="AH46">
            <v>855</v>
          </cell>
          <cell r="AI46">
            <v>6992</v>
          </cell>
          <cell r="AJ46">
            <v>1672</v>
          </cell>
          <cell r="AK46">
            <v>10507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3325</v>
          </cell>
          <cell r="AQ46">
            <v>570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0</v>
          </cell>
          <cell r="GF46">
            <v>0</v>
          </cell>
        </row>
      </sheetData>
      <sheetData sheetId="15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0</v>
          </cell>
          <cell r="GF40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0</v>
          </cell>
          <cell r="GF42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0</v>
          </cell>
          <cell r="GF44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0</v>
          </cell>
          <cell r="GF46">
            <v>0</v>
          </cell>
        </row>
      </sheetData>
      <sheetData sheetId="16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0</v>
          </cell>
          <cell r="GF40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0</v>
          </cell>
          <cell r="GF42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0</v>
          </cell>
          <cell r="GF44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0</v>
          </cell>
          <cell r="GF46">
            <v>0</v>
          </cell>
        </row>
      </sheetData>
      <sheetData sheetId="17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0</v>
          </cell>
          <cell r="GF40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0</v>
          </cell>
          <cell r="GF42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0</v>
          </cell>
          <cell r="GF44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0</v>
          </cell>
          <cell r="GF46">
            <v>0</v>
          </cell>
        </row>
      </sheetData>
      <sheetData sheetId="18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0</v>
          </cell>
          <cell r="GF40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0</v>
          </cell>
          <cell r="GF42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0</v>
          </cell>
          <cell r="GF44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0</v>
          </cell>
          <cell r="GF46">
            <v>0</v>
          </cell>
        </row>
      </sheetData>
      <sheetData sheetId="19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0</v>
          </cell>
          <cell r="GF40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0</v>
          </cell>
          <cell r="GF42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0</v>
          </cell>
          <cell r="GF44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0</v>
          </cell>
          <cell r="GF46">
            <v>0</v>
          </cell>
        </row>
      </sheetData>
      <sheetData sheetId="20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0</v>
          </cell>
          <cell r="GF40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0</v>
          </cell>
          <cell r="GF42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0</v>
          </cell>
          <cell r="GF44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0</v>
          </cell>
          <cell r="GF46">
            <v>0</v>
          </cell>
        </row>
      </sheetData>
      <sheetData sheetId="21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0</v>
          </cell>
          <cell r="GF40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0</v>
          </cell>
          <cell r="GF42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0</v>
          </cell>
          <cell r="GF44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0</v>
          </cell>
          <cell r="GF46">
            <v>0</v>
          </cell>
        </row>
      </sheetData>
      <sheetData sheetId="22">
        <row r="6">
          <cell r="H6" t="str">
            <v>INDEPENDATES</v>
          </cell>
          <cell r="I6" t="str">
            <v>Clotures /panneaux / Signaletique</v>
          </cell>
          <cell r="J6" t="str">
            <v>Branchement reseaux</v>
          </cell>
          <cell r="K6" t="str">
            <v>Repli général</v>
          </cell>
          <cell r="L6" t="str">
            <v>Grue et accessoires</v>
          </cell>
          <cell r="M6" t="str">
            <v>Instalation / Repli base-vie</v>
          </cell>
          <cell r="N6" t="str">
            <v>Base-vie</v>
          </cell>
          <cell r="O6" t="str">
            <v>Securite</v>
          </cell>
          <cell r="P6" t="str">
            <v>Aménagement aire de coffrage</v>
          </cell>
          <cell r="Q6" t="str">
            <v>Coffrage voiles droits</v>
          </cell>
          <cell r="R6" t="str">
            <v>Traitement des déchets</v>
          </cell>
          <cell r="S6" t="str">
            <v>Transport matériels GO</v>
          </cell>
          <cell r="T6" t="str">
            <v>TEMPORELLES</v>
          </cell>
          <cell r="U6" t="str">
            <v>Nettoyage chantier</v>
          </cell>
          <cell r="V6" t="str">
            <v>Grutier G1</v>
          </cell>
          <cell r="W6" t="str">
            <v>Mécanicien chantier</v>
          </cell>
          <cell r="X6" t="str">
            <v>Mise en œuvre sécurité</v>
          </cell>
          <cell r="Y6" t="str">
            <v>FONDATIONS</v>
          </cell>
          <cell r="Z6" t="str">
            <v>Implantation</v>
          </cell>
          <cell r="AA6" t="str">
            <v>Fosse ascenseur</v>
          </cell>
          <cell r="AB6" t="str">
            <v>Radier</v>
          </cell>
          <cell r="AC6" t="str">
            <v>SOUS-SOL</v>
          </cell>
          <cell r="AD6" t="str">
            <v>Prémur extérieur SS</v>
          </cell>
          <cell r="AE6" t="str">
            <v>Voile extérieur CSP (Rampe) SS</v>
          </cell>
          <cell r="AF6" t="str">
            <v>Voile extérieur CSP SS</v>
          </cell>
          <cell r="AG6" t="str">
            <v>Voile intérieur CSP SS</v>
          </cell>
          <cell r="AH6" t="str">
            <v>Prémur intérieur SS</v>
          </cell>
          <cell r="AI6" t="str">
            <v>Poteaux CSP SS</v>
          </cell>
          <cell r="AJ6" t="str">
            <v>Poutres CSP SS</v>
          </cell>
          <cell r="AK6" t="str">
            <v>Poutre préfabriquée SS</v>
          </cell>
          <cell r="AL6" t="str">
            <v>Escalier SS</v>
          </cell>
          <cell r="AM6" t="str">
            <v>Finitions (Ragréage) SS</v>
          </cell>
          <cell r="AN6" t="str">
            <v>Aménagement des locaux</v>
          </cell>
          <cell r="AO6" t="str">
            <v>Conduits et gaine</v>
          </cell>
          <cell r="AP6" t="str">
            <v>Plancher prédalle</v>
          </cell>
          <cell r="AQ6" t="str">
            <v>Calfeutrement / scellement</v>
          </cell>
          <cell r="AR6" t="str">
            <v>RDC</v>
          </cell>
          <cell r="AS6" t="str">
            <v>O1</v>
          </cell>
          <cell r="AT6" t="str">
            <v>Voile extérieur CSP RDC O1</v>
          </cell>
          <cell r="AU6" t="str">
            <v>Prémur extérieur RDC O1</v>
          </cell>
          <cell r="AV6" t="str">
            <v>Voile intérieur CSP RDC O1</v>
          </cell>
          <cell r="AW6" t="str">
            <v>Prémur intérieur RDC O1</v>
          </cell>
          <cell r="AX6" t="str">
            <v>Poteaux CSP RDC O1</v>
          </cell>
          <cell r="AY6" t="str">
            <v>Poutres CSP RDC O1</v>
          </cell>
          <cell r="AZ6" t="str">
            <v>Poutre préfabriquée RDC O1</v>
          </cell>
          <cell r="BA6" t="str">
            <v>Escalier RDC O1</v>
          </cell>
          <cell r="BB6" t="str">
            <v>Finitions (Ragréage) RDC O1</v>
          </cell>
          <cell r="BC6" t="str">
            <v>O2</v>
          </cell>
          <cell r="BD6" t="str">
            <v>Voile extérieur CSP RDC O2</v>
          </cell>
          <cell r="BE6" t="str">
            <v>Prémur extérieur RDC O2</v>
          </cell>
          <cell r="BF6" t="str">
            <v>Voile intérieur CSP RDC O2</v>
          </cell>
          <cell r="BG6" t="str">
            <v>Prémur intérieur RDC O2</v>
          </cell>
          <cell r="BH6" t="str">
            <v>Poteaux CSP RDC O2</v>
          </cell>
          <cell r="BI6" t="str">
            <v>Poutres CSP RDC O2</v>
          </cell>
          <cell r="BJ6" t="str">
            <v>Poutre préfabriquée RDC O2</v>
          </cell>
          <cell r="BK6" t="str">
            <v>Escalier RDC O2</v>
          </cell>
          <cell r="BL6" t="str">
            <v>Finitions (Ragréage) RDC O2</v>
          </cell>
          <cell r="BM6" t="str">
            <v>R+1</v>
          </cell>
          <cell r="BN6" t="str">
            <v>O1</v>
          </cell>
          <cell r="BO6" t="str">
            <v>Voile extérieur CSP R+1 O1</v>
          </cell>
          <cell r="BP6" t="str">
            <v>Prémur extérieur R+1 O1</v>
          </cell>
          <cell r="BQ6" t="str">
            <v>Voile intérieur CSP R+1 O1</v>
          </cell>
          <cell r="BR6" t="str">
            <v>Prémur intérieur R+1 O1</v>
          </cell>
          <cell r="BS6" t="str">
            <v>Poteaux CSP R+1 O1</v>
          </cell>
          <cell r="BT6" t="str">
            <v>Poutres CSP R+1 O1</v>
          </cell>
          <cell r="BU6" t="str">
            <v>Poutre préfabriquée R+1 O1</v>
          </cell>
          <cell r="BV6" t="str">
            <v>Escalier R+1 O1</v>
          </cell>
          <cell r="BW6" t="str">
            <v>Finitions (Ragréage) R+1 O1</v>
          </cell>
          <cell r="BX6" t="str">
            <v>O2</v>
          </cell>
          <cell r="BY6" t="str">
            <v>Voile extérieur CSP R+1 O2</v>
          </cell>
          <cell r="BZ6" t="str">
            <v>Prémur extérieur R+1 O2</v>
          </cell>
          <cell r="CA6" t="str">
            <v>Voile intérieur CSP R+1 O2</v>
          </cell>
          <cell r="CB6" t="str">
            <v>Prémur intérieur R+1 O2</v>
          </cell>
          <cell r="CC6" t="str">
            <v>Poteaux CSP R+1 O2</v>
          </cell>
          <cell r="CD6" t="str">
            <v>Poutres CSP R+1 O2</v>
          </cell>
          <cell r="CE6" t="str">
            <v>Poutre préfabriquée R+1 O2</v>
          </cell>
          <cell r="CF6" t="str">
            <v>Escalier R+1 O2</v>
          </cell>
          <cell r="CG6" t="str">
            <v>Finitions (Ragréage) R+1 O2</v>
          </cell>
          <cell r="CH6" t="str">
            <v>R+2</v>
          </cell>
          <cell r="CI6" t="str">
            <v>O1</v>
          </cell>
          <cell r="CJ6" t="str">
            <v>Voile extérieur CSP R+2 O1</v>
          </cell>
          <cell r="CK6" t="str">
            <v>Prémur extérieur R+2 O1</v>
          </cell>
          <cell r="CL6" t="str">
            <v>Voile intérieur CSP R+2 O1</v>
          </cell>
          <cell r="CM6" t="str">
            <v>Prémur intérieur R+2 O1</v>
          </cell>
          <cell r="CN6" t="str">
            <v>Poteaux CSP R+2 O1</v>
          </cell>
          <cell r="CO6" t="str">
            <v>Poutres CSP R+2 O1</v>
          </cell>
          <cell r="CP6" t="str">
            <v>Poutre préfabriquée R+2 O1</v>
          </cell>
          <cell r="CQ6" t="str">
            <v>Escalier R+2 O1</v>
          </cell>
          <cell r="CR6" t="str">
            <v>Finitions (Ragréage) R+2 O1</v>
          </cell>
          <cell r="CS6" t="str">
            <v>O2</v>
          </cell>
          <cell r="CT6" t="str">
            <v>Voile extérieur CSP R+2 O2</v>
          </cell>
          <cell r="CU6" t="str">
            <v>Prémur extérieur R+2 O2</v>
          </cell>
          <cell r="CV6" t="str">
            <v>Voile intérieur CSP R+2 O2</v>
          </cell>
          <cell r="CW6" t="str">
            <v>Prémur intérieur R+2 O2</v>
          </cell>
          <cell r="CX6" t="str">
            <v>Poteaux CSP R+2 O2</v>
          </cell>
          <cell r="CY6" t="str">
            <v>Poutres CSP R+2 O2</v>
          </cell>
          <cell r="CZ6" t="str">
            <v>Poutre préfabriquée R+2 O2</v>
          </cell>
          <cell r="DA6" t="str">
            <v>Escalier R+2 O2</v>
          </cell>
          <cell r="DB6" t="str">
            <v>Finitions (Ragréage) R+2 O2</v>
          </cell>
          <cell r="DC6" t="str">
            <v>R+3</v>
          </cell>
          <cell r="DD6" t="str">
            <v>O1</v>
          </cell>
          <cell r="DE6" t="str">
            <v>Voile extérieur CSP R+3 O1</v>
          </cell>
          <cell r="DF6" t="str">
            <v>Prémur extérieur R+3 O1</v>
          </cell>
          <cell r="DG6" t="str">
            <v>Voile intérieur CSP R+3 O1</v>
          </cell>
          <cell r="DH6" t="str">
            <v>Prémur intérieur R+3 O1</v>
          </cell>
          <cell r="DI6" t="str">
            <v>Poteaux CSP R+3 O1</v>
          </cell>
          <cell r="DJ6" t="str">
            <v>Poutres CSP R+3 O1</v>
          </cell>
          <cell r="DK6" t="str">
            <v>Poutre préfabriquée R+3 O1</v>
          </cell>
          <cell r="DL6" t="str">
            <v>Escalier R+3 O1</v>
          </cell>
          <cell r="DM6" t="str">
            <v>Finitions (Ragréage) R+3 O1</v>
          </cell>
          <cell r="DN6" t="str">
            <v>Bandeau préfabriquée R+3 O1</v>
          </cell>
          <cell r="DO6" t="str">
            <v>O2</v>
          </cell>
          <cell r="DP6" t="str">
            <v>Voile extérieur CSP R+3 O2</v>
          </cell>
          <cell r="DQ6" t="str">
            <v>Prémur extérieur R+3 O2</v>
          </cell>
          <cell r="DR6" t="str">
            <v>Voile intérieur CSP R+3 O2</v>
          </cell>
          <cell r="DS6" t="str">
            <v>Prémur intérieur R+3 O2</v>
          </cell>
          <cell r="DT6" t="str">
            <v>Poteaux CSP R+3 O2</v>
          </cell>
          <cell r="DU6" t="str">
            <v>Poutres CSP R+3 O2</v>
          </cell>
          <cell r="DV6" t="str">
            <v>Poutre préfabriquée R+3 O2</v>
          </cell>
          <cell r="DW6" t="str">
            <v>Escalier R+3 O2</v>
          </cell>
          <cell r="DX6" t="str">
            <v>Finitions (Ragréage) R+3 O2</v>
          </cell>
          <cell r="DY6" t="str">
            <v>Bandeau préfabriquée R+3 O2</v>
          </cell>
          <cell r="DZ6" t="str">
            <v>R+4</v>
          </cell>
          <cell r="EA6" t="str">
            <v>O1</v>
          </cell>
          <cell r="EB6" t="str">
            <v>Voile extérieur CSP R+4 O1</v>
          </cell>
          <cell r="EC6" t="str">
            <v>Prémur extérieur R+4 O1</v>
          </cell>
          <cell r="ED6" t="str">
            <v>Voile intérieur CSP R+4 O1</v>
          </cell>
          <cell r="EE6" t="str">
            <v>Prémur intérieur R+4 O1</v>
          </cell>
          <cell r="EF6" t="str">
            <v>Poteaux CSP R+4 O1</v>
          </cell>
          <cell r="EG6" t="str">
            <v>Poutres CSP R+4 O1</v>
          </cell>
          <cell r="EH6" t="str">
            <v>Poutre préfabriquée R+4 O1</v>
          </cell>
          <cell r="EI6" t="str">
            <v>Escalier R+4 O1</v>
          </cell>
          <cell r="EJ6" t="str">
            <v>Finitions (Ragréage) R+4 O1</v>
          </cell>
          <cell r="EK6" t="str">
            <v>O2</v>
          </cell>
          <cell r="EL6" t="str">
            <v>Voile extérieur CSP R+4 O2</v>
          </cell>
          <cell r="EM6" t="str">
            <v>Prémur extérieur R+4 O2</v>
          </cell>
          <cell r="EN6" t="str">
            <v>Voile intérieur CSP R+4 O2</v>
          </cell>
          <cell r="EO6" t="str">
            <v>Prémur intérieur R+4 O2</v>
          </cell>
          <cell r="EP6" t="str">
            <v>Poteaux CSP R+4 O2</v>
          </cell>
          <cell r="EQ6" t="str">
            <v>Poutres CSP R+4 O2</v>
          </cell>
          <cell r="ER6" t="str">
            <v>Poutre métallique R+4 O2</v>
          </cell>
          <cell r="ES6" t="str">
            <v>Escalier R+4 O2</v>
          </cell>
          <cell r="ET6" t="str">
            <v>Finitions (Ragréage) R+4 O2</v>
          </cell>
          <cell r="EU6" t="str">
            <v>Bandeau préfabriquée R+4 O2</v>
          </cell>
          <cell r="EV6" t="str">
            <v>R+5</v>
          </cell>
          <cell r="EW6" t="str">
            <v>O1</v>
          </cell>
          <cell r="EX6" t="str">
            <v>Voile extérieur CSP R+5 O1</v>
          </cell>
          <cell r="EY6" t="str">
            <v>Prémur extérieur R+5 O1</v>
          </cell>
          <cell r="EZ6" t="str">
            <v>Voile intérieur CSP R+5 O1</v>
          </cell>
          <cell r="FA6" t="str">
            <v>Prémur intérieur R+5 O1</v>
          </cell>
          <cell r="FB6" t="str">
            <v>Poteaux CSP R+5 O1</v>
          </cell>
          <cell r="FC6" t="str">
            <v>Poutres CSP R+5 O1</v>
          </cell>
          <cell r="FD6" t="str">
            <v>Poutre préfabriquée R+5 O1</v>
          </cell>
          <cell r="FE6" t="str">
            <v>Escalier R+5 O1</v>
          </cell>
          <cell r="FF6" t="str">
            <v>Finitions (Ragréage) R+5 O1</v>
          </cell>
          <cell r="FG6" t="str">
            <v>Casquette préfabriqué R+5 O1</v>
          </cell>
          <cell r="FH6" t="str">
            <v>O2</v>
          </cell>
          <cell r="FI6" t="str">
            <v>Voile extérieur CSP R+5 O2</v>
          </cell>
          <cell r="FJ6" t="str">
            <v>Prémur extérieur R+5 O2</v>
          </cell>
          <cell r="FK6" t="str">
            <v>Voile intérieur CSP R+5 O2</v>
          </cell>
          <cell r="FL6" t="str">
            <v>Prémur intérieur R+5 O2</v>
          </cell>
          <cell r="FM6" t="str">
            <v>Poteaux CSP R+5 O2</v>
          </cell>
          <cell r="FN6" t="str">
            <v>Poutres CSP R+5 O2</v>
          </cell>
          <cell r="FO6" t="str">
            <v>Poutre préfabriquée R+5 O2</v>
          </cell>
          <cell r="FP6" t="str">
            <v>Poutre métallique R+5 O2</v>
          </cell>
          <cell r="FQ6" t="str">
            <v>Escalier R+5 O2</v>
          </cell>
          <cell r="FR6" t="str">
            <v>Finitions (Ragréage) R+5 O2</v>
          </cell>
          <cell r="FS6" t="str">
            <v>Casquette préfabriqué R+5 O2</v>
          </cell>
          <cell r="FT6" t="str">
            <v>TOITURES</v>
          </cell>
          <cell r="FU6" t="str">
            <v>O1</v>
          </cell>
          <cell r="FV6" t="str">
            <v>Edicules O1</v>
          </cell>
          <cell r="FW6" t="str">
            <v>Socles O1</v>
          </cell>
          <cell r="FX6" t="str">
            <v>Souches O1</v>
          </cell>
          <cell r="FY6" t="str">
            <v>O2</v>
          </cell>
          <cell r="FZ6" t="str">
            <v>Edicules O2</v>
          </cell>
          <cell r="GA6" t="str">
            <v>Socles O2</v>
          </cell>
          <cell r="GB6" t="str">
            <v>Souches O2</v>
          </cell>
          <cell r="GC6" t="str">
            <v>AMENAGEMENT</v>
          </cell>
          <cell r="GD6" t="str">
            <v>Aménagement</v>
          </cell>
          <cell r="GE6" t="str">
            <v>Reseaux PP</v>
          </cell>
          <cell r="GF6" t="str">
            <v>Drainage</v>
          </cell>
        </row>
        <row r="40"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Z40">
            <v>0</v>
          </cell>
          <cell r="AA40">
            <v>0</v>
          </cell>
          <cell r="AB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K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0</v>
          </cell>
          <cell r="FU40">
            <v>0</v>
          </cell>
          <cell r="FV40">
            <v>0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D40">
            <v>0</v>
          </cell>
          <cell r="GE40">
            <v>0</v>
          </cell>
          <cell r="GF40">
            <v>0</v>
          </cell>
        </row>
        <row r="42"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K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0</v>
          </cell>
          <cell r="FU42">
            <v>0</v>
          </cell>
          <cell r="FV42">
            <v>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D42">
            <v>0</v>
          </cell>
          <cell r="GE42">
            <v>0</v>
          </cell>
          <cell r="GF42">
            <v>0</v>
          </cell>
        </row>
        <row r="44"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K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0</v>
          </cell>
          <cell r="FU44">
            <v>0</v>
          </cell>
          <cell r="FV44">
            <v>0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D44">
            <v>0</v>
          </cell>
          <cell r="GE44">
            <v>0</v>
          </cell>
          <cell r="GF44">
            <v>0</v>
          </cell>
        </row>
        <row r="46"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Z46">
            <v>0</v>
          </cell>
          <cell r="AA46">
            <v>0</v>
          </cell>
          <cell r="AB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  <cell r="FJ46">
            <v>0</v>
          </cell>
          <cell r="FK46">
            <v>0</v>
          </cell>
          <cell r="FL46">
            <v>0</v>
          </cell>
          <cell r="FM46">
            <v>0</v>
          </cell>
          <cell r="FN46">
            <v>0</v>
          </cell>
          <cell r="FO46">
            <v>0</v>
          </cell>
          <cell r="FP46">
            <v>0</v>
          </cell>
          <cell r="FQ46">
            <v>0</v>
          </cell>
          <cell r="FR46">
            <v>0</v>
          </cell>
          <cell r="FS46">
            <v>0</v>
          </cell>
          <cell r="FU46">
            <v>0</v>
          </cell>
          <cell r="FV46">
            <v>0</v>
          </cell>
          <cell r="FW46">
            <v>0</v>
          </cell>
          <cell r="FX46">
            <v>0</v>
          </cell>
          <cell r="FY46">
            <v>0</v>
          </cell>
          <cell r="FZ46">
            <v>0</v>
          </cell>
          <cell r="GA46">
            <v>0</v>
          </cell>
          <cell r="GB46">
            <v>0</v>
          </cell>
          <cell r="GD46">
            <v>0</v>
          </cell>
          <cell r="GE46">
            <v>0</v>
          </cell>
          <cell r="GF46">
            <v>0</v>
          </cell>
        </row>
      </sheetData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 Accueil"/>
      <sheetName val="G - SOMMAIRE"/>
      <sheetName val="G - BL"/>
      <sheetName val="G - NOTICE"/>
      <sheetName val="B - C. BPE"/>
      <sheetName val="B - BPE"/>
      <sheetName val="M - MOD"/>
      <sheetName val="M - C. BPE"/>
      <sheetName val="M - BPE"/>
      <sheetName val="M - HA"/>
      <sheetName val="B - TS"/>
      <sheetName val="M - TS"/>
      <sheetName val="M - A. MTX"/>
      <sheetName val="M - Encadrement"/>
      <sheetName val="M - MOI"/>
      <sheetName val="B - HA"/>
      <sheetName val="B - A. MTX"/>
      <sheetName val="B - Eau"/>
      <sheetName val="B - MOD"/>
      <sheetName val="B - MOI"/>
      <sheetName val="B - Encadrement"/>
      <sheetName val="M - Consommable"/>
      <sheetName val="M - Achat"/>
      <sheetName val="M - Location"/>
      <sheetName val="M - Prestataire"/>
      <sheetName val="B - Prestataire"/>
      <sheetName val="B - Honoraire"/>
      <sheetName val="M - Honoraire"/>
      <sheetName val="B - Consommable"/>
      <sheetName val="B - Achat"/>
      <sheetName val="B - Location"/>
      <sheetName val="B - A. FC"/>
      <sheetName val="B - DA"/>
      <sheetName val="M - A. FC"/>
      <sheetName val="Feuil4"/>
      <sheetName val="Feuil3"/>
      <sheetName val="P - Fiche signal"/>
      <sheetName val="P - Intervenants"/>
      <sheetName val="P - Synoptique"/>
      <sheetName val="P - Historique"/>
      <sheetName val="P - Promesses"/>
      <sheetName val="P - Risques"/>
      <sheetName val="P - SP"/>
      <sheetName val="P - SHA"/>
      <sheetName val="P - SHOT"/>
      <sheetName val="P - SU"/>
      <sheetName val="P - AMEXT"/>
      <sheetName val="Feuil1"/>
      <sheetName val="O - Sommaire"/>
      <sheetName val="T - Sommaire"/>
      <sheetName val="T - PdG"/>
      <sheetName val="T - Check List"/>
      <sheetName val="T - Visite site"/>
      <sheetName val="T - Etude commerciale"/>
      <sheetName val="T - Evaluation BE"/>
      <sheetName val="T - Bétons"/>
      <sheetName val="T - Déchets"/>
      <sheetName val="T - Electricité"/>
      <sheetName val="SMH V1"/>
      <sheetName val="T - SMH"/>
      <sheetName val="T - Ratios GO"/>
      <sheetName val="T - Planning Enc"/>
      <sheetName val="T - S-T G.O."/>
      <sheetName val="T - S-T Ratios CES"/>
      <sheetName val="T - Honoraires"/>
      <sheetName val="T - Prestataires"/>
      <sheetName val="T - BILAN"/>
      <sheetName val="T - Feuille de vente"/>
      <sheetName val="T - Retour demande étude"/>
      <sheetName val="T - FDV EI"/>
      <sheetName val="O - PdG"/>
      <sheetName val="O - Bétons"/>
      <sheetName val="O - Electricité"/>
      <sheetName val="O - Déchets"/>
      <sheetName val="O - SMH"/>
      <sheetName val="O - Ratios GO"/>
      <sheetName val="O - Hors Etude"/>
      <sheetName val="O - S-T GO-ratios"/>
      <sheetName val="O - S-T CES-ratios"/>
      <sheetName val="O - Honoraires"/>
      <sheetName val="O - Prestataires"/>
      <sheetName val="O - BILAN"/>
      <sheetName val="O - Feuille de vente"/>
      <sheetName val="O - Ecarts"/>
      <sheetName val="O - Explication Ecart"/>
      <sheetName val="O - Retour demande étude"/>
    </sheetNames>
    <sheetDataSet>
      <sheetData sheetId="0">
        <row r="4">
          <cell r="J4" t="str">
            <v>SAVOIE</v>
          </cell>
        </row>
      </sheetData>
      <sheetData sheetId="1" refreshError="1"/>
      <sheetData sheetId="2">
        <row r="4">
          <cell r="R4" t="str">
            <v>MOI</v>
          </cell>
        </row>
        <row r="5">
          <cell r="R5" t="str">
            <v>HA</v>
          </cell>
        </row>
        <row r="6">
          <cell r="R6" t="str">
            <v>TS</v>
          </cell>
        </row>
        <row r="7">
          <cell r="R7" t="str">
            <v>AMTX</v>
          </cell>
        </row>
        <row r="8">
          <cell r="R8" t="str">
            <v>CONSOMMABLE</v>
          </cell>
        </row>
        <row r="9">
          <cell r="R9" t="str">
            <v>ACHAT</v>
          </cell>
        </row>
        <row r="10">
          <cell r="R10" t="str">
            <v>LOCATION</v>
          </cell>
        </row>
        <row r="11">
          <cell r="R11" t="str">
            <v>PRESTATAIRE</v>
          </cell>
        </row>
        <row r="12">
          <cell r="R12" t="str">
            <v>HONORAIRE</v>
          </cell>
        </row>
        <row r="13">
          <cell r="R13" t="str">
            <v>AFC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21">
          <cell r="D21">
            <v>0</v>
          </cell>
        </row>
        <row r="23">
          <cell r="D23">
            <v>0</v>
          </cell>
        </row>
        <row r="25">
          <cell r="B25">
            <v>0</v>
          </cell>
          <cell r="D25">
            <v>0</v>
          </cell>
        </row>
        <row r="46">
          <cell r="B46">
            <v>0</v>
          </cell>
        </row>
      </sheetData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Impression"/>
      <sheetName val="PFA"/>
      <sheetName val="bilan SEP SAEC"/>
      <sheetName val="PP"/>
      <sheetName val="bilan SEP Pegaz"/>
      <sheetName val="produits"/>
      <sheetName val="st go"/>
      <sheetName val="st so"/>
      <sheetName val="co so"/>
      <sheetName val="TS"/>
      <sheetName val="HE"/>
      <sheetName val="infos"/>
      <sheetName val="engages go"/>
      <sheetName val="Cor.eng.go"/>
      <sheetName val="engages"/>
      <sheetName val="cor.eng"/>
      <sheetName val="L"/>
      <sheetName val="controle credits"/>
      <sheetName val="contr"/>
      <sheetName val="materia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C6" t="str">
            <v>Suite Home St Genis</v>
          </cell>
        </row>
        <row r="7">
          <cell r="C7" t="str">
            <v>mars 2001</v>
          </cell>
          <cell r="E7" t="str">
            <v>L. Martin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TICE"/>
      <sheetName val="LISTE PERSONNEL"/>
      <sheetName val="44"/>
      <sheetName val="45"/>
      <sheetName val="46"/>
      <sheetName val="47"/>
      <sheetName val="48"/>
      <sheetName val="ACIER"/>
      <sheetName val="BETON"/>
      <sheetName val="GRAPH BETON MENSUEL"/>
      <sheetName val="GRAPH BETON CUMULE"/>
      <sheetName val="REPARTITION BETON"/>
      <sheetName val="EVENEMENTS"/>
      <sheetName val="CUMUL MENSUEL"/>
      <sheetName val="VENTILATION"/>
      <sheetName val="PREVISION"/>
      <sheetName val="SYNTHESE"/>
      <sheetName val="PRODUCTIVITE"/>
      <sheetName val="AVANCEMENT"/>
      <sheetName val="GRAPH OUVRAGES"/>
      <sheetName val="GRAPH REPARTITION"/>
      <sheetName val="GRAPH REPARTITION (2)"/>
      <sheetName val="GRAPH COMPAGNONS"/>
      <sheetName val="PRESENCE EFFECTIFS"/>
      <sheetName val="CONSOLIDATION"/>
    </sheetNames>
    <sheetDataSet>
      <sheetData sheetId="0">
        <row r="12">
          <cell r="B12" t="str">
            <v>EC Drôme Ardèche</v>
          </cell>
        </row>
        <row r="13">
          <cell r="B13" t="str">
            <v>EC Isère</v>
          </cell>
        </row>
        <row r="14">
          <cell r="B14" t="str">
            <v>EC Ain Hte Savoie</v>
          </cell>
        </row>
        <row r="15">
          <cell r="B15" t="str">
            <v>EC Savoie</v>
          </cell>
        </row>
        <row r="16">
          <cell r="B16" t="str">
            <v xml:space="preserve">EC Rhône </v>
          </cell>
        </row>
        <row r="17">
          <cell r="B17" t="str">
            <v xml:space="preserve">EC Confluence </v>
          </cell>
        </row>
        <row r="18">
          <cell r="B18" t="str">
            <v>EC Auvergne</v>
          </cell>
        </row>
        <row r="19">
          <cell r="B19" t="str">
            <v>Apprenti</v>
          </cell>
        </row>
        <row r="20">
          <cell r="B20" t="str">
            <v>Adequat</v>
          </cell>
        </row>
        <row r="21">
          <cell r="B21" t="str">
            <v>Proman</v>
          </cell>
        </row>
        <row r="22">
          <cell r="B22" t="str">
            <v>Manpower</v>
          </cell>
        </row>
        <row r="23">
          <cell r="B23" t="str">
            <v>Start People</v>
          </cell>
        </row>
        <row r="24">
          <cell r="B24" t="str">
            <v>Adecco</v>
          </cell>
        </row>
        <row r="25">
          <cell r="B25" t="str">
            <v>GEIQ BTP</v>
          </cell>
        </row>
        <row r="26">
          <cell r="B26" t="str">
            <v>Insertion</v>
          </cell>
        </row>
        <row r="27">
          <cell r="B27" t="str">
            <v>Stagiaire</v>
          </cell>
        </row>
        <row r="28">
          <cell r="B28" t="str">
            <v>Randstad</v>
          </cell>
        </row>
        <row r="29">
          <cell r="B29" t="str">
            <v>EC LOIRE</v>
          </cell>
        </row>
        <row r="30">
          <cell r="B30" t="str">
            <v>Rainero</v>
          </cell>
        </row>
        <row r="31">
          <cell r="B31" t="str">
            <v>Spie</v>
          </cell>
        </row>
        <row r="32">
          <cell r="B32" t="str">
            <v>Crit</v>
          </cell>
        </row>
        <row r="33">
          <cell r="B33" t="str">
            <v xml:space="preserve"> EGC</v>
          </cell>
        </row>
        <row r="34">
          <cell r="B34" t="str">
            <v>TEGC</v>
          </cell>
        </row>
      </sheetData>
      <sheetData sheetId="1">
        <row r="13">
          <cell r="I13" t="str">
            <v>AHAUKAL Said</v>
          </cell>
        </row>
        <row r="14">
          <cell r="I14" t="str">
            <v>ALVES Fernando</v>
          </cell>
        </row>
        <row r="15">
          <cell r="I15" t="str">
            <v>ARANTES DA SILVA Jose maria</v>
          </cell>
        </row>
        <row r="16">
          <cell r="I16" t="str">
            <v>AZZAM Mohamed</v>
          </cell>
        </row>
        <row r="17">
          <cell r="I17" t="str">
            <v>BAPTISTA FERREIRA Carlos manuel</v>
          </cell>
        </row>
        <row r="18">
          <cell r="I18" t="str">
            <v>BATHILY Mamadou</v>
          </cell>
        </row>
        <row r="19">
          <cell r="I19" t="str">
            <v>BERRIS Atef</v>
          </cell>
        </row>
        <row r="20">
          <cell r="I20" t="str">
            <v>BILLET Franck</v>
          </cell>
        </row>
        <row r="21">
          <cell r="I21" t="str">
            <v>BOUHAJJI Rachid</v>
          </cell>
        </row>
        <row r="22">
          <cell r="I22" t="str">
            <v>BRAHIMI Fouad</v>
          </cell>
        </row>
        <row r="23">
          <cell r="I23" t="str">
            <v>CARENZINI Bruno</v>
          </cell>
        </row>
        <row r="24">
          <cell r="I24" t="str">
            <v>CARLIER Jean-marc</v>
          </cell>
        </row>
        <row r="25">
          <cell r="I25" t="str">
            <v>DA SILVA SOARES Ramiro</v>
          </cell>
        </row>
        <row r="26">
          <cell r="I26" t="str">
            <v>DURET Xavier</v>
          </cell>
        </row>
        <row r="27">
          <cell r="I27" t="str">
            <v>EL BAKKALI Hassan</v>
          </cell>
        </row>
        <row r="28">
          <cell r="I28" t="str">
            <v>FERNANDES ANTUNES Ricardo miguel</v>
          </cell>
        </row>
        <row r="29">
          <cell r="I29" t="str">
            <v>ISMAEL MOHAMED Mohamed</v>
          </cell>
        </row>
        <row r="30">
          <cell r="I30" t="str">
            <v>KITTA Hadj</v>
          </cell>
        </row>
        <row r="31">
          <cell r="I31" t="str">
            <v>LAPREVOTE Cyrille</v>
          </cell>
        </row>
        <row r="32">
          <cell r="I32" t="str">
            <v>MALU Jose</v>
          </cell>
        </row>
        <row r="33">
          <cell r="I33" t="str">
            <v>MARQUES DOS SANTOS Carlos</v>
          </cell>
        </row>
        <row r="34">
          <cell r="I34" t="str">
            <v>MORARD Pascal</v>
          </cell>
        </row>
        <row r="35">
          <cell r="I35" t="str">
            <v>NOGUEIRA NOVO Xavier</v>
          </cell>
        </row>
        <row r="36">
          <cell r="I36" t="str">
            <v>PEREIRA Emanuel edgard</v>
          </cell>
        </row>
        <row r="37">
          <cell r="I37" t="str">
            <v>RAMEAU Bertrand</v>
          </cell>
        </row>
        <row r="38">
          <cell r="I38" t="str">
            <v>REXHA Enver</v>
          </cell>
        </row>
        <row r="39">
          <cell r="I39" t="str">
            <v>RODRIGUES DA COSTA Jose</v>
          </cell>
        </row>
        <row r="40">
          <cell r="I40" t="str">
            <v>RODRIGUES ROMERO Victor jose</v>
          </cell>
        </row>
        <row r="41">
          <cell r="I41" t="str">
            <v>ROGES Guillaume</v>
          </cell>
        </row>
        <row r="42">
          <cell r="I42" t="str">
            <v>TEYSSIER Pierre-francois</v>
          </cell>
        </row>
        <row r="43">
          <cell r="I43" t="str">
            <v>VIRETTI Pascal</v>
          </cell>
        </row>
        <row r="44">
          <cell r="I44" t="str">
            <v>YOUSSOUF Soule</v>
          </cell>
        </row>
        <row r="45">
          <cell r="I45"/>
        </row>
        <row r="46">
          <cell r="I46"/>
        </row>
        <row r="47">
          <cell r="I47"/>
        </row>
        <row r="48">
          <cell r="I48"/>
        </row>
        <row r="49">
          <cell r="I49"/>
        </row>
        <row r="50">
          <cell r="I50"/>
        </row>
        <row r="51">
          <cell r="I51"/>
        </row>
        <row r="52">
          <cell r="I52"/>
        </row>
        <row r="53">
          <cell r="I53"/>
        </row>
        <row r="54">
          <cell r="I54"/>
        </row>
        <row r="55">
          <cell r="I55"/>
        </row>
        <row r="56">
          <cell r="I56"/>
        </row>
        <row r="57">
          <cell r="I57"/>
        </row>
        <row r="58">
          <cell r="I58"/>
        </row>
        <row r="59">
          <cell r="I59"/>
        </row>
        <row r="60">
          <cell r="I60"/>
        </row>
        <row r="61">
          <cell r="I61"/>
        </row>
        <row r="62">
          <cell r="I62"/>
        </row>
        <row r="63">
          <cell r="I63"/>
        </row>
        <row r="64">
          <cell r="I64"/>
        </row>
        <row r="65">
          <cell r="I65"/>
        </row>
        <row r="66">
          <cell r="I66"/>
        </row>
        <row r="67">
          <cell r="I67"/>
        </row>
        <row r="68">
          <cell r="I68"/>
        </row>
        <row r="69">
          <cell r="I69"/>
        </row>
        <row r="70">
          <cell r="I70"/>
        </row>
        <row r="71">
          <cell r="I71"/>
        </row>
        <row r="72">
          <cell r="I72"/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451CA-02B8-42A9-B2D5-35C83577ADC4}">
  <sheetPr codeName="Feuil14">
    <tabColor theme="0" tint="-0.499984740745262"/>
    <pageSetUpPr fitToPage="1"/>
  </sheetPr>
  <dimension ref="A1:BU102"/>
  <sheetViews>
    <sheetView tabSelected="1" zoomScale="75" zoomScaleNormal="75" zoomScaleSheetLayoutView="115" workbookViewId="0">
      <pane xSplit="6" ySplit="8" topLeftCell="K9" activePane="bottomRight" state="frozen"/>
      <selection activeCell="F5" sqref="F5"/>
      <selection pane="topRight" activeCell="F5" sqref="F5"/>
      <selection pane="bottomLeft" activeCell="F5" sqref="F5"/>
      <selection pane="bottomRight" activeCell="A16" sqref="A16"/>
    </sheetView>
  </sheetViews>
  <sheetFormatPr baseColWidth="10" defaultColWidth="8.85546875" defaultRowHeight="15" outlineLevelCol="1" x14ac:dyDescent="0.25"/>
  <cols>
    <col min="1" max="1" width="3.7109375" style="1" customWidth="1"/>
    <col min="2" max="2" width="6.7109375" style="1" customWidth="1"/>
    <col min="3" max="3" width="12.7109375" style="1" customWidth="1"/>
    <col min="4" max="4" width="16.7109375" style="2" customWidth="1"/>
    <col min="5" max="5" width="37.140625" style="1" customWidth="1"/>
    <col min="6" max="6" width="28.140625" style="1" customWidth="1"/>
    <col min="7" max="7" width="18" style="1" customWidth="1"/>
    <col min="8" max="8" width="10" style="3" customWidth="1"/>
    <col min="9" max="11" width="18" style="4" customWidth="1"/>
    <col min="12" max="12" width="18" style="3" customWidth="1"/>
    <col min="13" max="13" width="1.42578125" customWidth="1"/>
    <col min="14" max="14" width="17.140625" customWidth="1"/>
    <col min="15" max="15" width="11" style="250" customWidth="1"/>
    <col min="16" max="16" width="18.42578125" style="250" customWidth="1"/>
    <col min="17" max="17" width="6.28515625" style="250" bestFit="1" customWidth="1"/>
    <col min="18" max="18" width="18.42578125" style="250" customWidth="1"/>
    <col min="19" max="19" width="11" style="250" customWidth="1"/>
    <col min="20" max="22" width="18.42578125" style="250" customWidth="1"/>
    <col min="23" max="23" width="1.42578125" customWidth="1"/>
    <col min="24" max="25" width="17.140625" customWidth="1" outlineLevel="1"/>
    <col min="26" max="26" width="17.140625" customWidth="1"/>
    <col min="27" max="27" width="11" style="250" customWidth="1"/>
    <col min="28" max="28" width="18.42578125" style="250" customWidth="1"/>
    <col min="29" max="29" width="6.85546875" style="251" bestFit="1" customWidth="1"/>
    <col min="30" max="30" width="18.42578125" style="250" customWidth="1"/>
    <col min="31" max="31" width="11" style="250" customWidth="1"/>
    <col min="32" max="34" width="18.42578125" style="250" customWidth="1"/>
    <col min="35" max="35" width="1.42578125" customWidth="1"/>
    <col min="36" max="36" width="17.140625" customWidth="1"/>
    <col min="37" max="37" width="11" style="250" customWidth="1"/>
    <col min="38" max="38" width="18.42578125" style="250" customWidth="1"/>
    <col min="39" max="39" width="6.28515625" style="250" bestFit="1" customWidth="1"/>
    <col min="40" max="40" width="18.42578125" style="250" customWidth="1"/>
    <col min="41" max="41" width="11" style="250" customWidth="1"/>
    <col min="42" max="44" width="18.42578125" style="250" customWidth="1"/>
    <col min="45" max="45" width="1.42578125" customWidth="1"/>
    <col min="46" max="47" width="17.85546875" style="250" customWidth="1"/>
    <col min="48" max="48" width="1.42578125" customWidth="1"/>
    <col min="49" max="49" width="13.42578125" style="252" bestFit="1" customWidth="1"/>
    <col min="50" max="50" width="12.42578125" style="252" customWidth="1"/>
    <col min="51" max="51" width="14.85546875" style="252" bestFit="1" customWidth="1"/>
    <col min="52" max="52" width="14.28515625" style="252" customWidth="1"/>
    <col min="53" max="53" width="14.42578125" style="252" bestFit="1" customWidth="1"/>
    <col min="54" max="54" width="13.42578125" style="252" bestFit="1" customWidth="1"/>
    <col min="55" max="60" width="12.42578125" style="252" customWidth="1"/>
    <col min="61" max="61" width="2.42578125" customWidth="1"/>
    <col min="62" max="62" width="13.42578125" bestFit="1" customWidth="1"/>
    <col min="63" max="63" width="12.42578125" customWidth="1"/>
    <col min="64" max="64" width="13.85546875" bestFit="1" customWidth="1"/>
    <col min="65" max="65" width="15.140625" bestFit="1" customWidth="1"/>
    <col min="66" max="66" width="15.5703125" bestFit="1" customWidth="1"/>
    <col min="67" max="67" width="15.140625" bestFit="1" customWidth="1"/>
    <col min="68" max="68" width="14.28515625" bestFit="1" customWidth="1"/>
    <col min="69" max="73" width="12.42578125" customWidth="1"/>
  </cols>
  <sheetData>
    <row r="1" spans="2:73" s="1" customFormat="1" x14ac:dyDescent="0.25">
      <c r="D1" s="2"/>
      <c r="H1" s="3"/>
      <c r="I1" s="4"/>
      <c r="J1" s="4"/>
      <c r="K1" s="4"/>
      <c r="L1" s="3"/>
      <c r="O1" s="4"/>
      <c r="P1" s="4"/>
      <c r="Q1" s="4"/>
      <c r="R1" s="4"/>
      <c r="S1" s="4"/>
      <c r="T1" s="4"/>
      <c r="U1" s="4"/>
      <c r="V1" s="4"/>
      <c r="AA1" s="4"/>
      <c r="AB1" s="4"/>
      <c r="AC1" s="5"/>
      <c r="AD1" s="4"/>
      <c r="AE1" s="4"/>
      <c r="AF1" s="4"/>
      <c r="AG1" s="4"/>
      <c r="AH1" s="4"/>
      <c r="AK1" s="4"/>
      <c r="AL1" s="4"/>
      <c r="AM1" s="4"/>
      <c r="AN1" s="4"/>
      <c r="AO1" s="4"/>
      <c r="AP1" s="4"/>
      <c r="AQ1" s="4"/>
      <c r="AR1" s="4"/>
      <c r="AT1" s="4"/>
      <c r="AU1" s="4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</row>
    <row r="2" spans="2:73" s="1" customFormat="1" ht="19.899999999999999" customHeight="1" x14ac:dyDescent="0.25">
      <c r="D2" s="2"/>
      <c r="G2" s="7"/>
      <c r="H2" s="8"/>
      <c r="I2" s="9"/>
      <c r="J2" s="9"/>
      <c r="K2" s="9"/>
      <c r="L2" s="8"/>
      <c r="O2" s="4"/>
      <c r="P2" s="4"/>
      <c r="Q2" s="4"/>
      <c r="R2" s="4"/>
      <c r="S2" s="4"/>
      <c r="T2" s="4"/>
      <c r="U2" s="4"/>
      <c r="V2" s="4"/>
      <c r="AA2" s="4"/>
      <c r="AB2" s="4"/>
      <c r="AC2" s="5"/>
      <c r="AD2" s="4"/>
      <c r="AE2" s="4"/>
      <c r="AF2" s="4"/>
      <c r="AG2" s="4"/>
      <c r="AH2" s="4"/>
      <c r="AK2" s="4"/>
      <c r="AL2" s="4"/>
      <c r="AM2" s="4"/>
      <c r="AN2" s="4"/>
      <c r="AO2" s="4"/>
      <c r="AP2" s="4"/>
      <c r="AQ2" s="4"/>
      <c r="AR2" s="4"/>
      <c r="AT2" s="4"/>
      <c r="AU2" s="4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</row>
    <row r="3" spans="2:73" s="1" customFormat="1" ht="19.899999999999999" customHeight="1" x14ac:dyDescent="0.25">
      <c r="D3" s="2"/>
      <c r="G3" s="7"/>
      <c r="H3" s="8"/>
      <c r="I3" s="9"/>
      <c r="J3" s="9"/>
      <c r="K3" s="9"/>
      <c r="L3" s="8"/>
      <c r="N3" s="10"/>
      <c r="O3" s="4"/>
      <c r="P3" s="4"/>
      <c r="Q3" s="4"/>
      <c r="R3" s="4"/>
      <c r="S3" s="4"/>
      <c r="T3" s="4"/>
      <c r="U3" s="4"/>
      <c r="V3" s="4"/>
      <c r="X3" s="10"/>
      <c r="Y3" s="10"/>
      <c r="Z3" s="10"/>
      <c r="AA3" s="4"/>
      <c r="AB3" s="4"/>
      <c r="AC3" s="5"/>
      <c r="AD3" s="4"/>
      <c r="AE3" s="4"/>
      <c r="AF3" s="4"/>
      <c r="AG3" s="4"/>
      <c r="AH3" s="4"/>
      <c r="AJ3" s="10"/>
      <c r="AK3" s="4"/>
      <c r="AL3" s="4"/>
      <c r="AM3" s="4"/>
      <c r="AN3" s="4"/>
      <c r="AO3" s="4"/>
      <c r="AP3" s="4"/>
      <c r="AQ3" s="4"/>
      <c r="AR3" s="4"/>
      <c r="AT3" s="4"/>
      <c r="AU3" s="4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</row>
    <row r="4" spans="2:73" s="1" customFormat="1" ht="19.899999999999999" customHeight="1" x14ac:dyDescent="0.25">
      <c r="D4" s="2"/>
      <c r="G4" s="11"/>
      <c r="H4" s="12"/>
      <c r="I4" s="13"/>
      <c r="J4" s="13"/>
      <c r="K4" s="13"/>
      <c r="L4" s="12"/>
      <c r="N4" s="14"/>
      <c r="O4" s="4"/>
      <c r="P4" s="4"/>
      <c r="Q4" s="4"/>
      <c r="R4" s="4"/>
      <c r="S4" s="4"/>
      <c r="T4" s="4"/>
      <c r="U4" s="4"/>
      <c r="V4" s="4"/>
      <c r="X4" s="14"/>
      <c r="Y4" s="14"/>
      <c r="Z4" s="14"/>
      <c r="AA4" s="4"/>
      <c r="AB4" s="4"/>
      <c r="AC4" s="5"/>
      <c r="AD4" s="4"/>
      <c r="AE4" s="4"/>
      <c r="AF4" s="4"/>
      <c r="AG4" s="4"/>
      <c r="AH4" s="4"/>
      <c r="AJ4" s="14"/>
      <c r="AK4" s="4"/>
      <c r="AL4" s="4"/>
      <c r="AM4" s="4"/>
      <c r="AN4" s="4"/>
      <c r="AO4" s="4"/>
      <c r="AP4" s="4"/>
      <c r="AQ4" s="4"/>
      <c r="AR4" s="4"/>
      <c r="AT4" s="4"/>
      <c r="AU4" s="4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</row>
    <row r="5" spans="2:73" s="1" customFormat="1" ht="19.899999999999999" customHeight="1" thickBot="1" x14ac:dyDescent="0.3">
      <c r="H5" s="3"/>
      <c r="I5" s="4"/>
      <c r="J5" s="4"/>
      <c r="K5" s="4"/>
      <c r="L5" s="3"/>
      <c r="O5" s="4"/>
      <c r="P5" s="4"/>
      <c r="Q5" s="4"/>
      <c r="R5" s="4"/>
      <c r="S5" s="4"/>
      <c r="T5" s="4"/>
      <c r="U5" s="4"/>
      <c r="V5" s="4"/>
      <c r="AA5" s="4"/>
      <c r="AB5" s="4"/>
      <c r="AC5" s="5"/>
      <c r="AD5" s="4"/>
      <c r="AE5" s="4"/>
      <c r="AF5" s="4"/>
      <c r="AG5" s="4"/>
      <c r="AH5" s="4"/>
      <c r="AK5" s="4"/>
      <c r="AL5" s="4"/>
      <c r="AM5" s="4"/>
      <c r="AN5" s="4"/>
      <c r="AO5" s="4"/>
      <c r="AP5" s="4"/>
      <c r="AQ5" s="4"/>
      <c r="AR5" s="4"/>
      <c r="AT5" s="4"/>
      <c r="AU5" s="4"/>
      <c r="AW5" s="6"/>
      <c r="AX5" s="6"/>
      <c r="AY5" s="15"/>
      <c r="AZ5" s="6"/>
      <c r="BA5" s="6"/>
      <c r="BB5" s="6"/>
      <c r="BC5" s="6"/>
      <c r="BD5" s="6"/>
      <c r="BE5" s="6"/>
      <c r="BF5" s="6"/>
      <c r="BG5" s="6"/>
      <c r="BH5" s="6"/>
    </row>
    <row r="6" spans="2:73" s="1" customFormat="1" ht="15.75" thickBot="1" x14ac:dyDescent="0.3">
      <c r="D6" s="2"/>
      <c r="G6" s="299" t="s">
        <v>0</v>
      </c>
      <c r="H6" s="300"/>
      <c r="I6" s="300"/>
      <c r="J6" s="300"/>
      <c r="K6" s="301"/>
      <c r="L6" s="302"/>
      <c r="M6" s="16"/>
      <c r="N6" s="303" t="s">
        <v>1</v>
      </c>
      <c r="O6" s="304"/>
      <c r="P6" s="305"/>
      <c r="Q6" s="305"/>
      <c r="R6" s="305"/>
      <c r="S6" s="305"/>
      <c r="T6" s="305"/>
      <c r="U6" s="305"/>
      <c r="V6" s="306"/>
      <c r="W6" s="16"/>
      <c r="X6" s="307" t="s">
        <v>2</v>
      </c>
      <c r="Y6" s="308"/>
      <c r="Z6" s="309" t="s">
        <v>3</v>
      </c>
      <c r="AA6" s="309"/>
      <c r="AB6" s="309"/>
      <c r="AC6" s="309"/>
      <c r="AD6" s="309"/>
      <c r="AE6" s="309"/>
      <c r="AF6" s="309"/>
      <c r="AG6" s="308"/>
      <c r="AH6" s="17">
        <v>45658</v>
      </c>
      <c r="AI6" s="16"/>
      <c r="AJ6" s="303" t="s">
        <v>4</v>
      </c>
      <c r="AK6" s="304"/>
      <c r="AL6" s="305"/>
      <c r="AM6" s="305"/>
      <c r="AN6" s="305"/>
      <c r="AO6" s="305"/>
      <c r="AP6" s="305"/>
      <c r="AQ6" s="305"/>
      <c r="AR6" s="306"/>
      <c r="AS6" s="16"/>
      <c r="AT6" s="310" t="s">
        <v>5</v>
      </c>
      <c r="AU6" s="311"/>
      <c r="AV6" s="16"/>
      <c r="AW6" s="294" t="s">
        <v>6</v>
      </c>
      <c r="AX6" s="295"/>
      <c r="AY6" s="295"/>
      <c r="AZ6" s="295"/>
      <c r="BA6" s="295"/>
      <c r="BB6" s="295"/>
      <c r="BC6" s="295"/>
      <c r="BD6" s="295"/>
      <c r="BE6" s="295"/>
      <c r="BF6" s="295"/>
      <c r="BG6" s="295"/>
      <c r="BH6" s="296"/>
      <c r="BI6" s="16"/>
      <c r="BJ6" s="294" t="s">
        <v>7</v>
      </c>
      <c r="BK6" s="295"/>
      <c r="BL6" s="295"/>
      <c r="BM6" s="295"/>
      <c r="BN6" s="295"/>
      <c r="BO6" s="295"/>
      <c r="BP6" s="295"/>
      <c r="BQ6" s="295"/>
      <c r="BR6" s="295"/>
      <c r="BS6" s="295"/>
      <c r="BT6" s="295"/>
      <c r="BU6" s="296"/>
    </row>
    <row r="7" spans="2:73" s="1" customFormat="1" ht="33.6" customHeight="1" thickBot="1" x14ac:dyDescent="0.3">
      <c r="B7" s="18"/>
      <c r="C7" s="297" t="s">
        <v>8</v>
      </c>
      <c r="D7" s="298"/>
      <c r="E7" s="298"/>
      <c r="F7" s="298"/>
      <c r="G7" s="19" t="s">
        <v>9</v>
      </c>
      <c r="H7" s="20" t="s">
        <v>10</v>
      </c>
      <c r="I7" s="21" t="s">
        <v>11</v>
      </c>
      <c r="J7" s="21" t="s">
        <v>12</v>
      </c>
      <c r="K7" s="21" t="s">
        <v>13</v>
      </c>
      <c r="L7" s="22" t="s">
        <v>14</v>
      </c>
      <c r="N7" s="23" t="s">
        <v>15</v>
      </c>
      <c r="O7" s="24" t="s">
        <v>10</v>
      </c>
      <c r="P7" s="25" t="s">
        <v>16</v>
      </c>
      <c r="Q7" s="26" t="s">
        <v>17</v>
      </c>
      <c r="R7" s="27" t="s">
        <v>18</v>
      </c>
      <c r="S7" s="24" t="s">
        <v>10</v>
      </c>
      <c r="T7" s="25" t="s">
        <v>19</v>
      </c>
      <c r="U7" s="21" t="s">
        <v>20</v>
      </c>
      <c r="V7" s="25" t="s">
        <v>21</v>
      </c>
      <c r="X7" s="23" t="s">
        <v>22</v>
      </c>
      <c r="Y7" s="28" t="s">
        <v>23</v>
      </c>
      <c r="Z7" s="29" t="s">
        <v>15</v>
      </c>
      <c r="AA7" s="24" t="s">
        <v>10</v>
      </c>
      <c r="AB7" s="25" t="s">
        <v>16</v>
      </c>
      <c r="AC7" s="26" t="s">
        <v>17</v>
      </c>
      <c r="AD7" s="21" t="s">
        <v>18</v>
      </c>
      <c r="AE7" s="24" t="s">
        <v>10</v>
      </c>
      <c r="AF7" s="25" t="s">
        <v>19</v>
      </c>
      <c r="AG7" s="21" t="s">
        <v>20</v>
      </c>
      <c r="AH7" s="25" t="s">
        <v>21</v>
      </c>
      <c r="AJ7" s="23" t="s">
        <v>15</v>
      </c>
      <c r="AK7" s="24" t="s">
        <v>10</v>
      </c>
      <c r="AL7" s="25" t="s">
        <v>16</v>
      </c>
      <c r="AM7" s="26" t="s">
        <v>17</v>
      </c>
      <c r="AN7" s="21" t="s">
        <v>18</v>
      </c>
      <c r="AO7" s="24" t="s">
        <v>10</v>
      </c>
      <c r="AP7" s="25" t="s">
        <v>19</v>
      </c>
      <c r="AQ7" s="21" t="s">
        <v>20</v>
      </c>
      <c r="AR7" s="25" t="s">
        <v>21</v>
      </c>
      <c r="AT7" s="27" t="s">
        <v>24</v>
      </c>
      <c r="AU7" s="25" t="s">
        <v>25</v>
      </c>
      <c r="AW7" s="30">
        <f>'[3]S - SOMMAIRE'!G13</f>
        <v>45536</v>
      </c>
      <c r="AX7" s="30">
        <f>EDATE(AW7,1)</f>
        <v>45566</v>
      </c>
      <c r="AY7" s="31">
        <f t="shared" ref="AY7:BH7" si="0">EDATE(AX7,1)</f>
        <v>45597</v>
      </c>
      <c r="AZ7" s="31">
        <f t="shared" si="0"/>
        <v>45627</v>
      </c>
      <c r="BA7" s="31">
        <f t="shared" si="0"/>
        <v>45658</v>
      </c>
      <c r="BB7" s="31">
        <f t="shared" si="0"/>
        <v>45689</v>
      </c>
      <c r="BC7" s="31">
        <f t="shared" si="0"/>
        <v>45717</v>
      </c>
      <c r="BD7" s="31">
        <f t="shared" si="0"/>
        <v>45748</v>
      </c>
      <c r="BE7" s="31">
        <f t="shared" si="0"/>
        <v>45778</v>
      </c>
      <c r="BF7" s="31">
        <f t="shared" si="0"/>
        <v>45809</v>
      </c>
      <c r="BG7" s="31">
        <f t="shared" si="0"/>
        <v>45839</v>
      </c>
      <c r="BH7" s="30">
        <f t="shared" si="0"/>
        <v>45870</v>
      </c>
      <c r="BJ7" s="30">
        <f>AW7</f>
        <v>45536</v>
      </c>
      <c r="BK7" s="30">
        <f t="shared" ref="BK7:BU7" si="1">AX7</f>
        <v>45566</v>
      </c>
      <c r="BL7" s="31">
        <f t="shared" si="1"/>
        <v>45597</v>
      </c>
      <c r="BM7" s="32">
        <f t="shared" si="1"/>
        <v>45627</v>
      </c>
      <c r="BN7" s="32">
        <f t="shared" si="1"/>
        <v>45658</v>
      </c>
      <c r="BO7" s="32">
        <f t="shared" si="1"/>
        <v>45689</v>
      </c>
      <c r="BP7" s="32">
        <f t="shared" si="1"/>
        <v>45717</v>
      </c>
      <c r="BQ7" s="32">
        <f t="shared" si="1"/>
        <v>45748</v>
      </c>
      <c r="BR7" s="32">
        <f t="shared" si="1"/>
        <v>45778</v>
      </c>
      <c r="BS7" s="32">
        <f t="shared" si="1"/>
        <v>45809</v>
      </c>
      <c r="BT7" s="32">
        <f t="shared" si="1"/>
        <v>45839</v>
      </c>
      <c r="BU7" s="33">
        <f t="shared" si="1"/>
        <v>45870</v>
      </c>
    </row>
    <row r="8" spans="2:73" s="1" customFormat="1" ht="15.75" thickBot="1" x14ac:dyDescent="0.3">
      <c r="C8" s="290" t="s">
        <v>26</v>
      </c>
      <c r="D8" s="291" t="s">
        <v>27</v>
      </c>
      <c r="E8" s="291" t="s">
        <v>28</v>
      </c>
      <c r="F8" s="292" t="s">
        <v>29</v>
      </c>
      <c r="G8" s="43">
        <f>G52</f>
        <v>161394.69159999999</v>
      </c>
      <c r="H8" s="35"/>
      <c r="I8" s="36">
        <f>I52</f>
        <v>141220.35514999999</v>
      </c>
      <c r="J8" s="36">
        <f>J52</f>
        <v>0</v>
      </c>
      <c r="K8" s="36">
        <f>K52</f>
        <v>0</v>
      </c>
      <c r="L8" s="37">
        <f>L52</f>
        <v>141220.35514999999</v>
      </c>
      <c r="N8" s="34">
        <f>N52</f>
        <v>0</v>
      </c>
      <c r="O8" s="293"/>
      <c r="P8" s="37">
        <f>P52</f>
        <v>0</v>
      </c>
      <c r="Q8" s="39"/>
      <c r="R8" s="34">
        <f>R52</f>
        <v>0</v>
      </c>
      <c r="S8" s="38"/>
      <c r="T8" s="37">
        <f>T52</f>
        <v>0</v>
      </c>
      <c r="U8" s="40">
        <f>U52</f>
        <v>0</v>
      </c>
      <c r="V8" s="41">
        <f>V52</f>
        <v>0</v>
      </c>
      <c r="X8" s="34">
        <f>X52</f>
        <v>80067.3</v>
      </c>
      <c r="Y8" s="42">
        <f>Y52</f>
        <v>0</v>
      </c>
      <c r="Z8" s="43">
        <f>Z52</f>
        <v>80067.3</v>
      </c>
      <c r="AA8" s="38"/>
      <c r="AB8" s="36">
        <f>AB52</f>
        <v>52544.2</v>
      </c>
      <c r="AC8" s="39"/>
      <c r="AD8" s="34">
        <f>AD52</f>
        <v>62846.982000000004</v>
      </c>
      <c r="AE8" s="38"/>
      <c r="AF8" s="37">
        <f>AF52</f>
        <v>54991.109250000001</v>
      </c>
      <c r="AG8" s="40">
        <f>AG52</f>
        <v>-17220.317999999999</v>
      </c>
      <c r="AH8" s="41">
        <f>AH52</f>
        <v>2446.9092500000042</v>
      </c>
      <c r="AJ8" s="34">
        <f>AJ52</f>
        <v>80067.3</v>
      </c>
      <c r="AK8" s="38"/>
      <c r="AL8" s="36">
        <f>AL52</f>
        <v>52544.2</v>
      </c>
      <c r="AM8" s="39"/>
      <c r="AN8" s="34">
        <f>AN52</f>
        <v>62846.982000000004</v>
      </c>
      <c r="AO8" s="38"/>
      <c r="AP8" s="37">
        <f>AP52</f>
        <v>54991.109250000001</v>
      </c>
      <c r="AQ8" s="40">
        <f>AQ52</f>
        <v>-17220.317999999999</v>
      </c>
      <c r="AR8" s="41">
        <f>AR52</f>
        <v>2446.9092500000042</v>
      </c>
      <c r="AT8" s="44">
        <f>AT52</f>
        <v>86229.245900000009</v>
      </c>
      <c r="AU8" s="37">
        <f>AU52</f>
        <v>88676.155150000006</v>
      </c>
      <c r="AW8" s="45"/>
      <c r="AX8" s="46"/>
      <c r="AY8" s="46"/>
      <c r="AZ8" s="47"/>
      <c r="BA8" s="46"/>
      <c r="BB8" s="46"/>
      <c r="BC8" s="46"/>
      <c r="BD8" s="46"/>
      <c r="BE8" s="46"/>
      <c r="BF8" s="46"/>
      <c r="BG8" s="46"/>
      <c r="BH8" s="48"/>
      <c r="BJ8" s="49"/>
      <c r="BK8" s="50"/>
      <c r="BL8" s="50"/>
      <c r="BM8" s="51"/>
      <c r="BN8" s="50"/>
      <c r="BO8" s="50"/>
      <c r="BP8" s="50"/>
      <c r="BQ8" s="50"/>
      <c r="BR8" s="50"/>
      <c r="BS8" s="50"/>
      <c r="BT8" s="50"/>
      <c r="BU8" s="52"/>
    </row>
    <row r="9" spans="2:73" s="1" customFormat="1" ht="21" customHeight="1" x14ac:dyDescent="0.25">
      <c r="B9" s="283" t="s">
        <v>30</v>
      </c>
      <c r="C9" s="284"/>
      <c r="D9" s="285"/>
      <c r="E9" s="284"/>
      <c r="F9" s="286"/>
      <c r="G9" s="64"/>
      <c r="H9" s="54"/>
      <c r="I9" s="55"/>
      <c r="J9" s="55"/>
      <c r="K9" s="55"/>
      <c r="L9" s="56"/>
      <c r="N9" s="53"/>
      <c r="O9" s="57"/>
      <c r="P9" s="58"/>
      <c r="Q9" s="59"/>
      <c r="R9" s="60"/>
      <c r="S9" s="55"/>
      <c r="T9" s="61"/>
      <c r="U9" s="62"/>
      <c r="V9" s="61"/>
      <c r="X9" s="53"/>
      <c r="Y9" s="63"/>
      <c r="Z9" s="64"/>
      <c r="AA9" s="57"/>
      <c r="AB9" s="58"/>
      <c r="AC9" s="59"/>
      <c r="AD9" s="62"/>
      <c r="AE9" s="55"/>
      <c r="AF9" s="61"/>
      <c r="AG9" s="62"/>
      <c r="AH9" s="61"/>
      <c r="AJ9" s="53"/>
      <c r="AK9" s="57"/>
      <c r="AL9" s="58"/>
      <c r="AM9" s="59"/>
      <c r="AN9" s="62"/>
      <c r="AO9" s="55"/>
      <c r="AP9" s="61"/>
      <c r="AQ9" s="62"/>
      <c r="AR9" s="61"/>
      <c r="AT9" s="65"/>
      <c r="AU9" s="61"/>
      <c r="AW9" s="66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8"/>
      <c r="BJ9" s="69"/>
      <c r="BK9" s="70"/>
      <c r="BL9" s="70"/>
      <c r="BM9" s="70"/>
      <c r="BN9" s="70"/>
      <c r="BO9" s="70"/>
      <c r="BP9" s="70"/>
      <c r="BQ9" s="70"/>
      <c r="BR9" s="70"/>
      <c r="BS9" s="70"/>
      <c r="BT9" s="70"/>
      <c r="BU9" s="71"/>
    </row>
    <row r="10" spans="2:73" s="72" customFormat="1" ht="18.75" x14ac:dyDescent="0.25">
      <c r="C10" s="287" t="s">
        <v>30</v>
      </c>
      <c r="D10" s="280"/>
      <c r="E10" s="281"/>
      <c r="F10" s="282"/>
      <c r="G10" s="83"/>
      <c r="H10" s="74"/>
      <c r="I10" s="75"/>
      <c r="J10" s="75"/>
      <c r="K10" s="75"/>
      <c r="L10" s="76"/>
      <c r="N10" s="73"/>
      <c r="O10" s="77"/>
      <c r="P10" s="78"/>
      <c r="Q10" s="79"/>
      <c r="R10" s="80"/>
      <c r="S10" s="74"/>
      <c r="T10" s="76"/>
      <c r="U10" s="81"/>
      <c r="V10" s="76"/>
      <c r="X10" s="73"/>
      <c r="Y10" s="82"/>
      <c r="Z10" s="83"/>
      <c r="AA10" s="77"/>
      <c r="AB10" s="78"/>
      <c r="AC10" s="79"/>
      <c r="AD10" s="81"/>
      <c r="AE10" s="74"/>
      <c r="AF10" s="76"/>
      <c r="AG10" s="81"/>
      <c r="AH10" s="76"/>
      <c r="AJ10" s="73"/>
      <c r="AK10" s="77"/>
      <c r="AL10" s="78"/>
      <c r="AM10" s="79"/>
      <c r="AN10" s="81"/>
      <c r="AO10" s="74"/>
      <c r="AP10" s="76"/>
      <c r="AQ10" s="81"/>
      <c r="AR10" s="76"/>
      <c r="AT10" s="84"/>
      <c r="AU10" s="76"/>
      <c r="AW10" s="85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7"/>
      <c r="BJ10" s="88"/>
      <c r="BK10" s="89"/>
      <c r="BL10" s="89"/>
      <c r="BM10" s="89"/>
      <c r="BN10" s="89"/>
      <c r="BO10" s="89"/>
      <c r="BP10" s="89"/>
      <c r="BQ10" s="89"/>
      <c r="BR10" s="89"/>
      <c r="BS10" s="89"/>
      <c r="BT10" s="89"/>
      <c r="BU10" s="90"/>
    </row>
    <row r="11" spans="2:73" s="1" customFormat="1" x14ac:dyDescent="0.25">
      <c r="B11"/>
      <c r="C11"/>
      <c r="D11" s="268"/>
      <c r="E11" s="268"/>
      <c r="F11" s="269"/>
      <c r="G11" s="267"/>
      <c r="H11" s="92"/>
      <c r="I11" s="93">
        <f>G11*H11</f>
        <v>0</v>
      </c>
      <c r="J11" s="93"/>
      <c r="K11" s="93"/>
      <c r="L11" s="94">
        <f>I11+J11+K11</f>
        <v>0</v>
      </c>
      <c r="N11" s="95"/>
      <c r="O11" s="96"/>
      <c r="P11" s="97"/>
      <c r="Q11" s="98" t="str">
        <f>IF(R11=0,"",R11/$G11)</f>
        <v/>
      </c>
      <c r="R11" s="95"/>
      <c r="S11" s="92"/>
      <c r="T11" s="97"/>
      <c r="U11" s="99">
        <f>R11-N11</f>
        <v>0</v>
      </c>
      <c r="V11" s="100">
        <f>T11-P11</f>
        <v>0</v>
      </c>
      <c r="X11" s="95">
        <f t="shared" ref="X11" si="2">SUMIFS(AW11:BH11,$AW$7:$BH$7,"&lt;="&amp;$AH$6)</f>
        <v>0</v>
      </c>
      <c r="Y11" s="101"/>
      <c r="Z11" s="102">
        <f>X11-Y11-N11</f>
        <v>0</v>
      </c>
      <c r="AA11" s="96">
        <f>IF(SUM($AW11:$BH11)=0,0,SUM($BJ11:$BU11)/SUM($AW11:$BH11))</f>
        <v>0</v>
      </c>
      <c r="AB11" s="97">
        <f>Z11*AA11</f>
        <v>0</v>
      </c>
      <c r="AC11" s="98" t="str">
        <f>IF(AD11=0,"",AD11/$G11)</f>
        <v/>
      </c>
      <c r="AD11" s="103">
        <f>AN11-R11</f>
        <v>0</v>
      </c>
      <c r="AE11" s="92">
        <f>$H11</f>
        <v>0</v>
      </c>
      <c r="AF11" s="97">
        <f>AD11*AE11</f>
        <v>0</v>
      </c>
      <c r="AG11" s="99">
        <f>AD11-Z11</f>
        <v>0</v>
      </c>
      <c r="AH11" s="100">
        <f>AF11-AB11</f>
        <v>0</v>
      </c>
      <c r="AJ11" s="95">
        <f>N11+Z11</f>
        <v>0</v>
      </c>
      <c r="AK11" s="96">
        <f>IF(SUM($AW11:$BH11)=0,0,SUM($BJ11:$BU11)/SUM($AW11:$BH11))</f>
        <v>0</v>
      </c>
      <c r="AL11" s="97">
        <f>P11+AB11</f>
        <v>0</v>
      </c>
      <c r="AM11" s="98" t="str">
        <f>IF(AN11=0,"",AN11/$G11)</f>
        <v/>
      </c>
      <c r="AN11" s="103"/>
      <c r="AO11" s="92">
        <f>$H11</f>
        <v>0</v>
      </c>
      <c r="AP11" s="97">
        <f>T11+AF11</f>
        <v>0</v>
      </c>
      <c r="AQ11" s="99">
        <f>AN11-AJ11</f>
        <v>0</v>
      </c>
      <c r="AR11" s="100">
        <f>AP11-AL11</f>
        <v>0</v>
      </c>
      <c r="AT11" s="104">
        <f>L11-AP11</f>
        <v>0</v>
      </c>
      <c r="AU11" s="100">
        <f>AT11+AR11</f>
        <v>0</v>
      </c>
      <c r="AW11" s="105"/>
      <c r="AX11" s="106"/>
      <c r="AY11" s="107"/>
      <c r="AZ11" s="106"/>
      <c r="BA11" s="106"/>
      <c r="BB11" s="106"/>
      <c r="BC11" s="106"/>
      <c r="BD11" s="106"/>
      <c r="BE11" s="106"/>
      <c r="BF11" s="106"/>
      <c r="BG11" s="106"/>
      <c r="BH11" s="108"/>
      <c r="BJ11" s="109"/>
      <c r="BK11" s="109"/>
      <c r="BL11" s="109"/>
      <c r="BM11" s="109"/>
      <c r="BN11" s="109"/>
      <c r="BO11" s="109"/>
      <c r="BP11" s="109"/>
      <c r="BQ11" s="109"/>
      <c r="BR11" s="109"/>
      <c r="BS11" s="109"/>
      <c r="BT11" s="109"/>
      <c r="BU11" s="110"/>
    </row>
    <row r="12" spans="2:73" s="1" customFormat="1" x14ac:dyDescent="0.25">
      <c r="B12"/>
      <c r="C12"/>
      <c r="D12" s="268"/>
      <c r="E12" s="268"/>
      <c r="F12" s="269" t="s">
        <v>31</v>
      </c>
      <c r="G12" s="267"/>
      <c r="H12" s="92">
        <v>0.875</v>
      </c>
      <c r="I12" s="93">
        <f>G12*H12</f>
        <v>0</v>
      </c>
      <c r="J12" s="93"/>
      <c r="K12" s="93"/>
      <c r="L12" s="94">
        <f>I12+J12+K12</f>
        <v>0</v>
      </c>
      <c r="N12" s="95"/>
      <c r="O12" s="96">
        <v>0</v>
      </c>
      <c r="P12" s="97"/>
      <c r="Q12" s="98" t="str">
        <f>IF(R12=0,"",R12/$G12)</f>
        <v/>
      </c>
      <c r="R12" s="95"/>
      <c r="S12" s="92">
        <v>0.875</v>
      </c>
      <c r="T12" s="97"/>
      <c r="U12" s="99">
        <f>R12-N12</f>
        <v>0</v>
      </c>
      <c r="V12" s="100">
        <f>T12-P12</f>
        <v>0</v>
      </c>
      <c r="X12" s="95">
        <f t="shared" ref="X12" si="3">SUMIFS(AW12:BH12,$AW$7:$BH$7,"&lt;="&amp;$AH$6)</f>
        <v>0</v>
      </c>
      <c r="Y12" s="101"/>
      <c r="Z12" s="102">
        <f>X12-Y12-N12</f>
        <v>0</v>
      </c>
      <c r="AA12" s="96">
        <f>IF(SUM($AW12:$BH12)=0,0,SUM($BJ12:$BU12)/SUM($AW12:$BH12))</f>
        <v>0</v>
      </c>
      <c r="AB12" s="97">
        <f>Z12*AA12</f>
        <v>0</v>
      </c>
      <c r="AC12" s="98" t="str">
        <f>IF(AD12=0,"",AD12/$G12)</f>
        <v/>
      </c>
      <c r="AD12" s="103">
        <f>AN12-R12</f>
        <v>0</v>
      </c>
      <c r="AE12" s="92">
        <f>$H12</f>
        <v>0.875</v>
      </c>
      <c r="AF12" s="97">
        <f>AD12*AE12</f>
        <v>0</v>
      </c>
      <c r="AG12" s="99">
        <f>AD12-Z12</f>
        <v>0</v>
      </c>
      <c r="AH12" s="100">
        <f>AF12-AB12</f>
        <v>0</v>
      </c>
      <c r="AJ12" s="95">
        <f>N12+Z12</f>
        <v>0</v>
      </c>
      <c r="AK12" s="96">
        <f>IF(SUM($AW12:$BH12)=0,0,SUM($BJ12:$BU12)/SUM($AW12:$BH12))</f>
        <v>0</v>
      </c>
      <c r="AL12" s="97">
        <f>P12+AB12</f>
        <v>0</v>
      </c>
      <c r="AM12" s="98" t="str">
        <f>IF(AN12=0,"",AN12/$G12)</f>
        <v/>
      </c>
      <c r="AN12" s="103">
        <v>0</v>
      </c>
      <c r="AO12" s="92">
        <f>$H12</f>
        <v>0.875</v>
      </c>
      <c r="AP12" s="97">
        <f>T12+AF12</f>
        <v>0</v>
      </c>
      <c r="AQ12" s="99">
        <f>AN12-AJ12</f>
        <v>0</v>
      </c>
      <c r="AR12" s="100">
        <f>AP12-AL12</f>
        <v>0</v>
      </c>
      <c r="AT12" s="104">
        <f>L12-AP12</f>
        <v>0</v>
      </c>
      <c r="AU12" s="100">
        <f>AT12+AR12</f>
        <v>0</v>
      </c>
      <c r="AW12" s="105"/>
      <c r="AX12" s="106"/>
      <c r="AY12" s="107"/>
      <c r="AZ12" s="106"/>
      <c r="BA12" s="106"/>
      <c r="BB12" s="106"/>
      <c r="BC12" s="106"/>
      <c r="BD12" s="106"/>
      <c r="BE12" s="106"/>
      <c r="BF12" s="106"/>
      <c r="BG12" s="106"/>
      <c r="BH12" s="108"/>
      <c r="BJ12" s="109">
        <v>2011.8</v>
      </c>
      <c r="BK12" s="109"/>
      <c r="BL12" s="109"/>
      <c r="BM12" s="109"/>
      <c r="BN12" s="109"/>
      <c r="BO12" s="109"/>
      <c r="BP12" s="109"/>
      <c r="BQ12" s="109"/>
      <c r="BR12" s="109"/>
      <c r="BS12" s="109"/>
      <c r="BT12" s="109"/>
      <c r="BU12" s="110"/>
    </row>
    <row r="13" spans="2:73" s="1" customFormat="1" x14ac:dyDescent="0.25">
      <c r="B13"/>
      <c r="C13"/>
      <c r="D13" s="263" t="s">
        <v>32</v>
      </c>
      <c r="E13" s="183"/>
      <c r="F13" s="264" t="str">
        <f>C10</f>
        <v>INDEPENDANTES</v>
      </c>
      <c r="G13" s="118">
        <f>SUBTOTAL(9,G12:G12)</f>
        <v>0</v>
      </c>
      <c r="H13" s="112"/>
      <c r="I13" s="113">
        <f>SUBTOTAL(9,I12:I12)</f>
        <v>0</v>
      </c>
      <c r="J13" s="113">
        <f>SUBTOTAL(9,J12:J12)</f>
        <v>0</v>
      </c>
      <c r="K13" s="113">
        <f>SUBTOTAL(9,K12:K12)</f>
        <v>0</v>
      </c>
      <c r="L13" s="114">
        <f>SUBTOTAL(9,L12:L12)</f>
        <v>0</v>
      </c>
      <c r="N13" s="111">
        <f>SUBTOTAL(9,N12:N12)</f>
        <v>0</v>
      </c>
      <c r="O13" s="115"/>
      <c r="P13" s="116">
        <f>SUBTOTAL(9,P12:P12)</f>
        <v>0</v>
      </c>
      <c r="Q13" s="117"/>
      <c r="R13" s="111">
        <f>SUBTOTAL(9,R12:R12)</f>
        <v>0</v>
      </c>
      <c r="S13" s="113"/>
      <c r="T13" s="116">
        <f>SUBTOTAL(9,T12:T12)</f>
        <v>0</v>
      </c>
      <c r="U13" s="118">
        <f>SUBTOTAL(9,U12:U12)</f>
        <v>0</v>
      </c>
      <c r="V13" s="116">
        <f>SUBTOTAL(9,V12:V12)</f>
        <v>0</v>
      </c>
      <c r="X13" s="111">
        <f>SUBTOTAL(9,X12:X12)</f>
        <v>0</v>
      </c>
      <c r="Y13" s="119">
        <f>SUBTOTAL(9,Y12:Y12)</f>
        <v>0</v>
      </c>
      <c r="Z13" s="118">
        <f>SUBTOTAL(9,Z12:Z12)</f>
        <v>0</v>
      </c>
      <c r="AA13" s="115"/>
      <c r="AB13" s="116">
        <f>SUBTOTAL(9,AB12:AB12)</f>
        <v>0</v>
      </c>
      <c r="AC13" s="117"/>
      <c r="AD13" s="118">
        <f>SUBTOTAL(9,AD12:AD12)</f>
        <v>0</v>
      </c>
      <c r="AE13" s="113"/>
      <c r="AF13" s="116">
        <f>SUBTOTAL(9,AF12:AF12)</f>
        <v>0</v>
      </c>
      <c r="AG13" s="111">
        <f>SUBTOTAL(9,AG12:AG12)</f>
        <v>0</v>
      </c>
      <c r="AH13" s="116">
        <f>SUBTOTAL(9,AH12:AH12)</f>
        <v>0</v>
      </c>
      <c r="AJ13" s="111">
        <f>SUBTOTAL(9,AJ12:AJ12)</f>
        <v>0</v>
      </c>
      <c r="AK13" s="115"/>
      <c r="AL13" s="116">
        <f>SUBTOTAL(9,AL12:AL12)</f>
        <v>0</v>
      </c>
      <c r="AM13" s="117"/>
      <c r="AN13" s="118">
        <f>SUBTOTAL(9,AN12:AN12)</f>
        <v>0</v>
      </c>
      <c r="AO13" s="113"/>
      <c r="AP13" s="116">
        <f>SUBTOTAL(9,AP12:AP12)</f>
        <v>0</v>
      </c>
      <c r="AQ13" s="111">
        <f>SUBTOTAL(9,AQ12:AQ12)</f>
        <v>0</v>
      </c>
      <c r="AR13" s="116">
        <f>SUBTOTAL(9,AR12:AR12)</f>
        <v>0</v>
      </c>
      <c r="AT13" s="120">
        <f>SUBTOTAL(9,AT12:AT12)</f>
        <v>0</v>
      </c>
      <c r="AU13" s="114">
        <f>SUBTOTAL(9,AU12:AU12)</f>
        <v>0</v>
      </c>
      <c r="AW13" s="121"/>
      <c r="AX13" s="122"/>
      <c r="AY13" s="122"/>
      <c r="AZ13" s="122"/>
      <c r="BA13" s="122"/>
      <c r="BB13" s="122"/>
      <c r="BC13" s="122"/>
      <c r="BD13" s="122"/>
      <c r="BE13" s="122"/>
      <c r="BF13" s="122"/>
      <c r="BG13" s="122"/>
      <c r="BH13" s="123"/>
      <c r="BJ13" s="124"/>
      <c r="BK13" s="125"/>
      <c r="BL13" s="125"/>
      <c r="BM13" s="125"/>
      <c r="BN13" s="125"/>
      <c r="BO13" s="125"/>
      <c r="BP13" s="125"/>
      <c r="BQ13" s="125"/>
      <c r="BR13" s="125"/>
      <c r="BS13" s="125"/>
      <c r="BT13" s="125"/>
      <c r="BU13" s="126"/>
    </row>
    <row r="14" spans="2:73" s="1" customFormat="1" ht="24" customHeight="1" x14ac:dyDescent="0.25">
      <c r="B14" s="275" t="str">
        <f>CONCATENATE("SOUS-TOTAL ",B9)</f>
        <v>SOUS-TOTAL INDEPENDANTES</v>
      </c>
      <c r="C14" s="276"/>
      <c r="D14" s="277"/>
      <c r="E14" s="278"/>
      <c r="F14" s="279"/>
      <c r="G14" s="134">
        <f>SUBTOTAL(9,G9:G13)</f>
        <v>0</v>
      </c>
      <c r="H14" s="128"/>
      <c r="I14" s="129">
        <f>SUBTOTAL(9,I9:I13)</f>
        <v>0</v>
      </c>
      <c r="J14" s="129">
        <f>SUBTOTAL(9,J9:J13)</f>
        <v>0</v>
      </c>
      <c r="K14" s="129">
        <f>SUBTOTAL(9,K9:K13)</f>
        <v>0</v>
      </c>
      <c r="L14" s="130">
        <f>SUBTOTAL(9,L9:L13)</f>
        <v>0</v>
      </c>
      <c r="N14" s="127">
        <f>SUBTOTAL(9,N9:N13)</f>
        <v>0</v>
      </c>
      <c r="O14" s="131"/>
      <c r="P14" s="132">
        <f>SUBTOTAL(9,P9:P13)</f>
        <v>0</v>
      </c>
      <c r="Q14" s="133"/>
      <c r="R14" s="127">
        <f>SUBTOTAL(9,R9:R13)</f>
        <v>0</v>
      </c>
      <c r="S14" s="129"/>
      <c r="T14" s="132">
        <f>SUBTOTAL(9,T9:T13)</f>
        <v>0</v>
      </c>
      <c r="U14" s="134">
        <f>SUBTOTAL(9,U9:U13)</f>
        <v>0</v>
      </c>
      <c r="V14" s="132">
        <f>SUBTOTAL(9,V9:V13)</f>
        <v>0</v>
      </c>
      <c r="X14" s="127">
        <f>SUBTOTAL(9,X9:X13)</f>
        <v>0</v>
      </c>
      <c r="Y14" s="135">
        <f>SUBTOTAL(9,Y9:Y13)</f>
        <v>0</v>
      </c>
      <c r="Z14" s="134">
        <f>SUBTOTAL(9,Z9:Z13)</f>
        <v>0</v>
      </c>
      <c r="AA14" s="131"/>
      <c r="AB14" s="132">
        <f>SUBTOTAL(9,AB9:AB13)</f>
        <v>0</v>
      </c>
      <c r="AC14" s="133"/>
      <c r="AD14" s="134">
        <f>SUBTOTAL(9,AD9:AD13)</f>
        <v>0</v>
      </c>
      <c r="AE14" s="129"/>
      <c r="AF14" s="132">
        <f>SUBTOTAL(9,AF9:AF13)</f>
        <v>0</v>
      </c>
      <c r="AG14" s="127">
        <f>SUBTOTAL(9,AG9:AG13)</f>
        <v>0</v>
      </c>
      <c r="AH14" s="132">
        <f>SUBTOTAL(9,AH9:AH13)</f>
        <v>0</v>
      </c>
      <c r="AJ14" s="127">
        <f>SUBTOTAL(9,AJ9:AJ13)</f>
        <v>0</v>
      </c>
      <c r="AK14" s="131"/>
      <c r="AL14" s="132">
        <f>SUBTOTAL(9,AL9:AL13)</f>
        <v>0</v>
      </c>
      <c r="AM14" s="133"/>
      <c r="AN14" s="134">
        <f>SUBTOTAL(9,AN9:AN13)</f>
        <v>0</v>
      </c>
      <c r="AO14" s="129"/>
      <c r="AP14" s="132">
        <f>SUBTOTAL(9,AP9:AP13)</f>
        <v>0</v>
      </c>
      <c r="AQ14" s="127">
        <f>SUBTOTAL(9,AQ9:AQ13)</f>
        <v>0</v>
      </c>
      <c r="AR14" s="132">
        <f>SUBTOTAL(9,AR9:AR13)</f>
        <v>0</v>
      </c>
      <c r="AT14" s="136">
        <f>SUBTOTAL(9,AT9:AT13)</f>
        <v>0</v>
      </c>
      <c r="AU14" s="130">
        <f>SUBTOTAL(9,AU9:AU13)</f>
        <v>0</v>
      </c>
      <c r="AW14" s="137">
        <f>SUBTOTAL(9,AW9:AW13)</f>
        <v>0</v>
      </c>
      <c r="AX14" s="138">
        <f>SUBTOTAL(9,AX9:AX13)</f>
        <v>0</v>
      </c>
      <c r="AY14" s="138">
        <f>SUBTOTAL(9,AY9:AY13)</f>
        <v>0</v>
      </c>
      <c r="AZ14" s="138">
        <f>SUBTOTAL(9,AZ9:AZ13)</f>
        <v>0</v>
      </c>
      <c r="BA14" s="138">
        <f>SUBTOTAL(9,BA9:BA13)</f>
        <v>0</v>
      </c>
      <c r="BB14" s="138">
        <f>SUBTOTAL(9,BB9:BB13)</f>
        <v>0</v>
      </c>
      <c r="BC14" s="138">
        <f>SUBTOTAL(9,BC9:BC13)</f>
        <v>0</v>
      </c>
      <c r="BD14" s="138">
        <f>SUBTOTAL(9,BD9:BD13)</f>
        <v>0</v>
      </c>
      <c r="BE14" s="138">
        <f>SUBTOTAL(9,BE9:BE13)</f>
        <v>0</v>
      </c>
      <c r="BF14" s="138">
        <f>SUBTOTAL(9,BF9:BF13)</f>
        <v>0</v>
      </c>
      <c r="BG14" s="138">
        <f>SUBTOTAL(9,BG9:BG13)</f>
        <v>0</v>
      </c>
      <c r="BH14" s="139">
        <f>SUBTOTAL(9,BH9:BH13)</f>
        <v>0</v>
      </c>
      <c r="BJ14" s="140">
        <f>SUBTOTAL(9,BJ9:BJ13)</f>
        <v>2011.8</v>
      </c>
      <c r="BK14" s="141">
        <f>SUBTOTAL(9,BK9:BK13)</f>
        <v>0</v>
      </c>
      <c r="BL14" s="141">
        <f>SUBTOTAL(9,BL9:BL13)</f>
        <v>0</v>
      </c>
      <c r="BM14" s="141">
        <f>SUBTOTAL(9,BM9:BM13)</f>
        <v>0</v>
      </c>
      <c r="BN14" s="141">
        <f>SUBTOTAL(9,BN9:BN13)</f>
        <v>0</v>
      </c>
      <c r="BO14" s="141">
        <f>SUBTOTAL(9,BO9:BO13)</f>
        <v>0</v>
      </c>
      <c r="BP14" s="141">
        <f>SUBTOTAL(9,BP9:BP13)</f>
        <v>0</v>
      </c>
      <c r="BQ14" s="141">
        <f>SUBTOTAL(9,BQ9:BQ13)</f>
        <v>0</v>
      </c>
      <c r="BR14" s="141">
        <f>SUBTOTAL(9,BR9:BR13)</f>
        <v>0</v>
      </c>
      <c r="BS14" s="141">
        <f>SUBTOTAL(9,BS9:BS13)</f>
        <v>0</v>
      </c>
      <c r="BT14" s="141">
        <f>SUBTOTAL(9,BT9:BT13)</f>
        <v>0</v>
      </c>
      <c r="BU14" s="142">
        <f>SUBTOTAL(9,BU9:BU13)</f>
        <v>0</v>
      </c>
    </row>
    <row r="15" spans="2:73" s="1" customFormat="1" ht="21" customHeight="1" x14ac:dyDescent="0.25">
      <c r="B15" s="270" t="s">
        <v>33</v>
      </c>
      <c r="C15" s="271"/>
      <c r="D15" s="272"/>
      <c r="E15" s="272"/>
      <c r="F15" s="273"/>
      <c r="G15" s="152"/>
      <c r="H15" s="144"/>
      <c r="I15" s="145"/>
      <c r="J15" s="145"/>
      <c r="K15" s="145"/>
      <c r="L15" s="146"/>
      <c r="N15" s="143"/>
      <c r="O15" s="147"/>
      <c r="P15" s="148"/>
      <c r="Q15" s="149"/>
      <c r="R15" s="143"/>
      <c r="S15" s="144"/>
      <c r="T15" s="148"/>
      <c r="U15" s="150"/>
      <c r="V15" s="146"/>
      <c r="X15" s="143"/>
      <c r="Y15" s="151"/>
      <c r="Z15" s="152"/>
      <c r="AA15" s="147"/>
      <c r="AB15" s="148"/>
      <c r="AC15" s="149"/>
      <c r="AD15" s="152"/>
      <c r="AE15" s="144"/>
      <c r="AF15" s="148"/>
      <c r="AG15" s="150"/>
      <c r="AH15" s="146"/>
      <c r="AJ15" s="143"/>
      <c r="AK15" s="147"/>
      <c r="AL15" s="148"/>
      <c r="AM15" s="149"/>
      <c r="AN15" s="152"/>
      <c r="AO15" s="144"/>
      <c r="AP15" s="148"/>
      <c r="AQ15" s="150"/>
      <c r="AR15" s="146"/>
      <c r="AT15" s="153"/>
      <c r="AU15" s="146"/>
      <c r="AW15" s="154"/>
      <c r="AX15" s="155"/>
      <c r="AY15" s="155"/>
      <c r="AZ15" s="155"/>
      <c r="BA15" s="155"/>
      <c r="BB15" s="155"/>
      <c r="BC15" s="155"/>
      <c r="BD15" s="155"/>
      <c r="BE15" s="155"/>
      <c r="BF15" s="155"/>
      <c r="BG15" s="155"/>
      <c r="BH15" s="156"/>
      <c r="BJ15" s="157"/>
      <c r="BK15" s="158"/>
      <c r="BL15" s="158"/>
      <c r="BM15" s="158"/>
      <c r="BN15" s="158"/>
      <c r="BO15" s="158"/>
      <c r="BP15" s="158"/>
      <c r="BQ15" s="158"/>
      <c r="BR15" s="158"/>
      <c r="BS15" s="158"/>
      <c r="BT15" s="158"/>
      <c r="BU15" s="159"/>
    </row>
    <row r="16" spans="2:73" s="72" customFormat="1" ht="18.75" x14ac:dyDescent="0.25">
      <c r="C16" s="274" t="s">
        <v>34</v>
      </c>
      <c r="D16" s="288"/>
      <c r="E16" s="288"/>
      <c r="F16" s="289"/>
      <c r="G16" s="170"/>
      <c r="H16" s="162"/>
      <c r="I16" s="163"/>
      <c r="J16" s="163"/>
      <c r="K16" s="163"/>
      <c r="L16" s="164"/>
      <c r="N16" s="161"/>
      <c r="O16" s="165"/>
      <c r="P16" s="166"/>
      <c r="Q16" s="167"/>
      <c r="R16" s="161"/>
      <c r="S16" s="162"/>
      <c r="T16" s="166"/>
      <c r="U16" s="168"/>
      <c r="V16" s="164"/>
      <c r="X16" s="161"/>
      <c r="Y16" s="169"/>
      <c r="Z16" s="170"/>
      <c r="AA16" s="165"/>
      <c r="AB16" s="166"/>
      <c r="AC16" s="167"/>
      <c r="AD16" s="170"/>
      <c r="AE16" s="162"/>
      <c r="AF16" s="166"/>
      <c r="AG16" s="168"/>
      <c r="AH16" s="164"/>
      <c r="AJ16" s="161"/>
      <c r="AK16" s="165"/>
      <c r="AL16" s="166"/>
      <c r="AM16" s="167"/>
      <c r="AN16" s="170"/>
      <c r="AO16" s="162"/>
      <c r="AP16" s="166"/>
      <c r="AQ16" s="168"/>
      <c r="AR16" s="164"/>
      <c r="AT16" s="171"/>
      <c r="AU16" s="164"/>
      <c r="AW16" s="172"/>
      <c r="AX16" s="173"/>
      <c r="AY16" s="173"/>
      <c r="AZ16" s="173"/>
      <c r="BA16" s="173"/>
      <c r="BB16" s="173"/>
      <c r="BC16" s="173"/>
      <c r="BD16" s="173"/>
      <c r="BE16" s="173"/>
      <c r="BF16" s="173"/>
      <c r="BG16" s="173"/>
      <c r="BH16" s="174"/>
      <c r="BJ16" s="175"/>
      <c r="BK16" s="176"/>
      <c r="BL16" s="176"/>
      <c r="BM16" s="176"/>
      <c r="BN16" s="176"/>
      <c r="BO16" s="176"/>
      <c r="BP16" s="176"/>
      <c r="BQ16" s="176"/>
      <c r="BR16" s="176"/>
      <c r="BS16" s="176"/>
      <c r="BT16" s="176"/>
      <c r="BU16" s="177"/>
    </row>
    <row r="17" spans="2:73" s="1" customFormat="1" x14ac:dyDescent="0.25">
      <c r="B17"/>
      <c r="C17"/>
      <c r="D17" s="268"/>
      <c r="E17" s="268"/>
      <c r="F17" s="269" t="s">
        <v>35</v>
      </c>
      <c r="G17" s="267">
        <f>(54473.1+1154.4+71.332)</f>
        <v>55698.832000000002</v>
      </c>
      <c r="H17" s="92">
        <v>0.875</v>
      </c>
      <c r="I17" s="93">
        <f t="shared" ref="I17" si="4">G17*H17</f>
        <v>48736.478000000003</v>
      </c>
      <c r="J17" s="93"/>
      <c r="K17" s="93"/>
      <c r="L17" s="94">
        <f t="shared" ref="L17" si="5">I17+J17+K17</f>
        <v>48736.478000000003</v>
      </c>
      <c r="N17" s="95"/>
      <c r="O17" s="96">
        <v>0.65770458502611717</v>
      </c>
      <c r="P17" s="97"/>
      <c r="Q17" s="98">
        <v>1</v>
      </c>
      <c r="R17" s="95"/>
      <c r="S17" s="92">
        <v>0.875</v>
      </c>
      <c r="T17" s="97"/>
      <c r="U17" s="99">
        <f t="shared" ref="U17" si="6">R17-N17</f>
        <v>0</v>
      </c>
      <c r="V17" s="100">
        <f>T17-P17</f>
        <v>0</v>
      </c>
      <c r="X17" s="95">
        <f>SUMIFS(AW17:BH17,$AW$7:$BH$7,"&lt;="&amp;$AH$6)</f>
        <v>55136</v>
      </c>
      <c r="Y17" s="101"/>
      <c r="Z17" s="102">
        <f>X17-Y17-N17</f>
        <v>55136</v>
      </c>
      <c r="AA17" s="96">
        <f>IF(SUM($AW17:$BH17)=0,0,SUM($BJ17:$BU17)/SUM($AW17:$BH17))</f>
        <v>0.65770458502611717</v>
      </c>
      <c r="AB17" s="97">
        <f>Z17*AA17</f>
        <v>36263.199999999997</v>
      </c>
      <c r="AC17" s="98">
        <f t="shared" ref="AC17" si="7">IF(AD17=0,"",AD17/$G17)</f>
        <v>1</v>
      </c>
      <c r="AD17" s="103">
        <f>AN17-R17</f>
        <v>55698.832000000002</v>
      </c>
      <c r="AE17" s="92">
        <f t="shared" ref="AE17" si="8">$H17</f>
        <v>0.875</v>
      </c>
      <c r="AF17" s="97">
        <f>AD17*AE17</f>
        <v>48736.478000000003</v>
      </c>
      <c r="AG17" s="99">
        <f>AD17-Z17</f>
        <v>562.83200000000215</v>
      </c>
      <c r="AH17" s="100">
        <f t="shared" ref="AH17" si="9">AF17-AB17</f>
        <v>12473.278000000006</v>
      </c>
      <c r="AJ17" s="95">
        <f>N17+Z17</f>
        <v>55136</v>
      </c>
      <c r="AK17" s="96">
        <f>IF(SUM($AW17:$BH17)=0,0,SUM($BJ17:$BU17)/SUM($AW17:$BH17))</f>
        <v>0.65770458502611717</v>
      </c>
      <c r="AL17" s="97">
        <f>P17+AB17</f>
        <v>36263.199999999997</v>
      </c>
      <c r="AM17" s="98">
        <f>IF(AN17=0,"",AN17/$G17)</f>
        <v>1</v>
      </c>
      <c r="AN17" s="103">
        <v>55698.832000000002</v>
      </c>
      <c r="AO17" s="92">
        <f t="shared" ref="AO17" si="10">$H17</f>
        <v>0.875</v>
      </c>
      <c r="AP17" s="97">
        <f>T17+AF17</f>
        <v>48736.478000000003</v>
      </c>
      <c r="AQ17" s="99">
        <f t="shared" ref="AQ17" si="11">AN17-AJ17</f>
        <v>562.83200000000215</v>
      </c>
      <c r="AR17" s="100">
        <f t="shared" ref="AR17" si="12">AP17-AL17</f>
        <v>12473.278000000006</v>
      </c>
      <c r="AT17" s="104">
        <f>L17-AP17</f>
        <v>0</v>
      </c>
      <c r="AU17" s="100">
        <f>AT17+AR17</f>
        <v>12473.278000000006</v>
      </c>
      <c r="AW17" s="105"/>
      <c r="AX17" s="106"/>
      <c r="AY17" s="107">
        <v>55136</v>
      </c>
      <c r="AZ17" s="106"/>
      <c r="BA17" s="107"/>
      <c r="BB17" s="107"/>
      <c r="BC17" s="107"/>
      <c r="BD17" s="106"/>
      <c r="BE17" s="106"/>
      <c r="BF17" s="106"/>
      <c r="BG17" s="106"/>
      <c r="BH17" s="108"/>
      <c r="BJ17" s="181"/>
      <c r="BK17" s="109"/>
      <c r="BL17" s="109">
        <v>36263.199999999997</v>
      </c>
      <c r="BM17" s="109"/>
      <c r="BN17" s="109"/>
      <c r="BO17" s="109"/>
      <c r="BP17" s="109"/>
      <c r="BQ17" s="109"/>
      <c r="BR17" s="109"/>
      <c r="BS17" s="109"/>
      <c r="BT17" s="109"/>
      <c r="BU17" s="110"/>
    </row>
    <row r="18" spans="2:73" s="1" customFormat="1" x14ac:dyDescent="0.25">
      <c r="B18"/>
      <c r="C18"/>
      <c r="D18" s="263" t="s">
        <v>32</v>
      </c>
      <c r="E18" s="183"/>
      <c r="F18" s="264" t="str">
        <f>C16</f>
        <v>FONDATIONS</v>
      </c>
      <c r="G18" s="118">
        <f>SUBTOTAL(9,G16:G17)</f>
        <v>55698.832000000002</v>
      </c>
      <c r="H18" s="112"/>
      <c r="I18" s="113">
        <f>SUBTOTAL(9,I17:I17)</f>
        <v>48736.478000000003</v>
      </c>
      <c r="J18" s="113">
        <f>SUBTOTAL(9,J17:J17)</f>
        <v>0</v>
      </c>
      <c r="K18" s="113">
        <f>SUBTOTAL(9,K17:K17)</f>
        <v>0</v>
      </c>
      <c r="L18" s="113">
        <f>SUBTOTAL(9,L17:L17)</f>
        <v>48736.478000000003</v>
      </c>
      <c r="N18" s="111"/>
      <c r="O18" s="115"/>
      <c r="P18" s="116"/>
      <c r="Q18" s="117"/>
      <c r="R18" s="111"/>
      <c r="S18" s="113"/>
      <c r="T18" s="116"/>
      <c r="U18" s="118">
        <f>SUBTOTAL(9,U17:U17)</f>
        <v>0</v>
      </c>
      <c r="V18" s="116">
        <f>SUBTOTAL(9,V17:V17)</f>
        <v>0</v>
      </c>
      <c r="X18" s="111">
        <f>SUBTOTAL(9,X17:X17)</f>
        <v>55136</v>
      </c>
      <c r="Y18" s="119">
        <f>SUBTOTAL(9,Y17:Y17)</f>
        <v>0</v>
      </c>
      <c r="Z18" s="118">
        <f>SUBTOTAL(9,Z17:Z17)</f>
        <v>55136</v>
      </c>
      <c r="AA18" s="115"/>
      <c r="AB18" s="116">
        <f>SUBTOTAL(9,AB17:AB17)</f>
        <v>36263.199999999997</v>
      </c>
      <c r="AC18" s="117"/>
      <c r="AD18" s="118">
        <f>SUBTOTAL(9,AD17:AD17)</f>
        <v>55698.832000000002</v>
      </c>
      <c r="AE18" s="113"/>
      <c r="AF18" s="116">
        <f>SUBTOTAL(9,AF17:AF17)</f>
        <v>48736.478000000003</v>
      </c>
      <c r="AG18" s="111">
        <f>SUBTOTAL(9,AG17:AG17)</f>
        <v>562.83200000000215</v>
      </c>
      <c r="AH18" s="116">
        <f>SUBTOTAL(9,AH17:AH17)</f>
        <v>12473.278000000006</v>
      </c>
      <c r="AJ18" s="111">
        <f>SUBTOTAL(9,AJ17:AJ17)</f>
        <v>55136</v>
      </c>
      <c r="AK18" s="115"/>
      <c r="AL18" s="116">
        <f>SUBTOTAL(9,AL17:AL17)</f>
        <v>36263.199999999997</v>
      </c>
      <c r="AM18" s="117"/>
      <c r="AN18" s="118">
        <f>SUBTOTAL(9,AN17:AN17)</f>
        <v>55698.832000000002</v>
      </c>
      <c r="AO18" s="113"/>
      <c r="AP18" s="116">
        <f>SUBTOTAL(9,AP17:AP17)</f>
        <v>48736.478000000003</v>
      </c>
      <c r="AQ18" s="111">
        <f>SUBTOTAL(9,AQ17:AQ17)</f>
        <v>562.83200000000215</v>
      </c>
      <c r="AR18" s="116">
        <f>SUBTOTAL(9,AR17:AR17)</f>
        <v>12473.278000000006</v>
      </c>
      <c r="AT18" s="120">
        <f>SUBTOTAL(9,AT17:AT17)</f>
        <v>0</v>
      </c>
      <c r="AU18" s="114">
        <f>SUBTOTAL(9,AU17:AU17)</f>
        <v>12473.278000000006</v>
      </c>
      <c r="AW18" s="121"/>
      <c r="AX18" s="122"/>
      <c r="AY18" s="185"/>
      <c r="AZ18" s="122"/>
      <c r="BA18" s="185"/>
      <c r="BB18" s="185"/>
      <c r="BC18" s="185"/>
      <c r="BD18" s="122"/>
      <c r="BE18" s="122"/>
      <c r="BF18" s="122"/>
      <c r="BG18" s="122"/>
      <c r="BH18" s="123"/>
      <c r="BJ18" s="124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6"/>
    </row>
    <row r="19" spans="2:73" s="72" customFormat="1" ht="18.75" x14ac:dyDescent="0.25">
      <c r="C19" s="274" t="s">
        <v>36</v>
      </c>
      <c r="D19" s="256"/>
      <c r="E19" s="257"/>
      <c r="F19" s="258"/>
      <c r="G19" s="170"/>
      <c r="H19" s="162"/>
      <c r="I19" s="163"/>
      <c r="J19" s="163"/>
      <c r="K19" s="163"/>
      <c r="L19" s="164"/>
      <c r="N19" s="161"/>
      <c r="O19" s="165"/>
      <c r="P19" s="166"/>
      <c r="Q19" s="167"/>
      <c r="R19" s="161"/>
      <c r="S19" s="162"/>
      <c r="T19" s="166"/>
      <c r="U19" s="168"/>
      <c r="V19" s="164"/>
      <c r="X19" s="161"/>
      <c r="Y19" s="169"/>
      <c r="Z19" s="170"/>
      <c r="AA19" s="165"/>
      <c r="AB19" s="166"/>
      <c r="AC19" s="167"/>
      <c r="AD19" s="170"/>
      <c r="AE19" s="162"/>
      <c r="AF19" s="166"/>
      <c r="AG19" s="168"/>
      <c r="AH19" s="164"/>
      <c r="AJ19" s="161"/>
      <c r="AK19" s="165"/>
      <c r="AL19" s="166"/>
      <c r="AM19" s="167"/>
      <c r="AN19" s="170"/>
      <c r="AO19" s="162"/>
      <c r="AP19" s="166"/>
      <c r="AQ19" s="168"/>
      <c r="AR19" s="164"/>
      <c r="AT19" s="171"/>
      <c r="AU19" s="164"/>
      <c r="AW19" s="172"/>
      <c r="AX19" s="173"/>
      <c r="AY19" s="186"/>
      <c r="AZ19" s="173"/>
      <c r="BA19" s="186"/>
      <c r="BB19" s="186"/>
      <c r="BC19" s="186"/>
      <c r="BD19" s="173"/>
      <c r="BE19" s="173"/>
      <c r="BF19" s="173"/>
      <c r="BG19" s="173"/>
      <c r="BH19" s="174"/>
      <c r="BJ19" s="175"/>
      <c r="BK19" s="176"/>
      <c r="BL19" s="176"/>
      <c r="BM19" s="176"/>
      <c r="BN19" s="176"/>
      <c r="BO19" s="176"/>
      <c r="BP19" s="176"/>
      <c r="BQ19" s="176"/>
      <c r="BR19" s="176"/>
      <c r="BS19" s="176"/>
      <c r="BT19" s="176"/>
      <c r="BU19" s="177"/>
    </row>
    <row r="20" spans="2:73" s="1" customFormat="1" x14ac:dyDescent="0.25">
      <c r="B20"/>
      <c r="C20"/>
      <c r="D20" s="268"/>
      <c r="E20" s="268"/>
      <c r="F20" s="269" t="s">
        <v>37</v>
      </c>
      <c r="G20" s="267">
        <f>(137.25+9448.5+5412.6)</f>
        <v>14998.35</v>
      </c>
      <c r="H20" s="92">
        <v>0.875</v>
      </c>
      <c r="I20" s="93">
        <f>G20*H20</f>
        <v>13123.55625</v>
      </c>
      <c r="J20" s="93"/>
      <c r="K20" s="93"/>
      <c r="L20" s="94">
        <f>I20+J20+K20</f>
        <v>13123.55625</v>
      </c>
      <c r="N20" s="95"/>
      <c r="O20" s="96">
        <v>0.65303453891293273</v>
      </c>
      <c r="P20" s="97"/>
      <c r="Q20" s="98">
        <v>0.47659575886680866</v>
      </c>
      <c r="R20" s="95"/>
      <c r="S20" s="92">
        <v>0.875</v>
      </c>
      <c r="T20" s="97"/>
      <c r="U20" s="99">
        <f>R20-N20</f>
        <v>0</v>
      </c>
      <c r="V20" s="100">
        <f>T20-P20</f>
        <v>0</v>
      </c>
      <c r="X20" s="95">
        <f t="shared" ref="X20:X21" si="13">SUMIFS(AW20:BH20,$AW$7:$BH$7,"&lt;="&amp;$AH$6)</f>
        <v>24931.3</v>
      </c>
      <c r="Y20" s="101"/>
      <c r="Z20" s="102">
        <f>X20-Y20-N20</f>
        <v>24931.3</v>
      </c>
      <c r="AA20" s="96">
        <f>IF(SUM($AW20:$BH20)=0,0,SUM($BJ20:$BU20)/SUM($AW20:$BH20))</f>
        <v>0.65303453891293273</v>
      </c>
      <c r="AB20" s="97">
        <f>Z20*AA20</f>
        <v>16281</v>
      </c>
      <c r="AC20" s="98">
        <f>IF(AD20=0,"",AD20/$G20)</f>
        <v>0.47659575886680866</v>
      </c>
      <c r="AD20" s="103">
        <f>AN20-R20</f>
        <v>7148.15</v>
      </c>
      <c r="AE20" s="92">
        <f>$H20</f>
        <v>0.875</v>
      </c>
      <c r="AF20" s="97">
        <f>AD20*AE20</f>
        <v>6254.6312499999995</v>
      </c>
      <c r="AG20" s="99">
        <f>AD20-Z20</f>
        <v>-17783.150000000001</v>
      </c>
      <c r="AH20" s="100">
        <f>AF20-AB20</f>
        <v>-10026.368750000001</v>
      </c>
      <c r="AJ20" s="95">
        <f>N20+Z20</f>
        <v>24931.3</v>
      </c>
      <c r="AK20" s="96">
        <f>IF(SUM($AW20:$BH20)=0,0,SUM($BJ20:$BU20)/SUM($AW20:$BH20))</f>
        <v>0.65303453891293273</v>
      </c>
      <c r="AL20" s="97">
        <f>P20+AB20</f>
        <v>16281</v>
      </c>
      <c r="AM20" s="98">
        <f>IF(AN20=0,"",AN20/$G20)</f>
        <v>0.47659575886680866</v>
      </c>
      <c r="AN20" s="103">
        <v>7148.15</v>
      </c>
      <c r="AO20" s="92">
        <f>$H20</f>
        <v>0.875</v>
      </c>
      <c r="AP20" s="97">
        <f>T20+AF20</f>
        <v>6254.6312499999995</v>
      </c>
      <c r="AQ20" s="99">
        <f>AN20-AJ20</f>
        <v>-17783.150000000001</v>
      </c>
      <c r="AR20" s="100">
        <f>AP20-AL20</f>
        <v>-10026.368750000001</v>
      </c>
      <c r="AT20" s="104">
        <f>L20-AP20</f>
        <v>6868.9250000000002</v>
      </c>
      <c r="AU20" s="100">
        <f>AT20+AR20</f>
        <v>-3157.4437500000013</v>
      </c>
      <c r="AW20" s="105"/>
      <c r="AX20" s="106"/>
      <c r="AY20" s="107">
        <v>24931.3</v>
      </c>
      <c r="AZ20" s="106"/>
      <c r="BA20" s="107"/>
      <c r="BB20" s="107"/>
      <c r="BC20" s="107"/>
      <c r="BD20" s="106"/>
      <c r="BE20" s="106"/>
      <c r="BF20" s="106"/>
      <c r="BG20" s="106"/>
      <c r="BH20" s="108"/>
      <c r="BJ20" s="181"/>
      <c r="BK20" s="109"/>
      <c r="BL20" s="109">
        <v>16281</v>
      </c>
      <c r="BM20" s="109"/>
      <c r="BN20" s="109"/>
      <c r="BO20" s="109"/>
      <c r="BP20" s="109"/>
      <c r="BQ20" s="109"/>
      <c r="BR20" s="109"/>
      <c r="BS20" s="109"/>
      <c r="BT20" s="109"/>
      <c r="BU20" s="110"/>
    </row>
    <row r="21" spans="2:73" s="1" customFormat="1" x14ac:dyDescent="0.25">
      <c r="B21"/>
      <c r="C21"/>
      <c r="D21" s="268"/>
      <c r="E21" s="268"/>
      <c r="F21" s="269" t="s">
        <v>38</v>
      </c>
      <c r="G21" s="267">
        <f>1*(7694.052+6605.91)</f>
        <v>14299.962</v>
      </c>
      <c r="H21" s="92">
        <v>0.875</v>
      </c>
      <c r="I21" s="93">
        <f t="shared" ref="I21" si="14">G21*H21</f>
        <v>12512.46675</v>
      </c>
      <c r="J21" s="93"/>
      <c r="K21" s="93"/>
      <c r="L21" s="94">
        <f t="shared" ref="L21" si="15">I21+J21+K21</f>
        <v>12512.46675</v>
      </c>
      <c r="N21" s="95"/>
      <c r="O21" s="96">
        <v>0</v>
      </c>
      <c r="P21" s="97"/>
      <c r="Q21" s="98" t="s">
        <v>39</v>
      </c>
      <c r="R21" s="95"/>
      <c r="S21" s="92">
        <v>0.875</v>
      </c>
      <c r="T21" s="97"/>
      <c r="U21" s="99">
        <f t="shared" ref="U21" si="16">R21-N21</f>
        <v>0</v>
      </c>
      <c r="V21" s="100">
        <f t="shared" ref="V21" si="17">T21-P21</f>
        <v>0</v>
      </c>
      <c r="X21" s="95">
        <f t="shared" si="13"/>
        <v>0</v>
      </c>
      <c r="Y21" s="101"/>
      <c r="Z21" s="102">
        <f>X21-Y21-N21</f>
        <v>0</v>
      </c>
      <c r="AA21" s="96">
        <f>IF(SUM($AW21:$BH21)=0,0,SUM($BJ21:$BU21)/SUM($AW21:$BH21))</f>
        <v>0</v>
      </c>
      <c r="AB21" s="97">
        <f>Z21*AA21</f>
        <v>0</v>
      </c>
      <c r="AC21" s="98" t="str">
        <f t="shared" ref="AC21" si="18">IF(AD21=0,"",AD21/$G21)</f>
        <v/>
      </c>
      <c r="AD21" s="103">
        <f>AN21-R21</f>
        <v>0</v>
      </c>
      <c r="AE21" s="92">
        <f t="shared" ref="AE21" si="19">$H21</f>
        <v>0.875</v>
      </c>
      <c r="AF21" s="97">
        <f t="shared" ref="AF21" si="20">AD21*AE21</f>
        <v>0</v>
      </c>
      <c r="AG21" s="99">
        <f>AD21-Z21</f>
        <v>0</v>
      </c>
      <c r="AH21" s="100">
        <f t="shared" ref="AH21" si="21">AF21-AB21</f>
        <v>0</v>
      </c>
      <c r="AJ21" s="95">
        <f>N21+Z21</f>
        <v>0</v>
      </c>
      <c r="AK21" s="96">
        <f>IF(SUM($AW21:$BH21)=0,0,SUM($BJ21:$BU21)/SUM($AW21:$BH21))</f>
        <v>0</v>
      </c>
      <c r="AL21" s="97">
        <f>P21+AB21</f>
        <v>0</v>
      </c>
      <c r="AM21" s="98" t="str">
        <f t="shared" ref="AM21" si="22">IF(AN21=0,"",AN21/$G21)</f>
        <v/>
      </c>
      <c r="AN21" s="103">
        <v>0</v>
      </c>
      <c r="AO21" s="92">
        <f t="shared" ref="AO21" si="23">$H21</f>
        <v>0.875</v>
      </c>
      <c r="AP21" s="97">
        <f>T21+AF21</f>
        <v>0</v>
      </c>
      <c r="AQ21" s="99">
        <f t="shared" ref="AQ21" si="24">AN21-AJ21</f>
        <v>0</v>
      </c>
      <c r="AR21" s="100">
        <f t="shared" ref="AR21" si="25">AP21-AL21</f>
        <v>0</v>
      </c>
      <c r="AT21" s="104">
        <f>L21-AP21</f>
        <v>12512.46675</v>
      </c>
      <c r="AU21" s="100">
        <f>AT21+AR21</f>
        <v>12512.46675</v>
      </c>
      <c r="AW21" s="105"/>
      <c r="AX21" s="106"/>
      <c r="AY21" s="106"/>
      <c r="AZ21" s="106"/>
      <c r="BA21" s="107"/>
      <c r="BB21" s="107"/>
      <c r="BC21" s="107"/>
      <c r="BD21" s="106"/>
      <c r="BE21" s="106"/>
      <c r="BF21" s="106"/>
      <c r="BG21" s="106"/>
      <c r="BH21" s="108"/>
      <c r="BJ21" s="181"/>
      <c r="BK21" s="109"/>
      <c r="BL21" s="109"/>
      <c r="BM21" s="109"/>
      <c r="BN21" s="109"/>
      <c r="BO21" s="109"/>
      <c r="BP21" s="109"/>
      <c r="BQ21" s="109"/>
      <c r="BR21" s="109"/>
      <c r="BS21" s="109"/>
      <c r="BT21" s="109"/>
      <c r="BU21" s="110"/>
    </row>
    <row r="22" spans="2:73" s="1" customFormat="1" x14ac:dyDescent="0.25">
      <c r="B22"/>
      <c r="C22"/>
      <c r="D22" s="263" t="s">
        <v>32</v>
      </c>
      <c r="E22" s="183"/>
      <c r="F22" s="264" t="str">
        <f>C19</f>
        <v>Infrastructure sous-sol + PH SS-1</v>
      </c>
      <c r="G22" s="118">
        <f>SUBTOTAL(9,G20:G21)</f>
        <v>29298.311999999998</v>
      </c>
      <c r="H22" s="112"/>
      <c r="I22" s="113">
        <f>SUBTOTAL(9,I20:I21)</f>
        <v>25636.023000000001</v>
      </c>
      <c r="J22" s="113">
        <f>SUBTOTAL(9,J20:J21)</f>
        <v>0</v>
      </c>
      <c r="K22" s="113">
        <f>SUBTOTAL(9,K20:K21)</f>
        <v>0</v>
      </c>
      <c r="L22" s="114">
        <f>SUBTOTAL(9,L20:L21)</f>
        <v>25636.023000000001</v>
      </c>
      <c r="N22" s="111">
        <f>SUBTOTAL(9,N20:N21)</f>
        <v>0</v>
      </c>
      <c r="O22" s="115"/>
      <c r="P22" s="116">
        <f>SUBTOTAL(9,P20:P21)</f>
        <v>0</v>
      </c>
      <c r="Q22" s="117"/>
      <c r="R22" s="111">
        <f>SUBTOTAL(9,R20:R21)</f>
        <v>0</v>
      </c>
      <c r="S22" s="113"/>
      <c r="T22" s="116">
        <f>SUBTOTAL(9,T20:T21)</f>
        <v>0</v>
      </c>
      <c r="U22" s="118">
        <f>SUBTOTAL(9,U20:U21)</f>
        <v>0</v>
      </c>
      <c r="V22" s="116">
        <f>SUBTOTAL(9,V20:V21)</f>
        <v>0</v>
      </c>
      <c r="X22" s="111">
        <f>SUBTOTAL(9,X20:X21)</f>
        <v>24931.3</v>
      </c>
      <c r="Y22" s="119">
        <f>SUBTOTAL(9,Y20:Y21)</f>
        <v>0</v>
      </c>
      <c r="Z22" s="118">
        <f>SUBTOTAL(9,Z20:Z21)</f>
        <v>24931.3</v>
      </c>
      <c r="AA22" s="115"/>
      <c r="AB22" s="116">
        <f>SUBTOTAL(9,AB20:AB21)</f>
        <v>16281</v>
      </c>
      <c r="AC22" s="117"/>
      <c r="AD22" s="118">
        <f>SUBTOTAL(9,AD20:AD21)</f>
        <v>7148.15</v>
      </c>
      <c r="AE22" s="113"/>
      <c r="AF22" s="116">
        <f>SUBTOTAL(9,AF20:AF21)</f>
        <v>6254.6312499999995</v>
      </c>
      <c r="AG22" s="111">
        <f>SUBTOTAL(9,AG20:AG21)</f>
        <v>-17783.150000000001</v>
      </c>
      <c r="AH22" s="116">
        <f>SUBTOTAL(9,AH20:AH21)</f>
        <v>-10026.368750000001</v>
      </c>
      <c r="AJ22" s="111">
        <f>SUBTOTAL(9,AJ20:AJ21)</f>
        <v>24931.3</v>
      </c>
      <c r="AK22" s="115"/>
      <c r="AL22" s="116">
        <f>SUBTOTAL(9,AL20:AL21)</f>
        <v>16281</v>
      </c>
      <c r="AM22" s="117"/>
      <c r="AN22" s="118">
        <f>SUBTOTAL(9,AN20:AN21)</f>
        <v>7148.15</v>
      </c>
      <c r="AO22" s="113"/>
      <c r="AP22" s="116">
        <f>SUBTOTAL(9,AP20:AP21)</f>
        <v>6254.6312499999995</v>
      </c>
      <c r="AQ22" s="111">
        <f>SUBTOTAL(9,AQ20:AQ21)</f>
        <v>-17783.150000000001</v>
      </c>
      <c r="AR22" s="116">
        <f>SUBTOTAL(9,AR20:AR21)</f>
        <v>-10026.368750000001</v>
      </c>
      <c r="AT22" s="120">
        <f>SUBTOTAL(9,AT20:AT21)</f>
        <v>19381.391749999999</v>
      </c>
      <c r="AU22" s="114">
        <f>SUBTOTAL(9,AU20:AU21)</f>
        <v>9355.0229999999974</v>
      </c>
      <c r="AW22" s="121"/>
      <c r="AX22" s="122"/>
      <c r="AY22" s="122"/>
      <c r="AZ22" s="122"/>
      <c r="BA22" s="122"/>
      <c r="BB22" s="122"/>
      <c r="BC22" s="122"/>
      <c r="BD22" s="122"/>
      <c r="BE22" s="122"/>
      <c r="BF22" s="122"/>
      <c r="BG22" s="122"/>
      <c r="BH22" s="123"/>
      <c r="BJ22" s="187"/>
      <c r="BK22" s="188"/>
      <c r="BL22" s="125"/>
      <c r="BM22" s="125"/>
      <c r="BN22" s="125"/>
      <c r="BO22" s="125"/>
      <c r="BP22" s="125"/>
      <c r="BQ22" s="125"/>
      <c r="BR22" s="125"/>
      <c r="BS22" s="125"/>
      <c r="BT22" s="125"/>
      <c r="BU22" s="126"/>
    </row>
    <row r="23" spans="2:73" s="1" customFormat="1" ht="18.75" x14ac:dyDescent="0.25">
      <c r="C23" s="274" t="s">
        <v>40</v>
      </c>
      <c r="D23" s="259"/>
      <c r="E23" s="259"/>
      <c r="F23" s="260"/>
      <c r="G23" s="254"/>
      <c r="H23" s="162"/>
      <c r="I23" s="163"/>
      <c r="J23" s="163"/>
      <c r="K23" s="163"/>
      <c r="L23" s="164"/>
      <c r="N23" s="161"/>
      <c r="O23" s="165"/>
      <c r="P23" s="166"/>
      <c r="Q23" s="167"/>
      <c r="R23" s="161"/>
      <c r="S23" s="162"/>
      <c r="T23" s="166"/>
      <c r="U23" s="168"/>
      <c r="V23" s="164"/>
      <c r="X23" s="161"/>
      <c r="Y23" s="169"/>
      <c r="Z23" s="170"/>
      <c r="AA23" s="165"/>
      <c r="AB23" s="166"/>
      <c r="AC23" s="167"/>
      <c r="AD23" s="170"/>
      <c r="AE23" s="162"/>
      <c r="AF23" s="166"/>
      <c r="AG23" s="168"/>
      <c r="AH23" s="164"/>
      <c r="AJ23" s="161"/>
      <c r="AK23" s="165"/>
      <c r="AL23" s="166"/>
      <c r="AM23" s="167"/>
      <c r="AN23" s="170"/>
      <c r="AO23" s="162"/>
      <c r="AP23" s="166"/>
      <c r="AQ23" s="168"/>
      <c r="AR23" s="164"/>
      <c r="AT23" s="171"/>
      <c r="AU23" s="164"/>
      <c r="AW23" s="172"/>
      <c r="AX23" s="173"/>
      <c r="AY23" s="173"/>
      <c r="AZ23" s="173"/>
      <c r="BA23" s="173"/>
      <c r="BB23" s="173"/>
      <c r="BC23" s="173"/>
      <c r="BD23" s="173"/>
      <c r="BE23" s="173"/>
      <c r="BF23" s="173"/>
      <c r="BG23" s="173"/>
      <c r="BH23" s="174"/>
      <c r="BJ23" s="192"/>
      <c r="BK23" s="193"/>
      <c r="BL23" s="176"/>
      <c r="BM23" s="176"/>
      <c r="BN23" s="176"/>
      <c r="BO23" s="176"/>
      <c r="BP23" s="176"/>
      <c r="BQ23" s="176"/>
      <c r="BR23" s="176"/>
      <c r="BS23" s="176"/>
      <c r="BT23" s="176"/>
      <c r="BU23" s="177"/>
    </row>
    <row r="24" spans="2:73" s="1" customFormat="1" x14ac:dyDescent="0.25">
      <c r="B24"/>
      <c r="C24"/>
      <c r="D24" s="268"/>
      <c r="E24" s="268"/>
      <c r="F24" s="269" t="s">
        <v>37</v>
      </c>
      <c r="G24" s="267">
        <f>(736.3+355.4+1075.1)</f>
        <v>2166.7999999999997</v>
      </c>
      <c r="H24" s="92">
        <v>0.875</v>
      </c>
      <c r="I24" s="93">
        <f t="shared" ref="I24:I25" si="26">G24*H24</f>
        <v>1895.9499999999998</v>
      </c>
      <c r="J24" s="93"/>
      <c r="K24" s="93"/>
      <c r="L24" s="94">
        <f t="shared" ref="L24:L25" si="27">I24+J24+K24</f>
        <v>1895.9499999999998</v>
      </c>
      <c r="N24" s="95"/>
      <c r="O24" s="96">
        <v>0</v>
      </c>
      <c r="P24" s="97"/>
      <c r="Q24" s="98" t="str">
        <f>IF(R24=0,"",R24/$G24)</f>
        <v/>
      </c>
      <c r="R24" s="95"/>
      <c r="S24" s="92">
        <v>0.875</v>
      </c>
      <c r="T24" s="97">
        <f t="shared" ref="T24" si="28">R24*S24</f>
        <v>0</v>
      </c>
      <c r="U24" s="99">
        <f>R24-N24</f>
        <v>0</v>
      </c>
      <c r="V24" s="100">
        <f>T24-P24</f>
        <v>0</v>
      </c>
      <c r="X24" s="95">
        <f t="shared" ref="X24:X25" si="29">SUMIFS(AW24:BH24,$AW$7:$BH$7,"&lt;="&amp;$AH$6)</f>
        <v>0</v>
      </c>
      <c r="Y24" s="101"/>
      <c r="Z24" s="102">
        <f>X24-Y24-N24</f>
        <v>0</v>
      </c>
      <c r="AA24" s="96">
        <f>IF(SUM($AW24:$BH24)=0,0,SUM($BJ24:$BU24)/SUM($AW24:$BH24))</f>
        <v>0</v>
      </c>
      <c r="AB24" s="97">
        <f>Z24*AA24</f>
        <v>0</v>
      </c>
      <c r="AC24" s="98" t="str">
        <f>IF(AD24=0,"",AD24/$G24)</f>
        <v/>
      </c>
      <c r="AD24" s="102">
        <f>AN24-R24</f>
        <v>0</v>
      </c>
      <c r="AE24" s="92">
        <f t="shared" ref="AE24" si="30">$H24</f>
        <v>0.875</v>
      </c>
      <c r="AF24" s="97">
        <f t="shared" ref="AF24" si="31">AD24*AE24</f>
        <v>0</v>
      </c>
      <c r="AG24" s="99">
        <f>AD24-Z24</f>
        <v>0</v>
      </c>
      <c r="AH24" s="100">
        <f>AF24-AB24</f>
        <v>0</v>
      </c>
      <c r="AJ24" s="95">
        <f>N24+Z24</f>
        <v>0</v>
      </c>
      <c r="AK24" s="96">
        <f>IF(SUM($AW24:$BH24)=0,0,SUM($BJ24:$BU24)/SUM($AW24:$BH24))</f>
        <v>0</v>
      </c>
      <c r="AL24" s="97">
        <f>P24+AB24</f>
        <v>0</v>
      </c>
      <c r="AM24" s="98" t="str">
        <f>IF(AN24=0,"",AN24/$G24)</f>
        <v/>
      </c>
      <c r="AN24" s="103"/>
      <c r="AO24" s="92">
        <f t="shared" ref="AO24" si="32">$H24</f>
        <v>0.875</v>
      </c>
      <c r="AP24" s="97">
        <f>T24+AF24</f>
        <v>0</v>
      </c>
      <c r="AQ24" s="99">
        <f>AN24-AJ24</f>
        <v>0</v>
      </c>
      <c r="AR24" s="100">
        <f>AP24-AL24</f>
        <v>0</v>
      </c>
      <c r="AT24" s="104">
        <f>L24-AP24</f>
        <v>1895.9499999999998</v>
      </c>
      <c r="AU24" s="100">
        <f>AT24+AR24</f>
        <v>1895.9499999999998</v>
      </c>
      <c r="AW24" s="105"/>
      <c r="AX24" s="106"/>
      <c r="AY24" s="106"/>
      <c r="AZ24" s="106"/>
      <c r="BA24" s="106"/>
      <c r="BB24" s="106"/>
      <c r="BC24" s="106"/>
      <c r="BD24" s="106"/>
      <c r="BE24" s="106"/>
      <c r="BF24" s="106"/>
      <c r="BG24" s="106"/>
      <c r="BH24" s="108"/>
      <c r="BJ24" s="181"/>
      <c r="BK24" s="109"/>
      <c r="BL24" s="109"/>
      <c r="BM24" s="109"/>
      <c r="BN24" s="109"/>
      <c r="BO24" s="109"/>
      <c r="BP24" s="109"/>
      <c r="BQ24" s="109"/>
      <c r="BR24" s="109"/>
      <c r="BS24" s="109"/>
      <c r="BT24" s="109"/>
      <c r="BU24" s="110"/>
    </row>
    <row r="25" spans="2:73" s="1" customFormat="1" x14ac:dyDescent="0.25">
      <c r="B25"/>
      <c r="C25"/>
      <c r="D25" s="268"/>
      <c r="E25" s="268"/>
      <c r="F25" s="269" t="s">
        <v>38</v>
      </c>
      <c r="G25" s="267">
        <f>(2330.91+4351)</f>
        <v>6681.91</v>
      </c>
      <c r="H25" s="92">
        <v>0.875</v>
      </c>
      <c r="I25" s="93">
        <f t="shared" si="26"/>
        <v>5846.6712499999994</v>
      </c>
      <c r="J25" s="93"/>
      <c r="K25" s="93"/>
      <c r="L25" s="94">
        <f t="shared" si="27"/>
        <v>5846.6712499999994</v>
      </c>
      <c r="N25" s="95"/>
      <c r="O25" s="96">
        <v>0</v>
      </c>
      <c r="P25" s="97"/>
      <c r="Q25" s="98" t="str">
        <f t="shared" ref="Q25" si="33">IF(R25=0,"",R25/$G25)</f>
        <v/>
      </c>
      <c r="R25" s="95"/>
      <c r="S25" s="92">
        <v>0.875</v>
      </c>
      <c r="T25" s="97">
        <f>R25*S25</f>
        <v>0</v>
      </c>
      <c r="U25" s="99">
        <f t="shared" ref="U25" si="34">R25-N25</f>
        <v>0</v>
      </c>
      <c r="V25" s="100">
        <f t="shared" ref="V25" si="35">T25-P25</f>
        <v>0</v>
      </c>
      <c r="X25" s="95">
        <f t="shared" si="29"/>
        <v>0</v>
      </c>
      <c r="Y25" s="101"/>
      <c r="Z25" s="102">
        <f>X25-Y25-N25</f>
        <v>0</v>
      </c>
      <c r="AA25" s="96">
        <f>IF(SUM($AW25:$BH25)=0,0,SUM($BJ25:$BU25)/SUM($AW25:$BH25))</f>
        <v>0</v>
      </c>
      <c r="AB25" s="97">
        <f>Z25*AA25</f>
        <v>0</v>
      </c>
      <c r="AC25" s="98" t="str">
        <f t="shared" ref="AC25" si="36">IF(AD25=0,"",AD25/$G25)</f>
        <v/>
      </c>
      <c r="AD25" s="102">
        <f>AN25-R25</f>
        <v>0</v>
      </c>
      <c r="AE25" s="92">
        <f>$H25</f>
        <v>0.875</v>
      </c>
      <c r="AF25" s="97">
        <f>AD25*AE25</f>
        <v>0</v>
      </c>
      <c r="AG25" s="99">
        <f>AD25-Z25</f>
        <v>0</v>
      </c>
      <c r="AH25" s="100">
        <f t="shared" ref="AH25" si="37">AF25-AB25</f>
        <v>0</v>
      </c>
      <c r="AJ25" s="95">
        <f>N25+Z25</f>
        <v>0</v>
      </c>
      <c r="AK25" s="96">
        <f>IF(SUM($AW25:$BH25)=0,0,SUM($BJ25:$BU25)/SUM($AW25:$BH25))</f>
        <v>0</v>
      </c>
      <c r="AL25" s="97">
        <f>P25+AB25</f>
        <v>0</v>
      </c>
      <c r="AM25" s="98" t="str">
        <f t="shared" ref="AM25" si="38">IF(AN25=0,"",AN25/$G25)</f>
        <v/>
      </c>
      <c r="AN25" s="103"/>
      <c r="AO25" s="92">
        <f>$H25</f>
        <v>0.875</v>
      </c>
      <c r="AP25" s="97">
        <f>T25+AF25</f>
        <v>0</v>
      </c>
      <c r="AQ25" s="99">
        <f t="shared" ref="AQ25" si="39">AN25-AJ25</f>
        <v>0</v>
      </c>
      <c r="AR25" s="100">
        <f t="shared" ref="AR25" si="40">AP25-AL25</f>
        <v>0</v>
      </c>
      <c r="AT25" s="104">
        <f>L25-AP25</f>
        <v>5846.6712499999994</v>
      </c>
      <c r="AU25" s="100">
        <f>AT25+AR25</f>
        <v>5846.6712499999994</v>
      </c>
      <c r="AW25" s="105"/>
      <c r="AX25" s="106"/>
      <c r="AY25" s="106"/>
      <c r="AZ25" s="106"/>
      <c r="BA25" s="106"/>
      <c r="BB25" s="106"/>
      <c r="BC25" s="106"/>
      <c r="BD25" s="106"/>
      <c r="BE25" s="106"/>
      <c r="BF25" s="106"/>
      <c r="BG25" s="106"/>
      <c r="BH25" s="108"/>
      <c r="BJ25" s="181"/>
      <c r="BK25" s="109"/>
      <c r="BL25" s="109"/>
      <c r="BM25" s="109"/>
      <c r="BN25" s="109"/>
      <c r="BO25" s="109"/>
      <c r="BP25" s="109"/>
      <c r="BQ25" s="109"/>
      <c r="BR25" s="109"/>
      <c r="BS25" s="109"/>
      <c r="BT25" s="109"/>
      <c r="BU25" s="110"/>
    </row>
    <row r="26" spans="2:73" s="1" customFormat="1" x14ac:dyDescent="0.25">
      <c r="B26"/>
      <c r="C26"/>
      <c r="D26" s="265" t="s">
        <v>32</v>
      </c>
      <c r="E26" s="195"/>
      <c r="F26" s="266" t="str">
        <f>C23</f>
        <v>PH RDC</v>
      </c>
      <c r="G26" s="255">
        <f>SUBTOTAL(9,G23:G25)</f>
        <v>8848.7099999999991</v>
      </c>
      <c r="H26" s="112"/>
      <c r="I26" s="113">
        <f>SUBTOTAL(9,I24:I25)</f>
        <v>7742.6212499999992</v>
      </c>
      <c r="J26" s="113">
        <f>SUBTOTAL(9,J24:J25)</f>
        <v>0</v>
      </c>
      <c r="K26" s="113">
        <f>SUBTOTAL(9,K24:K25)</f>
        <v>0</v>
      </c>
      <c r="L26" s="114">
        <f>SUBTOTAL(9,L24:L25)</f>
        <v>7742.6212499999992</v>
      </c>
      <c r="N26" s="111">
        <f>SUBTOTAL(9,N24:N25)</f>
        <v>0</v>
      </c>
      <c r="O26" s="96"/>
      <c r="P26" s="198">
        <f>SUBTOTAL(9,P24:P25)</f>
        <v>0</v>
      </c>
      <c r="Q26" s="98"/>
      <c r="R26" s="111">
        <f>SUBTOTAL(9,R24:R25)</f>
        <v>0</v>
      </c>
      <c r="S26" s="92"/>
      <c r="T26" s="198">
        <f>SUBTOTAL(9,T24:T25)</f>
        <v>0</v>
      </c>
      <c r="U26" s="118">
        <f>SUBTOTAL(9,U24:U25)</f>
        <v>0</v>
      </c>
      <c r="V26" s="198">
        <f>SUBTOTAL(9,V24:V25)</f>
        <v>0</v>
      </c>
      <c r="X26" s="111">
        <f>SUBTOTAL(9,X24:X25)</f>
        <v>0</v>
      </c>
      <c r="Y26" s="119">
        <f>SUBTOTAL(9,Y24:Y25)</f>
        <v>0</v>
      </c>
      <c r="Z26" s="118">
        <f>SUBTOTAL(9,Z24:Z25)</f>
        <v>0</v>
      </c>
      <c r="AA26" s="96"/>
      <c r="AB26" s="198">
        <f>SUBTOTAL(9,AB24:AB25)</f>
        <v>0</v>
      </c>
      <c r="AC26" s="98"/>
      <c r="AD26" s="118">
        <f>SUBTOTAL(9,AD24:AD25)</f>
        <v>0</v>
      </c>
      <c r="AE26" s="92"/>
      <c r="AF26" s="198">
        <f>SUBTOTAL(9,AF24:AF25)</f>
        <v>0</v>
      </c>
      <c r="AG26" s="111">
        <f>SUBTOTAL(9,AG24:AG25)</f>
        <v>0</v>
      </c>
      <c r="AH26" s="198">
        <f>SUBTOTAL(9,AH24:AH25)</f>
        <v>0</v>
      </c>
      <c r="AJ26" s="111">
        <f>SUBTOTAL(9,AJ24:AJ25)</f>
        <v>0</v>
      </c>
      <c r="AK26" s="96"/>
      <c r="AL26" s="198">
        <f>SUBTOTAL(9,AL24:AL25)</f>
        <v>0</v>
      </c>
      <c r="AM26" s="98"/>
      <c r="AN26" s="118">
        <f>SUBTOTAL(9,AN24:AN25)</f>
        <v>0</v>
      </c>
      <c r="AO26" s="92"/>
      <c r="AP26" s="198">
        <f>SUBTOTAL(9,AP24:AP25)</f>
        <v>0</v>
      </c>
      <c r="AQ26" s="111">
        <f>SUBTOTAL(9,AQ24:AQ25)</f>
        <v>0</v>
      </c>
      <c r="AR26" s="198">
        <f>SUBTOTAL(9,AR24:AR25)</f>
        <v>0</v>
      </c>
      <c r="AT26" s="199">
        <f>SUBTOTAL(9,AT24:AT25)</f>
        <v>7742.6212499999992</v>
      </c>
      <c r="AU26" s="200">
        <f>SUBTOTAL(9,AU24:AU25)</f>
        <v>7742.6212499999992</v>
      </c>
      <c r="AW26" s="121"/>
      <c r="AX26" s="122"/>
      <c r="AY26" s="122"/>
      <c r="AZ26" s="122"/>
      <c r="BA26" s="122"/>
      <c r="BB26" s="122"/>
      <c r="BC26" s="122"/>
      <c r="BD26" s="122"/>
      <c r="BE26" s="122"/>
      <c r="BF26" s="122"/>
      <c r="BG26" s="122"/>
      <c r="BH26" s="123"/>
      <c r="BJ26" s="187"/>
      <c r="BK26" s="188"/>
      <c r="BL26" s="125"/>
      <c r="BM26" s="125"/>
      <c r="BN26" s="125"/>
      <c r="BO26" s="125"/>
      <c r="BP26" s="125"/>
      <c r="BQ26" s="125"/>
      <c r="BR26" s="125"/>
      <c r="BS26" s="125"/>
      <c r="BT26" s="125"/>
      <c r="BU26" s="126"/>
    </row>
    <row r="27" spans="2:73" s="1" customFormat="1" ht="18.75" x14ac:dyDescent="0.25">
      <c r="C27" s="274" t="s">
        <v>41</v>
      </c>
      <c r="D27" s="259"/>
      <c r="E27" s="259"/>
      <c r="F27" s="260"/>
      <c r="G27" s="254"/>
      <c r="H27" s="162"/>
      <c r="I27" s="163"/>
      <c r="J27" s="163"/>
      <c r="K27" s="163"/>
      <c r="L27" s="164"/>
      <c r="N27" s="161"/>
      <c r="O27" s="165"/>
      <c r="P27" s="166"/>
      <c r="Q27" s="167"/>
      <c r="R27" s="161"/>
      <c r="S27" s="162"/>
      <c r="T27" s="166"/>
      <c r="U27" s="168"/>
      <c r="V27" s="164"/>
      <c r="X27" s="161"/>
      <c r="Y27" s="169"/>
      <c r="Z27" s="170"/>
      <c r="AA27" s="165"/>
      <c r="AB27" s="166"/>
      <c r="AC27" s="167"/>
      <c r="AD27" s="170"/>
      <c r="AE27" s="162"/>
      <c r="AF27" s="166"/>
      <c r="AG27" s="168"/>
      <c r="AH27" s="164"/>
      <c r="AJ27" s="161"/>
      <c r="AK27" s="165"/>
      <c r="AL27" s="166"/>
      <c r="AM27" s="167"/>
      <c r="AN27" s="170"/>
      <c r="AO27" s="162"/>
      <c r="AP27" s="166"/>
      <c r="AQ27" s="168"/>
      <c r="AR27" s="164"/>
      <c r="AT27" s="171"/>
      <c r="AU27" s="164"/>
      <c r="AW27" s="172"/>
      <c r="AX27" s="173"/>
      <c r="AY27" s="173"/>
      <c r="AZ27" s="173"/>
      <c r="BA27" s="173"/>
      <c r="BB27" s="173"/>
      <c r="BC27" s="173"/>
      <c r="BD27" s="173"/>
      <c r="BE27" s="173"/>
      <c r="BF27" s="173"/>
      <c r="BG27" s="173"/>
      <c r="BH27" s="174"/>
      <c r="BJ27" s="192"/>
      <c r="BK27" s="193"/>
      <c r="BL27" s="176"/>
      <c r="BM27" s="176"/>
      <c r="BN27" s="176"/>
      <c r="BO27" s="176"/>
      <c r="BP27" s="176"/>
      <c r="BQ27" s="176"/>
      <c r="BR27" s="176"/>
      <c r="BS27" s="176"/>
      <c r="BT27" s="176"/>
      <c r="BU27" s="177"/>
    </row>
    <row r="28" spans="2:73" s="1" customFormat="1" x14ac:dyDescent="0.25">
      <c r="B28"/>
      <c r="C28"/>
      <c r="D28" s="268"/>
      <c r="E28" s="268"/>
      <c r="F28" s="269" t="s">
        <v>37</v>
      </c>
      <c r="G28" s="267">
        <f>(1665.6+424.02+2815+889.7)</f>
        <v>5794.32</v>
      </c>
      <c r="H28" s="92">
        <v>0.875</v>
      </c>
      <c r="I28" s="93">
        <f t="shared" ref="I28:I29" si="41">G28*H28</f>
        <v>5070.03</v>
      </c>
      <c r="J28" s="93"/>
      <c r="K28" s="93"/>
      <c r="L28" s="94">
        <f t="shared" ref="L28:L29" si="42">I28+J28+K28</f>
        <v>5070.03</v>
      </c>
      <c r="N28" s="95"/>
      <c r="O28" s="96">
        <v>0</v>
      </c>
      <c r="P28" s="97"/>
      <c r="Q28" s="98" t="str">
        <f>IF(R28=0,"",R28/$G28)</f>
        <v/>
      </c>
      <c r="R28" s="95"/>
      <c r="S28" s="92">
        <v>0.875</v>
      </c>
      <c r="T28" s="97">
        <f t="shared" ref="T28" si="43">R28*S28</f>
        <v>0</v>
      </c>
      <c r="U28" s="99">
        <f>R28-N28</f>
        <v>0</v>
      </c>
      <c r="V28" s="100">
        <f>T28-P28</f>
        <v>0</v>
      </c>
      <c r="X28" s="95">
        <f t="shared" ref="X28:X29" si="44">SUMIFS(AW28:BH28,$AW$7:$BH$7,"&lt;="&amp;$AH$6)</f>
        <v>0</v>
      </c>
      <c r="Y28" s="101"/>
      <c r="Z28" s="102">
        <f>X28-Y28-N28</f>
        <v>0</v>
      </c>
      <c r="AA28" s="96">
        <f>IF(SUM($AW28:$BH28)=0,0,SUM($BJ28:$BU28)/SUM($AW28:$BH28))</f>
        <v>0</v>
      </c>
      <c r="AB28" s="97">
        <f>Z28*AA28</f>
        <v>0</v>
      </c>
      <c r="AC28" s="98" t="str">
        <f>IF(AD28=0,"",AD28/$G28)</f>
        <v/>
      </c>
      <c r="AD28" s="102">
        <f>AN28-R28</f>
        <v>0</v>
      </c>
      <c r="AE28" s="92">
        <f t="shared" ref="AE28" si="45">$H28</f>
        <v>0.875</v>
      </c>
      <c r="AF28" s="97">
        <f t="shared" ref="AF28" si="46">AD28*AE28</f>
        <v>0</v>
      </c>
      <c r="AG28" s="99">
        <f>AD28-Z28</f>
        <v>0</v>
      </c>
      <c r="AH28" s="100">
        <f>AF28-AB28</f>
        <v>0</v>
      </c>
      <c r="AJ28" s="95">
        <f>N28+Z28</f>
        <v>0</v>
      </c>
      <c r="AK28" s="96">
        <f>IF(SUM($AW28:$BH28)=0,0,SUM($BJ28:$BU28)/SUM($AW28:$BH28))</f>
        <v>0</v>
      </c>
      <c r="AL28" s="97">
        <f>P28+AB28</f>
        <v>0</v>
      </c>
      <c r="AM28" s="98" t="str">
        <f>IF(AN28=0,"",AN28/$G28)</f>
        <v/>
      </c>
      <c r="AN28" s="103"/>
      <c r="AO28" s="92">
        <f t="shared" ref="AO28" si="47">$H28</f>
        <v>0.875</v>
      </c>
      <c r="AP28" s="97">
        <f>T28+AF28</f>
        <v>0</v>
      </c>
      <c r="AQ28" s="99">
        <f>AN28-AJ28</f>
        <v>0</v>
      </c>
      <c r="AR28" s="100">
        <f>AP28-AL28</f>
        <v>0</v>
      </c>
      <c r="AT28" s="104">
        <f>L28-AP28</f>
        <v>5070.03</v>
      </c>
      <c r="AU28" s="100">
        <f>AT28+AR28</f>
        <v>5070.03</v>
      </c>
      <c r="AW28" s="105"/>
      <c r="AX28" s="106"/>
      <c r="AY28" s="106"/>
      <c r="AZ28" s="106"/>
      <c r="BA28" s="106"/>
      <c r="BB28" s="106"/>
      <c r="BC28" s="106"/>
      <c r="BD28" s="106"/>
      <c r="BE28" s="106"/>
      <c r="BF28" s="106"/>
      <c r="BG28" s="106"/>
      <c r="BH28" s="108"/>
      <c r="BJ28" s="181"/>
      <c r="BK28" s="109"/>
      <c r="BL28" s="109"/>
      <c r="BM28" s="109"/>
      <c r="BN28" s="109"/>
      <c r="BO28" s="109"/>
      <c r="BP28" s="109"/>
      <c r="BQ28" s="109"/>
      <c r="BR28" s="109"/>
      <c r="BS28" s="109"/>
      <c r="BT28" s="109"/>
      <c r="BU28" s="110"/>
    </row>
    <row r="29" spans="2:73" s="1" customFormat="1" x14ac:dyDescent="0.25">
      <c r="B29"/>
      <c r="C29"/>
      <c r="D29" s="268"/>
      <c r="E29" s="268"/>
      <c r="F29" s="269" t="s">
        <v>38</v>
      </c>
      <c r="G29" s="267">
        <f>(2533.339+4583.4)</f>
        <v>7116.7389999999996</v>
      </c>
      <c r="H29" s="92">
        <v>0.875</v>
      </c>
      <c r="I29" s="93">
        <f t="shared" si="41"/>
        <v>6227.1466249999994</v>
      </c>
      <c r="J29" s="93"/>
      <c r="K29" s="93"/>
      <c r="L29" s="94">
        <f t="shared" si="42"/>
        <v>6227.1466249999994</v>
      </c>
      <c r="N29" s="95"/>
      <c r="O29" s="96">
        <v>0</v>
      </c>
      <c r="P29" s="97"/>
      <c r="Q29" s="98" t="str">
        <f t="shared" ref="Q29" si="48">IF(R29=0,"",R29/$G29)</f>
        <v/>
      </c>
      <c r="R29" s="95"/>
      <c r="S29" s="92">
        <v>0.875</v>
      </c>
      <c r="T29" s="97">
        <f>R29*S29</f>
        <v>0</v>
      </c>
      <c r="U29" s="99">
        <f t="shared" ref="U29" si="49">R29-N29</f>
        <v>0</v>
      </c>
      <c r="V29" s="100">
        <f t="shared" ref="V29" si="50">T29-P29</f>
        <v>0</v>
      </c>
      <c r="X29" s="95">
        <f t="shared" si="44"/>
        <v>0</v>
      </c>
      <c r="Y29" s="101"/>
      <c r="Z29" s="102">
        <f>X29-Y29-N29</f>
        <v>0</v>
      </c>
      <c r="AA29" s="96">
        <f>IF(SUM($AW29:$BH29)=0,0,SUM($BJ29:$BU29)/SUM($AW29:$BH29))</f>
        <v>0</v>
      </c>
      <c r="AB29" s="97">
        <f>Z29*AA29</f>
        <v>0</v>
      </c>
      <c r="AC29" s="98" t="str">
        <f t="shared" ref="AC29" si="51">IF(AD29=0,"",AD29/$G29)</f>
        <v/>
      </c>
      <c r="AD29" s="102">
        <f>AN29-R29</f>
        <v>0</v>
      </c>
      <c r="AE29" s="92">
        <f>$H29</f>
        <v>0.875</v>
      </c>
      <c r="AF29" s="97">
        <f>AD29*AE29</f>
        <v>0</v>
      </c>
      <c r="AG29" s="99">
        <f>AD29-Z29</f>
        <v>0</v>
      </c>
      <c r="AH29" s="100">
        <f t="shared" ref="AH29" si="52">AF29-AB29</f>
        <v>0</v>
      </c>
      <c r="AJ29" s="95">
        <f>N29+Z29</f>
        <v>0</v>
      </c>
      <c r="AK29" s="96">
        <f>IF(SUM($AW29:$BH29)=0,0,SUM($BJ29:$BU29)/SUM($AW29:$BH29))</f>
        <v>0</v>
      </c>
      <c r="AL29" s="97">
        <f>P29+AB29</f>
        <v>0</v>
      </c>
      <c r="AM29" s="98" t="str">
        <f t="shared" ref="AM29" si="53">IF(AN29=0,"",AN29/$G29)</f>
        <v/>
      </c>
      <c r="AN29" s="103"/>
      <c r="AO29" s="92">
        <f>$H29</f>
        <v>0.875</v>
      </c>
      <c r="AP29" s="97">
        <f>T29+AF29</f>
        <v>0</v>
      </c>
      <c r="AQ29" s="99">
        <f t="shared" ref="AQ29" si="54">AN29-AJ29</f>
        <v>0</v>
      </c>
      <c r="AR29" s="100">
        <f t="shared" ref="AR29" si="55">AP29-AL29</f>
        <v>0</v>
      </c>
      <c r="AT29" s="104">
        <f>L29-AP29</f>
        <v>6227.1466249999994</v>
      </c>
      <c r="AU29" s="100">
        <f>AT29+AR29</f>
        <v>6227.1466249999994</v>
      </c>
      <c r="AW29" s="105"/>
      <c r="AX29" s="106"/>
      <c r="AY29" s="106"/>
      <c r="AZ29" s="106"/>
      <c r="BA29" s="106"/>
      <c r="BB29" s="106"/>
      <c r="BC29" s="106"/>
      <c r="BD29" s="106"/>
      <c r="BE29" s="106"/>
      <c r="BF29" s="106"/>
      <c r="BG29" s="106"/>
      <c r="BH29" s="108"/>
      <c r="BJ29" s="181"/>
      <c r="BK29" s="109"/>
      <c r="BL29" s="109"/>
      <c r="BM29" s="109"/>
      <c r="BN29" s="109"/>
      <c r="BO29" s="109"/>
      <c r="BP29" s="109"/>
      <c r="BQ29" s="109"/>
      <c r="BR29" s="109"/>
      <c r="BS29" s="109"/>
      <c r="BT29" s="109"/>
      <c r="BU29" s="110"/>
    </row>
    <row r="30" spans="2:73" s="1" customFormat="1" ht="15.75" thickBot="1" x14ac:dyDescent="0.3">
      <c r="B30"/>
      <c r="C30"/>
      <c r="D30" s="265" t="s">
        <v>32</v>
      </c>
      <c r="E30" s="195"/>
      <c r="F30" s="266" t="str">
        <f>C27</f>
        <v>PH 1er</v>
      </c>
      <c r="G30" s="255">
        <f>SUBTOTAL(9,G28:G29)</f>
        <v>12911.058999999999</v>
      </c>
      <c r="H30" s="112"/>
      <c r="I30" s="113">
        <f>SUBTOTAL(9,I28:I29)</f>
        <v>11297.176625</v>
      </c>
      <c r="J30" s="113">
        <f>SUBTOTAL(9,J28:J29)</f>
        <v>0</v>
      </c>
      <c r="K30" s="113">
        <f>SUBTOTAL(9,K28:K29)</f>
        <v>0</v>
      </c>
      <c r="L30" s="114">
        <f>SUBTOTAL(9,L28:L29)</f>
        <v>11297.176625</v>
      </c>
      <c r="N30" s="111">
        <f>SUBTOTAL(9,N28:N29)</f>
        <v>0</v>
      </c>
      <c r="O30" s="115"/>
      <c r="P30" s="116">
        <f>SUBTOTAL(9,P28:P29)</f>
        <v>0</v>
      </c>
      <c r="Q30" s="117"/>
      <c r="R30" s="111">
        <f>SUBTOTAL(9,R28:R29)</f>
        <v>0</v>
      </c>
      <c r="S30" s="113"/>
      <c r="T30" s="116">
        <f>SUBTOTAL(9,T28:T29)</f>
        <v>0</v>
      </c>
      <c r="U30" s="118">
        <f>SUBTOTAL(9,U28:U29)</f>
        <v>0</v>
      </c>
      <c r="V30" s="116">
        <f>SUBTOTAL(9,V28:V29)</f>
        <v>0</v>
      </c>
      <c r="X30" s="111">
        <f>SUBTOTAL(9,X28:X29)</f>
        <v>0</v>
      </c>
      <c r="Y30" s="119">
        <f>SUBTOTAL(9,Y28:Y29)</f>
        <v>0</v>
      </c>
      <c r="Z30" s="118">
        <f>SUBTOTAL(9,Z28:Z29)</f>
        <v>0</v>
      </c>
      <c r="AA30" s="115"/>
      <c r="AB30" s="116">
        <f>SUBTOTAL(9,AB28:AB29)</f>
        <v>0</v>
      </c>
      <c r="AC30" s="117"/>
      <c r="AD30" s="118">
        <f>SUBTOTAL(9,AD28:AD29)</f>
        <v>0</v>
      </c>
      <c r="AE30" s="113"/>
      <c r="AF30" s="116">
        <f>SUBTOTAL(9,AF28:AF29)</f>
        <v>0</v>
      </c>
      <c r="AG30" s="111">
        <f>SUBTOTAL(9,AG28:AG29)</f>
        <v>0</v>
      </c>
      <c r="AH30" s="116">
        <f>SUBTOTAL(9,AH28:AH29)</f>
        <v>0</v>
      </c>
      <c r="AJ30" s="111">
        <f>SUBTOTAL(9,AJ28:AJ29)</f>
        <v>0</v>
      </c>
      <c r="AK30" s="115"/>
      <c r="AL30" s="116">
        <f>SUBTOTAL(9,AL28:AL29)</f>
        <v>0</v>
      </c>
      <c r="AM30" s="117"/>
      <c r="AN30" s="118">
        <f>SUBTOTAL(9,AN28:AN29)</f>
        <v>0</v>
      </c>
      <c r="AO30" s="113"/>
      <c r="AP30" s="116">
        <f>SUBTOTAL(9,AP28:AP29)</f>
        <v>0</v>
      </c>
      <c r="AQ30" s="111">
        <f>SUBTOTAL(9,AQ28:AQ29)</f>
        <v>0</v>
      </c>
      <c r="AR30" s="116">
        <f>SUBTOTAL(9,AR28:AR29)</f>
        <v>0</v>
      </c>
      <c r="AT30" s="120">
        <f>SUBTOTAL(9,AT28:AT29)</f>
        <v>11297.176625</v>
      </c>
      <c r="AU30" s="114">
        <f>SUBTOTAL(9,AU28:AU29)</f>
        <v>11297.176625</v>
      </c>
      <c r="AW30" s="121"/>
      <c r="AX30" s="122"/>
      <c r="AY30" s="122"/>
      <c r="AZ30" s="122"/>
      <c r="BA30" s="122"/>
      <c r="BB30" s="122"/>
      <c r="BC30" s="122"/>
      <c r="BD30" s="122"/>
      <c r="BE30" s="122"/>
      <c r="BF30" s="122"/>
      <c r="BG30" s="122"/>
      <c r="BH30" s="123"/>
      <c r="BJ30" s="187"/>
      <c r="BK30" s="188"/>
      <c r="BL30" s="125"/>
      <c r="BM30" s="125"/>
      <c r="BN30" s="125"/>
      <c r="BO30" s="125"/>
      <c r="BP30" s="125"/>
      <c r="BQ30" s="125"/>
      <c r="BR30" s="125"/>
      <c r="BS30" s="125"/>
      <c r="BT30" s="125"/>
      <c r="BU30" s="126"/>
    </row>
    <row r="31" spans="2:73" s="1" customFormat="1" ht="19.5" thickBot="1" x14ac:dyDescent="0.3">
      <c r="C31" s="160" t="s">
        <v>42</v>
      </c>
      <c r="D31" s="261"/>
      <c r="E31" s="261"/>
      <c r="F31" s="262"/>
      <c r="G31" s="191"/>
      <c r="H31" s="162"/>
      <c r="I31" s="163"/>
      <c r="J31" s="163"/>
      <c r="K31" s="163"/>
      <c r="L31" s="164"/>
      <c r="N31" s="161"/>
      <c r="O31" s="165"/>
      <c r="P31" s="166"/>
      <c r="Q31" s="167"/>
      <c r="R31" s="161"/>
      <c r="S31" s="162"/>
      <c r="T31" s="166"/>
      <c r="U31" s="168"/>
      <c r="V31" s="164"/>
      <c r="X31" s="161"/>
      <c r="Y31" s="169"/>
      <c r="Z31" s="170"/>
      <c r="AA31" s="165"/>
      <c r="AB31" s="166"/>
      <c r="AC31" s="167"/>
      <c r="AD31" s="170"/>
      <c r="AE31" s="162"/>
      <c r="AF31" s="166"/>
      <c r="AG31" s="168"/>
      <c r="AH31" s="164"/>
      <c r="AJ31" s="161"/>
      <c r="AK31" s="165"/>
      <c r="AL31" s="166"/>
      <c r="AM31" s="167"/>
      <c r="AN31" s="170"/>
      <c r="AO31" s="162"/>
      <c r="AP31" s="166"/>
      <c r="AQ31" s="168"/>
      <c r="AR31" s="164"/>
      <c r="AT31" s="171"/>
      <c r="AU31" s="164"/>
      <c r="AW31" s="172"/>
      <c r="AX31" s="173"/>
      <c r="AY31" s="173"/>
      <c r="AZ31" s="173"/>
      <c r="BA31" s="173"/>
      <c r="BB31" s="173"/>
      <c r="BC31" s="173"/>
      <c r="BD31" s="173"/>
      <c r="BE31" s="173"/>
      <c r="BF31" s="173"/>
      <c r="BG31" s="173"/>
      <c r="BH31" s="174"/>
      <c r="BJ31" s="192"/>
      <c r="BK31" s="193"/>
      <c r="BL31" s="176"/>
      <c r="BM31" s="176"/>
      <c r="BN31" s="176"/>
      <c r="BO31" s="176"/>
      <c r="BP31" s="176"/>
      <c r="BQ31" s="176"/>
      <c r="BR31" s="176"/>
      <c r="BS31" s="176"/>
      <c r="BT31" s="176"/>
      <c r="BU31" s="177"/>
    </row>
    <row r="32" spans="2:73" s="1" customFormat="1" x14ac:dyDescent="0.25">
      <c r="B32"/>
      <c r="C32"/>
      <c r="D32" s="178"/>
      <c r="E32" s="179"/>
      <c r="F32" s="180" t="s">
        <v>37</v>
      </c>
      <c r="G32" s="91">
        <f>(1618.056+460.48+2820.5+893.8)</f>
        <v>5792.8360000000002</v>
      </c>
      <c r="H32" s="92">
        <v>0.875</v>
      </c>
      <c r="I32" s="93">
        <f t="shared" ref="I32:I33" si="56">G32*H32</f>
        <v>5068.7314999999999</v>
      </c>
      <c r="J32" s="93"/>
      <c r="K32" s="93"/>
      <c r="L32" s="94">
        <f t="shared" ref="L32:L33" si="57">I32+J32+K32</f>
        <v>5068.7314999999999</v>
      </c>
      <c r="N32" s="95"/>
      <c r="O32" s="96">
        <v>0</v>
      </c>
      <c r="P32" s="97"/>
      <c r="Q32" s="98" t="str">
        <f>IF(R32=0,"",R32/$G32)</f>
        <v/>
      </c>
      <c r="R32" s="95"/>
      <c r="S32" s="92">
        <v>0.875</v>
      </c>
      <c r="T32" s="97">
        <f t="shared" ref="T32" si="58">R32*S32</f>
        <v>0</v>
      </c>
      <c r="U32" s="99">
        <f>R32-N32</f>
        <v>0</v>
      </c>
      <c r="V32" s="100">
        <f>T32-P32</f>
        <v>0</v>
      </c>
      <c r="X32" s="95">
        <f t="shared" ref="X32:X33" si="59">SUMIFS(AW32:BH32,$AW$7:$BH$7,"&lt;="&amp;$AH$6)</f>
        <v>0</v>
      </c>
      <c r="Y32" s="101"/>
      <c r="Z32" s="102">
        <f>X32-Y32-N32</f>
        <v>0</v>
      </c>
      <c r="AA32" s="96">
        <f>IF(SUM($AW32:$BH32)=0,0,SUM($BJ32:$BU32)/SUM($AW32:$BH32))</f>
        <v>0</v>
      </c>
      <c r="AB32" s="97">
        <f>Z32*AA32</f>
        <v>0</v>
      </c>
      <c r="AC32" s="98" t="str">
        <f>IF(AD32=0,"",AD32/$G32)</f>
        <v/>
      </c>
      <c r="AD32" s="102">
        <f>AN32-R32</f>
        <v>0</v>
      </c>
      <c r="AE32" s="92">
        <f t="shared" ref="AE32" si="60">$H32</f>
        <v>0.875</v>
      </c>
      <c r="AF32" s="97">
        <f t="shared" ref="AF32" si="61">AD32*AE32</f>
        <v>0</v>
      </c>
      <c r="AG32" s="99">
        <f>AD32-Z32</f>
        <v>0</v>
      </c>
      <c r="AH32" s="100">
        <f>AF32-AB32</f>
        <v>0</v>
      </c>
      <c r="AJ32" s="95">
        <f>N32+Z32</f>
        <v>0</v>
      </c>
      <c r="AK32" s="96">
        <f>IF(SUM($AW32:$BH32)=0,0,SUM($BJ32:$BU32)/SUM($AW32:$BH32))</f>
        <v>0</v>
      </c>
      <c r="AL32" s="97">
        <f>P32+AB32</f>
        <v>0</v>
      </c>
      <c r="AM32" s="98" t="str">
        <f>IF(AN32=0,"",AN32/$G32)</f>
        <v/>
      </c>
      <c r="AN32" s="103"/>
      <c r="AO32" s="92">
        <f t="shared" ref="AO32" si="62">$H32</f>
        <v>0.875</v>
      </c>
      <c r="AP32" s="97">
        <f>T32+AF32</f>
        <v>0</v>
      </c>
      <c r="AQ32" s="99">
        <f>AN32-AJ32</f>
        <v>0</v>
      </c>
      <c r="AR32" s="100">
        <f>AP32-AL32</f>
        <v>0</v>
      </c>
      <c r="AT32" s="104">
        <f>L32-AP32</f>
        <v>5068.7314999999999</v>
      </c>
      <c r="AU32" s="100">
        <f>AT32+AR32</f>
        <v>5068.7314999999999</v>
      </c>
      <c r="AW32" s="105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8"/>
      <c r="BJ32" s="181"/>
      <c r="BK32" s="109"/>
      <c r="BL32" s="109"/>
      <c r="BM32" s="109"/>
      <c r="BN32" s="109"/>
      <c r="BO32" s="109"/>
      <c r="BP32" s="109"/>
      <c r="BQ32" s="109"/>
      <c r="BR32" s="109"/>
      <c r="BS32" s="109"/>
      <c r="BT32" s="109"/>
      <c r="BU32" s="110"/>
    </row>
    <row r="33" spans="2:73" s="1" customFormat="1" x14ac:dyDescent="0.25">
      <c r="B33"/>
      <c r="C33"/>
      <c r="D33" s="178"/>
      <c r="E33" s="179"/>
      <c r="F33" s="180" t="s">
        <v>38</v>
      </c>
      <c r="G33" s="91">
        <f>(2533.398+4852.7)</f>
        <v>7386.098</v>
      </c>
      <c r="H33" s="92">
        <v>0.875</v>
      </c>
      <c r="I33" s="93">
        <f t="shared" si="56"/>
        <v>6462.8357500000002</v>
      </c>
      <c r="J33" s="93"/>
      <c r="K33" s="93"/>
      <c r="L33" s="94">
        <f t="shared" si="57"/>
        <v>6462.8357500000002</v>
      </c>
      <c r="N33" s="95"/>
      <c r="O33" s="96">
        <v>0</v>
      </c>
      <c r="P33" s="97"/>
      <c r="Q33" s="98" t="str">
        <f t="shared" ref="Q33" si="63">IF(R33=0,"",R33/$G33)</f>
        <v/>
      </c>
      <c r="R33" s="95"/>
      <c r="S33" s="92">
        <v>0.875</v>
      </c>
      <c r="T33" s="97">
        <f>R33*S33</f>
        <v>0</v>
      </c>
      <c r="U33" s="99">
        <f t="shared" ref="U33" si="64">R33-N33</f>
        <v>0</v>
      </c>
      <c r="V33" s="100">
        <f t="shared" ref="V33" si="65">T33-P33</f>
        <v>0</v>
      </c>
      <c r="X33" s="95">
        <f t="shared" si="59"/>
        <v>0</v>
      </c>
      <c r="Y33" s="101"/>
      <c r="Z33" s="102">
        <f>X33-Y33-N33</f>
        <v>0</v>
      </c>
      <c r="AA33" s="96">
        <f>IF(SUM($AW33:$BH33)=0,0,SUM($BJ33:$BU33)/SUM($AW33:$BH33))</f>
        <v>0</v>
      </c>
      <c r="AB33" s="97">
        <f>Z33*AA33</f>
        <v>0</v>
      </c>
      <c r="AC33" s="98" t="str">
        <f t="shared" ref="AC33" si="66">IF(AD33=0,"",AD33/$G33)</f>
        <v/>
      </c>
      <c r="AD33" s="102">
        <f>AN33-R33</f>
        <v>0</v>
      </c>
      <c r="AE33" s="92">
        <f>$H33</f>
        <v>0.875</v>
      </c>
      <c r="AF33" s="97">
        <f>AD33*AE33</f>
        <v>0</v>
      </c>
      <c r="AG33" s="99">
        <f>AD33-Z33</f>
        <v>0</v>
      </c>
      <c r="AH33" s="100">
        <f t="shared" ref="AH33" si="67">AF33-AB33</f>
        <v>0</v>
      </c>
      <c r="AJ33" s="95">
        <f>N33+Z33</f>
        <v>0</v>
      </c>
      <c r="AK33" s="96">
        <f>IF(SUM($AW33:$BH33)=0,0,SUM($BJ33:$BU33)/SUM($AW33:$BH33))</f>
        <v>0</v>
      </c>
      <c r="AL33" s="97">
        <f>P33+AB33</f>
        <v>0</v>
      </c>
      <c r="AM33" s="98" t="str">
        <f t="shared" ref="AM33" si="68">IF(AN33=0,"",AN33/$G33)</f>
        <v/>
      </c>
      <c r="AN33" s="103"/>
      <c r="AO33" s="92">
        <f>$H33</f>
        <v>0.875</v>
      </c>
      <c r="AP33" s="97">
        <f>T33+AF33</f>
        <v>0</v>
      </c>
      <c r="AQ33" s="99">
        <f t="shared" ref="AQ33" si="69">AN33-AJ33</f>
        <v>0</v>
      </c>
      <c r="AR33" s="100">
        <f t="shared" ref="AR33" si="70">AP33-AL33</f>
        <v>0</v>
      </c>
      <c r="AT33" s="104">
        <f>L33-AP33</f>
        <v>6462.8357500000002</v>
      </c>
      <c r="AU33" s="100">
        <f>AT33+AR33</f>
        <v>6462.8357500000002</v>
      </c>
      <c r="AW33" s="105"/>
      <c r="AX33" s="106"/>
      <c r="AY33" s="106"/>
      <c r="AZ33" s="106"/>
      <c r="BA33" s="106"/>
      <c r="BB33" s="106"/>
      <c r="BC33" s="106"/>
      <c r="BD33" s="106"/>
      <c r="BE33" s="106"/>
      <c r="BF33" s="106"/>
      <c r="BG33" s="106"/>
      <c r="BH33" s="108"/>
      <c r="BJ33" s="181"/>
      <c r="BK33" s="109"/>
      <c r="BL33" s="109"/>
      <c r="BM33" s="109"/>
      <c r="BN33" s="109"/>
      <c r="BO33" s="109"/>
      <c r="BP33" s="109"/>
      <c r="BQ33" s="109"/>
      <c r="BR33" s="109"/>
      <c r="BS33" s="109"/>
      <c r="BT33" s="109"/>
      <c r="BU33" s="110"/>
    </row>
    <row r="34" spans="2:73" s="1" customFormat="1" ht="15.75" thickBot="1" x14ac:dyDescent="0.3">
      <c r="B34"/>
      <c r="C34"/>
      <c r="D34" s="194" t="s">
        <v>32</v>
      </c>
      <c r="E34" s="195"/>
      <c r="F34" s="196" t="str">
        <f>C31</f>
        <v>PH 2éme</v>
      </c>
      <c r="G34" s="197">
        <f>SUBTOTAL(9,G32:G33)</f>
        <v>13178.934000000001</v>
      </c>
      <c r="H34" s="112"/>
      <c r="I34" s="113">
        <f>SUBTOTAL(9,I32:I33)</f>
        <v>11531.56725</v>
      </c>
      <c r="J34" s="113">
        <f>SUBTOTAL(9,J32:J33)</f>
        <v>0</v>
      </c>
      <c r="K34" s="113">
        <f>SUBTOTAL(9,K32:K33)</f>
        <v>0</v>
      </c>
      <c r="L34" s="114">
        <f>SUBTOTAL(9,L32:L33)</f>
        <v>11531.56725</v>
      </c>
      <c r="N34" s="111">
        <f>SUBTOTAL(9,N32:N33)</f>
        <v>0</v>
      </c>
      <c r="O34" s="115"/>
      <c r="P34" s="116">
        <f>SUBTOTAL(9,P32:P33)</f>
        <v>0</v>
      </c>
      <c r="Q34" s="117"/>
      <c r="R34" s="111">
        <f>SUBTOTAL(9,R32:R33)</f>
        <v>0</v>
      </c>
      <c r="S34" s="113"/>
      <c r="T34" s="116">
        <f>SUBTOTAL(9,T32:T33)</f>
        <v>0</v>
      </c>
      <c r="U34" s="118">
        <f>SUBTOTAL(9,U32:U33)</f>
        <v>0</v>
      </c>
      <c r="V34" s="116">
        <f>SUBTOTAL(9,V32:V33)</f>
        <v>0</v>
      </c>
      <c r="X34" s="111">
        <f>SUBTOTAL(9,X32:X33)</f>
        <v>0</v>
      </c>
      <c r="Y34" s="119">
        <f>SUBTOTAL(9,Y32:Y33)</f>
        <v>0</v>
      </c>
      <c r="Z34" s="118">
        <f>SUBTOTAL(9,Z32:Z33)</f>
        <v>0</v>
      </c>
      <c r="AA34" s="115"/>
      <c r="AB34" s="116">
        <f>SUBTOTAL(9,AB32:AB33)</f>
        <v>0</v>
      </c>
      <c r="AC34" s="117"/>
      <c r="AD34" s="118">
        <f>SUBTOTAL(9,AD32:AD33)</f>
        <v>0</v>
      </c>
      <c r="AE34" s="113"/>
      <c r="AF34" s="116">
        <f>SUBTOTAL(9,AF32:AF33)</f>
        <v>0</v>
      </c>
      <c r="AG34" s="111">
        <f>SUBTOTAL(9,AG32:AG33)</f>
        <v>0</v>
      </c>
      <c r="AH34" s="116">
        <f>SUBTOTAL(9,AH32:AH33)</f>
        <v>0</v>
      </c>
      <c r="AJ34" s="111">
        <f>SUBTOTAL(9,AJ32:AJ33)</f>
        <v>0</v>
      </c>
      <c r="AK34" s="115"/>
      <c r="AL34" s="116">
        <f>SUBTOTAL(9,AL32:AL33)</f>
        <v>0</v>
      </c>
      <c r="AM34" s="117"/>
      <c r="AN34" s="118">
        <f>SUBTOTAL(9,AN32:AN33)</f>
        <v>0</v>
      </c>
      <c r="AO34" s="113"/>
      <c r="AP34" s="116">
        <f>SUBTOTAL(9,AP32:AP33)</f>
        <v>0</v>
      </c>
      <c r="AQ34" s="111">
        <f>SUBTOTAL(9,AQ32:AQ33)</f>
        <v>0</v>
      </c>
      <c r="AR34" s="116">
        <f>SUBTOTAL(9,AR32:AR33)</f>
        <v>0</v>
      </c>
      <c r="AT34" s="120">
        <f>SUBTOTAL(9,AT32:AT33)</f>
        <v>11531.56725</v>
      </c>
      <c r="AU34" s="114">
        <f>SUBTOTAL(9,AU32:AU33)</f>
        <v>11531.56725</v>
      </c>
      <c r="AW34" s="121"/>
      <c r="AX34" s="122"/>
      <c r="AY34" s="122"/>
      <c r="AZ34" s="122"/>
      <c r="BA34" s="122"/>
      <c r="BB34" s="122"/>
      <c r="BC34" s="122"/>
      <c r="BD34" s="122"/>
      <c r="BE34" s="122"/>
      <c r="BF34" s="122"/>
      <c r="BG34" s="122"/>
      <c r="BH34" s="123"/>
      <c r="BJ34" s="187"/>
      <c r="BK34" s="188"/>
      <c r="BL34" s="125"/>
      <c r="BM34" s="125"/>
      <c r="BN34" s="125"/>
      <c r="BO34" s="125"/>
      <c r="BP34" s="125"/>
      <c r="BQ34" s="125"/>
      <c r="BR34" s="125"/>
      <c r="BS34" s="125"/>
      <c r="BT34" s="125"/>
      <c r="BU34" s="126"/>
    </row>
    <row r="35" spans="2:73" s="1" customFormat="1" ht="19.5" thickBot="1" x14ac:dyDescent="0.3">
      <c r="C35" s="160" t="s">
        <v>43</v>
      </c>
      <c r="D35" s="189"/>
      <c r="E35" s="189"/>
      <c r="F35" s="190"/>
      <c r="G35" s="191"/>
      <c r="H35" s="162"/>
      <c r="I35" s="163"/>
      <c r="J35" s="163"/>
      <c r="K35" s="163"/>
      <c r="L35" s="164"/>
      <c r="N35" s="161"/>
      <c r="O35" s="165"/>
      <c r="P35" s="166"/>
      <c r="Q35" s="167"/>
      <c r="R35" s="161"/>
      <c r="S35" s="162"/>
      <c r="T35" s="166"/>
      <c r="U35" s="168"/>
      <c r="V35" s="164"/>
      <c r="X35" s="161"/>
      <c r="Y35" s="169"/>
      <c r="Z35" s="170"/>
      <c r="AA35" s="165"/>
      <c r="AB35" s="166"/>
      <c r="AC35" s="167"/>
      <c r="AD35" s="170"/>
      <c r="AE35" s="162"/>
      <c r="AF35" s="166"/>
      <c r="AG35" s="168"/>
      <c r="AH35" s="164"/>
      <c r="AJ35" s="161"/>
      <c r="AK35" s="165"/>
      <c r="AL35" s="166"/>
      <c r="AM35" s="167"/>
      <c r="AN35" s="170"/>
      <c r="AO35" s="162"/>
      <c r="AP35" s="166"/>
      <c r="AQ35" s="168"/>
      <c r="AR35" s="164"/>
      <c r="AT35" s="171"/>
      <c r="AU35" s="164"/>
      <c r="AW35" s="172"/>
      <c r="AX35" s="173"/>
      <c r="AY35" s="173"/>
      <c r="AZ35" s="173"/>
      <c r="BA35" s="173"/>
      <c r="BB35" s="173"/>
      <c r="BC35" s="173"/>
      <c r="BD35" s="173"/>
      <c r="BE35" s="173"/>
      <c r="BF35" s="173"/>
      <c r="BG35" s="173"/>
      <c r="BH35" s="174"/>
      <c r="BJ35" s="192"/>
      <c r="BK35" s="193"/>
      <c r="BL35" s="176"/>
      <c r="BM35" s="176"/>
      <c r="BN35" s="176"/>
      <c r="BO35" s="176"/>
      <c r="BP35" s="176"/>
      <c r="BQ35" s="176"/>
      <c r="BR35" s="176"/>
      <c r="BS35" s="176"/>
      <c r="BT35" s="176"/>
      <c r="BU35" s="177"/>
    </row>
    <row r="36" spans="2:73" s="1" customFormat="1" x14ac:dyDescent="0.25">
      <c r="B36"/>
      <c r="C36"/>
      <c r="D36" s="178"/>
      <c r="E36" s="179"/>
      <c r="F36" s="180" t="s">
        <v>37</v>
      </c>
      <c r="G36" s="91">
        <f>(1618.4+3122.5+921.2)</f>
        <v>5662.0999999999995</v>
      </c>
      <c r="H36" s="92">
        <v>0.875</v>
      </c>
      <c r="I36" s="93">
        <f t="shared" ref="I36:I37" si="71">G36*H36</f>
        <v>4954.3374999999996</v>
      </c>
      <c r="J36" s="93"/>
      <c r="K36" s="93"/>
      <c r="L36" s="94">
        <f t="shared" ref="L36:L37" si="72">I36+J36+K36</f>
        <v>4954.3374999999996</v>
      </c>
      <c r="N36" s="95"/>
      <c r="O36" s="96">
        <v>0</v>
      </c>
      <c r="P36" s="97"/>
      <c r="Q36" s="98" t="str">
        <f>IF(R36=0,"",R36/$G36)</f>
        <v/>
      </c>
      <c r="R36" s="95"/>
      <c r="S36" s="92">
        <v>0.875</v>
      </c>
      <c r="T36" s="97">
        <f t="shared" ref="T36" si="73">R36*S36</f>
        <v>0</v>
      </c>
      <c r="U36" s="99">
        <f>R36-N36</f>
        <v>0</v>
      </c>
      <c r="V36" s="100">
        <f>T36-P36</f>
        <v>0</v>
      </c>
      <c r="X36" s="95">
        <f t="shared" ref="X36:X37" si="74">SUMIFS(AW36:BH36,$AW$7:$BH$7,"&lt;="&amp;$AH$6)</f>
        <v>0</v>
      </c>
      <c r="Y36" s="101"/>
      <c r="Z36" s="102">
        <f>X36-Y36-N36</f>
        <v>0</v>
      </c>
      <c r="AA36" s="96">
        <f>IF(SUM($AW36:$BH36)=0,0,SUM($BJ36:$BU36)/SUM($AW36:$BH36))</f>
        <v>0</v>
      </c>
      <c r="AB36" s="97">
        <f>Z36*AA36</f>
        <v>0</v>
      </c>
      <c r="AC36" s="98" t="str">
        <f>IF(AD36=0,"",AD36/$G36)</f>
        <v/>
      </c>
      <c r="AD36" s="102">
        <f>AN36-R36</f>
        <v>0</v>
      </c>
      <c r="AE36" s="92">
        <f t="shared" ref="AE36" si="75">$H36</f>
        <v>0.875</v>
      </c>
      <c r="AF36" s="97">
        <f t="shared" ref="AF36" si="76">AD36*AE36</f>
        <v>0</v>
      </c>
      <c r="AG36" s="99">
        <f>AD36-Z36</f>
        <v>0</v>
      </c>
      <c r="AH36" s="100">
        <f>AF36-AB36</f>
        <v>0</v>
      </c>
      <c r="AJ36" s="95">
        <f>N36+Z36</f>
        <v>0</v>
      </c>
      <c r="AK36" s="96">
        <f>IF(SUM($AW36:$BH36)=0,0,SUM($BJ36:$BU36)/SUM($AW36:$BH36))</f>
        <v>0</v>
      </c>
      <c r="AL36" s="97">
        <f>P36+AB36</f>
        <v>0</v>
      </c>
      <c r="AM36" s="98" t="str">
        <f>IF(AN36=0,"",AN36/$G36)</f>
        <v/>
      </c>
      <c r="AN36" s="103"/>
      <c r="AO36" s="92">
        <f t="shared" ref="AO36" si="77">$H36</f>
        <v>0.875</v>
      </c>
      <c r="AP36" s="97">
        <f>T36+AF36</f>
        <v>0</v>
      </c>
      <c r="AQ36" s="99">
        <f>AN36-AJ36</f>
        <v>0</v>
      </c>
      <c r="AR36" s="100">
        <f>AP36-AL36</f>
        <v>0</v>
      </c>
      <c r="AT36" s="104">
        <f>L36-AP36</f>
        <v>4954.3374999999996</v>
      </c>
      <c r="AU36" s="100">
        <f>AT36+AR36</f>
        <v>4954.3374999999996</v>
      </c>
      <c r="AW36" s="105"/>
      <c r="AX36" s="106"/>
      <c r="AY36" s="106"/>
      <c r="AZ36" s="106"/>
      <c r="BA36" s="106"/>
      <c r="BB36" s="106"/>
      <c r="BC36" s="106"/>
      <c r="BD36" s="106"/>
      <c r="BE36" s="106"/>
      <c r="BF36" s="106"/>
      <c r="BG36" s="106"/>
      <c r="BH36" s="108"/>
      <c r="BJ36" s="181"/>
      <c r="BK36" s="109"/>
      <c r="BL36" s="109"/>
      <c r="BM36" s="109"/>
      <c r="BN36" s="109"/>
      <c r="BO36" s="109"/>
      <c r="BP36" s="109"/>
      <c r="BQ36" s="109"/>
      <c r="BR36" s="109"/>
      <c r="BS36" s="109"/>
      <c r="BT36" s="109"/>
      <c r="BU36" s="110"/>
    </row>
    <row r="37" spans="2:73" s="1" customFormat="1" x14ac:dyDescent="0.25">
      <c r="B37"/>
      <c r="C37"/>
      <c r="D37" s="178"/>
      <c r="E37" s="179"/>
      <c r="F37" s="180" t="s">
        <v>38</v>
      </c>
      <c r="G37" s="91">
        <f>(2533.398+4820)</f>
        <v>7353.3980000000001</v>
      </c>
      <c r="H37" s="92">
        <v>0.875</v>
      </c>
      <c r="I37" s="93">
        <f t="shared" si="71"/>
        <v>6434.22325</v>
      </c>
      <c r="J37" s="93"/>
      <c r="K37" s="93"/>
      <c r="L37" s="94">
        <f t="shared" si="72"/>
        <v>6434.22325</v>
      </c>
      <c r="N37" s="95"/>
      <c r="O37" s="96">
        <v>0</v>
      </c>
      <c r="P37" s="97"/>
      <c r="Q37" s="98" t="str">
        <f t="shared" ref="Q37" si="78">IF(R37=0,"",R37/$G37)</f>
        <v/>
      </c>
      <c r="R37" s="95"/>
      <c r="S37" s="92">
        <v>0.875</v>
      </c>
      <c r="T37" s="97">
        <f>R37*S37</f>
        <v>0</v>
      </c>
      <c r="U37" s="99">
        <f t="shared" ref="U37" si="79">R37-N37</f>
        <v>0</v>
      </c>
      <c r="V37" s="100">
        <f t="shared" ref="V37" si="80">T37-P37</f>
        <v>0</v>
      </c>
      <c r="X37" s="95">
        <f t="shared" si="74"/>
        <v>0</v>
      </c>
      <c r="Y37" s="101"/>
      <c r="Z37" s="102">
        <f>X37-Y37-N37</f>
        <v>0</v>
      </c>
      <c r="AA37" s="96">
        <f>IF(SUM($AW37:$BH37)=0,0,SUM($BJ37:$BU37)/SUM($AW37:$BH37))</f>
        <v>0</v>
      </c>
      <c r="AB37" s="97">
        <f>Z37*AA37</f>
        <v>0</v>
      </c>
      <c r="AC37" s="98" t="str">
        <f t="shared" ref="AC37" si="81">IF(AD37=0,"",AD37/$G37)</f>
        <v/>
      </c>
      <c r="AD37" s="102">
        <f>AN37-R37</f>
        <v>0</v>
      </c>
      <c r="AE37" s="92">
        <f>$H37</f>
        <v>0.875</v>
      </c>
      <c r="AF37" s="97">
        <f>AD37*AE37</f>
        <v>0</v>
      </c>
      <c r="AG37" s="99">
        <f>AD37-Z37</f>
        <v>0</v>
      </c>
      <c r="AH37" s="100">
        <f t="shared" ref="AH37" si="82">AF37-AB37</f>
        <v>0</v>
      </c>
      <c r="AJ37" s="95">
        <f>N37+Z37</f>
        <v>0</v>
      </c>
      <c r="AK37" s="96">
        <f>IF(SUM($AW37:$BH37)=0,0,SUM($BJ37:$BU37)/SUM($AW37:$BH37))</f>
        <v>0</v>
      </c>
      <c r="AL37" s="97">
        <f>P37+AB37</f>
        <v>0</v>
      </c>
      <c r="AM37" s="98" t="str">
        <f t="shared" ref="AM37" si="83">IF(AN37=0,"",AN37/$G37)</f>
        <v/>
      </c>
      <c r="AN37" s="103"/>
      <c r="AO37" s="92">
        <f>$H37</f>
        <v>0.875</v>
      </c>
      <c r="AP37" s="97">
        <f>T37+AF37</f>
        <v>0</v>
      </c>
      <c r="AQ37" s="99">
        <f t="shared" ref="AQ37" si="84">AN37-AJ37</f>
        <v>0</v>
      </c>
      <c r="AR37" s="100">
        <f t="shared" ref="AR37" si="85">AP37-AL37</f>
        <v>0</v>
      </c>
      <c r="AT37" s="104">
        <f>L37-AP37</f>
        <v>6434.22325</v>
      </c>
      <c r="AU37" s="100">
        <f>AT37+AR37</f>
        <v>6434.22325</v>
      </c>
      <c r="AW37" s="105"/>
      <c r="AX37" s="106"/>
      <c r="AY37" s="106"/>
      <c r="AZ37" s="106"/>
      <c r="BA37" s="106"/>
      <c r="BB37" s="106"/>
      <c r="BC37" s="106"/>
      <c r="BD37" s="106"/>
      <c r="BE37" s="106"/>
      <c r="BF37" s="106"/>
      <c r="BG37" s="106"/>
      <c r="BH37" s="108"/>
      <c r="BJ37" s="181"/>
      <c r="BK37" s="109"/>
      <c r="BL37" s="109"/>
      <c r="BM37" s="109"/>
      <c r="BN37" s="109"/>
      <c r="BO37" s="109"/>
      <c r="BP37" s="109"/>
      <c r="BQ37" s="109"/>
      <c r="BR37" s="109"/>
      <c r="BS37" s="109"/>
      <c r="BT37" s="109"/>
      <c r="BU37" s="110"/>
    </row>
    <row r="38" spans="2:73" s="1" customFormat="1" ht="15.75" thickBot="1" x14ac:dyDescent="0.3">
      <c r="B38"/>
      <c r="C38"/>
      <c r="D38" s="194" t="s">
        <v>32</v>
      </c>
      <c r="E38" s="195"/>
      <c r="F38" s="196" t="str">
        <f>C35</f>
        <v>PH 3éme</v>
      </c>
      <c r="G38" s="197">
        <f>SUBTOTAL(9,G36:G37)</f>
        <v>13015.498</v>
      </c>
      <c r="H38" s="112"/>
      <c r="I38" s="113">
        <f>SUBTOTAL(9,I36:I37)</f>
        <v>11388.560750000001</v>
      </c>
      <c r="J38" s="113">
        <f>SUBTOTAL(9,J36:J37)</f>
        <v>0</v>
      </c>
      <c r="K38" s="113">
        <f>SUBTOTAL(9,K36:K37)</f>
        <v>0</v>
      </c>
      <c r="L38" s="114">
        <f>SUBTOTAL(9,L36:L37)</f>
        <v>11388.560750000001</v>
      </c>
      <c r="N38" s="111">
        <f>SUBTOTAL(9,N36:N37)</f>
        <v>0</v>
      </c>
      <c r="O38" s="115"/>
      <c r="P38" s="116">
        <f>SUBTOTAL(9,P36:P37)</f>
        <v>0</v>
      </c>
      <c r="Q38" s="117"/>
      <c r="R38" s="111">
        <f>SUBTOTAL(9,R36:R37)</f>
        <v>0</v>
      </c>
      <c r="S38" s="113"/>
      <c r="T38" s="116">
        <f>SUBTOTAL(9,T36:T37)</f>
        <v>0</v>
      </c>
      <c r="U38" s="118">
        <f>SUBTOTAL(9,U36:U37)</f>
        <v>0</v>
      </c>
      <c r="V38" s="116">
        <f>SUBTOTAL(9,V36:V37)</f>
        <v>0</v>
      </c>
      <c r="X38" s="111">
        <f>SUBTOTAL(9,X36:X37)</f>
        <v>0</v>
      </c>
      <c r="Y38" s="119">
        <f>SUBTOTAL(9,Y36:Y37)</f>
        <v>0</v>
      </c>
      <c r="Z38" s="118">
        <f>SUBTOTAL(9,Z36:Z37)</f>
        <v>0</v>
      </c>
      <c r="AA38" s="115"/>
      <c r="AB38" s="116">
        <f>SUBTOTAL(9,AB36:AB37)</f>
        <v>0</v>
      </c>
      <c r="AC38" s="117"/>
      <c r="AD38" s="118">
        <f>SUBTOTAL(9,AD36:AD37)</f>
        <v>0</v>
      </c>
      <c r="AE38" s="113"/>
      <c r="AF38" s="116">
        <f>SUBTOTAL(9,AF36:AF37)</f>
        <v>0</v>
      </c>
      <c r="AG38" s="111">
        <f>SUBTOTAL(9,AG36:AG37)</f>
        <v>0</v>
      </c>
      <c r="AH38" s="116">
        <f>SUBTOTAL(9,AH36:AH37)</f>
        <v>0</v>
      </c>
      <c r="AJ38" s="111">
        <f>SUBTOTAL(9,AJ36:AJ37)</f>
        <v>0</v>
      </c>
      <c r="AK38" s="115"/>
      <c r="AL38" s="116">
        <f>SUBTOTAL(9,AL36:AL37)</f>
        <v>0</v>
      </c>
      <c r="AM38" s="117"/>
      <c r="AN38" s="118">
        <f>SUBTOTAL(9,AN36:AN37)</f>
        <v>0</v>
      </c>
      <c r="AO38" s="113"/>
      <c r="AP38" s="116">
        <f>SUBTOTAL(9,AP36:AP37)</f>
        <v>0</v>
      </c>
      <c r="AQ38" s="111">
        <f>SUBTOTAL(9,AQ36:AQ37)</f>
        <v>0</v>
      </c>
      <c r="AR38" s="116">
        <f>SUBTOTAL(9,AR36:AR37)</f>
        <v>0</v>
      </c>
      <c r="AT38" s="120">
        <f>SUBTOTAL(9,AT36:AT37)</f>
        <v>11388.560750000001</v>
      </c>
      <c r="AU38" s="114">
        <f>SUBTOTAL(9,AU36:AU37)</f>
        <v>11388.560750000001</v>
      </c>
      <c r="AW38" s="121"/>
      <c r="AX38" s="122"/>
      <c r="AY38" s="122"/>
      <c r="AZ38" s="122"/>
      <c r="BA38" s="122"/>
      <c r="BB38" s="122"/>
      <c r="BC38" s="122"/>
      <c r="BD38" s="122"/>
      <c r="BE38" s="122"/>
      <c r="BF38" s="122"/>
      <c r="BG38" s="122"/>
      <c r="BH38" s="123"/>
      <c r="BJ38" s="187"/>
      <c r="BK38" s="188"/>
      <c r="BL38" s="125"/>
      <c r="BM38" s="125"/>
      <c r="BN38" s="125"/>
      <c r="BO38" s="125"/>
      <c r="BP38" s="125"/>
      <c r="BQ38" s="125"/>
      <c r="BR38" s="125"/>
      <c r="BS38" s="125"/>
      <c r="BT38" s="125"/>
      <c r="BU38" s="126"/>
    </row>
    <row r="39" spans="2:73" s="1" customFormat="1" ht="19.5" thickBot="1" x14ac:dyDescent="0.3">
      <c r="C39" s="160" t="s">
        <v>44</v>
      </c>
      <c r="D39" s="189"/>
      <c r="E39" s="189"/>
      <c r="F39" s="190"/>
      <c r="G39" s="191"/>
      <c r="H39" s="162"/>
      <c r="I39" s="163"/>
      <c r="J39" s="163"/>
      <c r="K39" s="163"/>
      <c r="L39" s="164"/>
      <c r="N39" s="161"/>
      <c r="O39" s="165"/>
      <c r="P39" s="166"/>
      <c r="Q39" s="167"/>
      <c r="R39" s="161"/>
      <c r="S39" s="162"/>
      <c r="T39" s="166"/>
      <c r="U39" s="168"/>
      <c r="V39" s="164"/>
      <c r="X39" s="161"/>
      <c r="Y39" s="169"/>
      <c r="Z39" s="170"/>
      <c r="AA39" s="165"/>
      <c r="AB39" s="166"/>
      <c r="AC39" s="167"/>
      <c r="AD39" s="170"/>
      <c r="AE39" s="162"/>
      <c r="AF39" s="166"/>
      <c r="AG39" s="168"/>
      <c r="AH39" s="164"/>
      <c r="AJ39" s="161"/>
      <c r="AK39" s="165"/>
      <c r="AL39" s="166"/>
      <c r="AM39" s="167"/>
      <c r="AN39" s="170"/>
      <c r="AO39" s="162"/>
      <c r="AP39" s="166"/>
      <c r="AQ39" s="168"/>
      <c r="AR39" s="164"/>
      <c r="AT39" s="171"/>
      <c r="AU39" s="164"/>
      <c r="AW39" s="172"/>
      <c r="AX39" s="173"/>
      <c r="AY39" s="173"/>
      <c r="AZ39" s="173"/>
      <c r="BA39" s="173"/>
      <c r="BB39" s="173"/>
      <c r="BC39" s="173"/>
      <c r="BD39" s="173"/>
      <c r="BE39" s="173"/>
      <c r="BF39" s="173"/>
      <c r="BG39" s="173"/>
      <c r="BH39" s="174"/>
      <c r="BJ39" s="192"/>
      <c r="BK39" s="193"/>
      <c r="BL39" s="176"/>
      <c r="BM39" s="176"/>
      <c r="BN39" s="176"/>
      <c r="BO39" s="176"/>
      <c r="BP39" s="176"/>
      <c r="BQ39" s="176"/>
      <c r="BR39" s="176"/>
      <c r="BS39" s="176"/>
      <c r="BT39" s="176"/>
      <c r="BU39" s="177"/>
    </row>
    <row r="40" spans="2:73" s="1" customFormat="1" x14ac:dyDescent="0.25">
      <c r="B40"/>
      <c r="C40"/>
      <c r="D40" s="178"/>
      <c r="E40" s="179"/>
      <c r="F40" s="180" t="s">
        <v>37</v>
      </c>
      <c r="G40" s="91">
        <f>(1653.6+529.84+2911.6+870.8)</f>
        <v>5965.84</v>
      </c>
      <c r="H40" s="92">
        <v>0.875</v>
      </c>
      <c r="I40" s="93">
        <f t="shared" ref="I40:I41" si="86">G40*H40</f>
        <v>5220.1100000000006</v>
      </c>
      <c r="J40" s="93"/>
      <c r="K40" s="93"/>
      <c r="L40" s="94">
        <f t="shared" ref="L40:L41" si="87">I40+J40+K40</f>
        <v>5220.1100000000006</v>
      </c>
      <c r="N40" s="95"/>
      <c r="O40" s="96">
        <v>0</v>
      </c>
      <c r="P40" s="97"/>
      <c r="Q40" s="98" t="str">
        <f>IF(R40=0,"",R40/$G40)</f>
        <v/>
      </c>
      <c r="R40" s="95"/>
      <c r="S40" s="92">
        <v>0.875</v>
      </c>
      <c r="T40" s="97">
        <f t="shared" ref="T40" si="88">R40*S40</f>
        <v>0</v>
      </c>
      <c r="U40" s="99">
        <f>R40-N40</f>
        <v>0</v>
      </c>
      <c r="V40" s="100">
        <f>T40-P40</f>
        <v>0</v>
      </c>
      <c r="X40" s="95">
        <f t="shared" ref="X40:X41" si="89">SUMIFS(AW40:BH40,$AW$7:$BH$7,"&lt;="&amp;$AH$6)</f>
        <v>0</v>
      </c>
      <c r="Y40" s="101"/>
      <c r="Z40" s="102">
        <f>X40-Y40-N40</f>
        <v>0</v>
      </c>
      <c r="AA40" s="96">
        <f>IF(SUM($AW40:$BH40)=0,0,SUM($BJ40:$BU40)/SUM($AW40:$BH40))</f>
        <v>0</v>
      </c>
      <c r="AB40" s="97">
        <f>Z40*AA40</f>
        <v>0</v>
      </c>
      <c r="AC40" s="98" t="str">
        <f>IF(AD40=0,"",AD40/$G40)</f>
        <v/>
      </c>
      <c r="AD40" s="102">
        <f>AN40-R40</f>
        <v>0</v>
      </c>
      <c r="AE40" s="92">
        <f t="shared" ref="AE40" si="90">$H40</f>
        <v>0.875</v>
      </c>
      <c r="AF40" s="97">
        <f t="shared" ref="AF40" si="91">AD40*AE40</f>
        <v>0</v>
      </c>
      <c r="AG40" s="99">
        <f>AD40-Z40</f>
        <v>0</v>
      </c>
      <c r="AH40" s="100">
        <f>AF40-AB40</f>
        <v>0</v>
      </c>
      <c r="AJ40" s="95">
        <f>N40+Z40</f>
        <v>0</v>
      </c>
      <c r="AK40" s="96">
        <f>IF(SUM($AW40:$BH40)=0,0,SUM($BJ40:$BU40)/SUM($AW40:$BH40))</f>
        <v>0</v>
      </c>
      <c r="AL40" s="97">
        <f>P40+AB40</f>
        <v>0</v>
      </c>
      <c r="AM40" s="98" t="str">
        <f>IF(AN40=0,"",AN40/$G40)</f>
        <v/>
      </c>
      <c r="AN40" s="103"/>
      <c r="AO40" s="92">
        <f t="shared" ref="AO40" si="92">$H40</f>
        <v>0.875</v>
      </c>
      <c r="AP40" s="97">
        <f>T40+AF40</f>
        <v>0</v>
      </c>
      <c r="AQ40" s="99">
        <f>AN40-AJ40</f>
        <v>0</v>
      </c>
      <c r="AR40" s="100">
        <f>AP40-AL40</f>
        <v>0</v>
      </c>
      <c r="AT40" s="104">
        <f>L40-AP40</f>
        <v>5220.1100000000006</v>
      </c>
      <c r="AU40" s="100">
        <f>AT40+AR40</f>
        <v>5220.1100000000006</v>
      </c>
      <c r="AW40" s="105"/>
      <c r="AX40" s="106"/>
      <c r="AY40" s="106"/>
      <c r="AZ40" s="106"/>
      <c r="BA40" s="106"/>
      <c r="BB40" s="106"/>
      <c r="BC40" s="106"/>
      <c r="BD40" s="106"/>
      <c r="BE40" s="106"/>
      <c r="BF40" s="106"/>
      <c r="BG40" s="106"/>
      <c r="BH40" s="108"/>
      <c r="BJ40" s="181"/>
      <c r="BK40" s="109"/>
      <c r="BL40" s="109"/>
      <c r="BM40" s="109"/>
      <c r="BN40" s="109"/>
      <c r="BO40" s="109"/>
      <c r="BP40" s="109"/>
      <c r="BQ40" s="109"/>
      <c r="BR40" s="109"/>
      <c r="BS40" s="109"/>
      <c r="BT40" s="109"/>
      <c r="BU40" s="110"/>
    </row>
    <row r="41" spans="2:73" s="1" customFormat="1" x14ac:dyDescent="0.25">
      <c r="B41"/>
      <c r="C41"/>
      <c r="D41" s="178"/>
      <c r="E41" s="179"/>
      <c r="F41" s="180" t="s">
        <v>38</v>
      </c>
      <c r="G41" s="91">
        <f>1.05*(2740.832+4543.6)</f>
        <v>7648.6536000000015</v>
      </c>
      <c r="H41" s="92">
        <v>0.875</v>
      </c>
      <c r="I41" s="93">
        <f t="shared" si="86"/>
        <v>6692.5719000000008</v>
      </c>
      <c r="J41" s="93"/>
      <c r="K41" s="93"/>
      <c r="L41" s="94">
        <f t="shared" si="87"/>
        <v>6692.5719000000008</v>
      </c>
      <c r="N41" s="95"/>
      <c r="O41" s="96">
        <v>0</v>
      </c>
      <c r="P41" s="97"/>
      <c r="Q41" s="98" t="str">
        <f t="shared" ref="Q41" si="93">IF(R41=0,"",R41/$G41)</f>
        <v/>
      </c>
      <c r="R41" s="95"/>
      <c r="S41" s="92">
        <v>0.875</v>
      </c>
      <c r="T41" s="97">
        <f>R41*S41</f>
        <v>0</v>
      </c>
      <c r="U41" s="99">
        <f t="shared" ref="U41" si="94">R41-N41</f>
        <v>0</v>
      </c>
      <c r="V41" s="100">
        <f t="shared" ref="V41" si="95">T41-P41</f>
        <v>0</v>
      </c>
      <c r="X41" s="95">
        <f t="shared" si="89"/>
        <v>0</v>
      </c>
      <c r="Y41" s="101"/>
      <c r="Z41" s="102">
        <f>X41-Y41-N41</f>
        <v>0</v>
      </c>
      <c r="AA41" s="96">
        <f>IF(SUM($AW41:$BH41)=0,0,SUM($BJ41:$BU41)/SUM($AW41:$BH41))</f>
        <v>0</v>
      </c>
      <c r="AB41" s="97">
        <f>Z41*AA41</f>
        <v>0</v>
      </c>
      <c r="AC41" s="98" t="str">
        <f t="shared" ref="AC41" si="96">IF(AD41=0,"",AD41/$G41)</f>
        <v/>
      </c>
      <c r="AD41" s="102">
        <f>AN41-R41</f>
        <v>0</v>
      </c>
      <c r="AE41" s="92">
        <f>$H41</f>
        <v>0.875</v>
      </c>
      <c r="AF41" s="97">
        <f>AD41*AE41</f>
        <v>0</v>
      </c>
      <c r="AG41" s="99">
        <f>AD41-Z41</f>
        <v>0</v>
      </c>
      <c r="AH41" s="100">
        <f t="shared" ref="AH41" si="97">AF41-AB41</f>
        <v>0</v>
      </c>
      <c r="AJ41" s="95">
        <f>N41+Z41</f>
        <v>0</v>
      </c>
      <c r="AK41" s="96">
        <f>IF(SUM($AW41:$BH41)=0,0,SUM($BJ41:$BU41)/SUM($AW41:$BH41))</f>
        <v>0</v>
      </c>
      <c r="AL41" s="97">
        <f>P41+AB41</f>
        <v>0</v>
      </c>
      <c r="AM41" s="98" t="str">
        <f t="shared" ref="AM41" si="98">IF(AN41=0,"",AN41/$G41)</f>
        <v/>
      </c>
      <c r="AN41" s="103"/>
      <c r="AO41" s="92">
        <f>$H41</f>
        <v>0.875</v>
      </c>
      <c r="AP41" s="97">
        <f>T41+AF41</f>
        <v>0</v>
      </c>
      <c r="AQ41" s="99">
        <f t="shared" ref="AQ41" si="99">AN41-AJ41</f>
        <v>0</v>
      </c>
      <c r="AR41" s="100">
        <f t="shared" ref="AR41" si="100">AP41-AL41</f>
        <v>0</v>
      </c>
      <c r="AT41" s="104">
        <f>L41-AP41</f>
        <v>6692.5719000000008</v>
      </c>
      <c r="AU41" s="100">
        <f>AT41+AR41</f>
        <v>6692.5719000000008</v>
      </c>
      <c r="AW41" s="105"/>
      <c r="AX41" s="106"/>
      <c r="AY41" s="106"/>
      <c r="AZ41" s="106"/>
      <c r="BA41" s="106"/>
      <c r="BB41" s="106"/>
      <c r="BC41" s="106"/>
      <c r="BD41" s="106"/>
      <c r="BE41" s="106"/>
      <c r="BF41" s="106"/>
      <c r="BG41" s="106"/>
      <c r="BH41" s="108"/>
      <c r="BJ41" s="181"/>
      <c r="BK41" s="109"/>
      <c r="BL41" s="109"/>
      <c r="BM41" s="109"/>
      <c r="BN41" s="109"/>
      <c r="BO41" s="109"/>
      <c r="BP41" s="109"/>
      <c r="BQ41" s="109"/>
      <c r="BR41" s="109"/>
      <c r="BS41" s="109"/>
      <c r="BT41" s="109"/>
      <c r="BU41" s="110"/>
    </row>
    <row r="42" spans="2:73" s="1" customFormat="1" ht="15.75" thickBot="1" x14ac:dyDescent="0.3">
      <c r="B42"/>
      <c r="C42"/>
      <c r="D42" s="194" t="s">
        <v>32</v>
      </c>
      <c r="E42" s="195"/>
      <c r="F42" s="196" t="str">
        <f>C39</f>
        <v>PH 4éme</v>
      </c>
      <c r="G42" s="197">
        <f>SUBTOTAL(9,G40:G41)</f>
        <v>13614.493600000002</v>
      </c>
      <c r="H42" s="112"/>
      <c r="I42" s="113">
        <f>SUBTOTAL(9,I40:I41)</f>
        <v>11912.681900000001</v>
      </c>
      <c r="J42" s="113">
        <f>SUBTOTAL(9,J40:J41)</f>
        <v>0</v>
      </c>
      <c r="K42" s="113">
        <f>SUBTOTAL(9,K40:K41)</f>
        <v>0</v>
      </c>
      <c r="L42" s="114">
        <f>SUBTOTAL(9,L40:L41)</f>
        <v>11912.681900000001</v>
      </c>
      <c r="N42" s="111">
        <f>SUBTOTAL(9,N40:N41)</f>
        <v>0</v>
      </c>
      <c r="O42" s="115"/>
      <c r="P42" s="116">
        <f>SUBTOTAL(9,P40:P41)</f>
        <v>0</v>
      </c>
      <c r="Q42" s="117"/>
      <c r="R42" s="111">
        <f>SUBTOTAL(9,R40:R41)</f>
        <v>0</v>
      </c>
      <c r="S42" s="113"/>
      <c r="T42" s="116">
        <f>SUBTOTAL(9,T40:T41)</f>
        <v>0</v>
      </c>
      <c r="U42" s="118">
        <f>SUBTOTAL(9,U40:U41)</f>
        <v>0</v>
      </c>
      <c r="V42" s="116">
        <f>SUBTOTAL(9,V40:V41)</f>
        <v>0</v>
      </c>
      <c r="X42" s="111">
        <f>SUBTOTAL(9,X40:X41)</f>
        <v>0</v>
      </c>
      <c r="Y42" s="119">
        <f>SUBTOTAL(9,Y40:Y41)</f>
        <v>0</v>
      </c>
      <c r="Z42" s="118">
        <f>SUBTOTAL(9,Z40:Z41)</f>
        <v>0</v>
      </c>
      <c r="AA42" s="115"/>
      <c r="AB42" s="116">
        <f>SUBTOTAL(9,AB40:AB41)</f>
        <v>0</v>
      </c>
      <c r="AC42" s="117"/>
      <c r="AD42" s="118">
        <f>SUBTOTAL(9,AD40:AD41)</f>
        <v>0</v>
      </c>
      <c r="AE42" s="113"/>
      <c r="AF42" s="116">
        <f>SUBTOTAL(9,AF40:AF41)</f>
        <v>0</v>
      </c>
      <c r="AG42" s="111">
        <f>SUBTOTAL(9,AG40:AG41)</f>
        <v>0</v>
      </c>
      <c r="AH42" s="116">
        <f>SUBTOTAL(9,AH40:AH41)</f>
        <v>0</v>
      </c>
      <c r="AJ42" s="111">
        <f>SUBTOTAL(9,AJ40:AJ41)</f>
        <v>0</v>
      </c>
      <c r="AK42" s="115"/>
      <c r="AL42" s="116">
        <f>SUBTOTAL(9,AL40:AL41)</f>
        <v>0</v>
      </c>
      <c r="AM42" s="117"/>
      <c r="AN42" s="118">
        <f>SUBTOTAL(9,AN40:AN41)</f>
        <v>0</v>
      </c>
      <c r="AO42" s="113"/>
      <c r="AP42" s="116">
        <f>SUBTOTAL(9,AP40:AP41)</f>
        <v>0</v>
      </c>
      <c r="AQ42" s="111">
        <f>SUBTOTAL(9,AQ40:AQ41)</f>
        <v>0</v>
      </c>
      <c r="AR42" s="116">
        <f>SUBTOTAL(9,AR40:AR41)</f>
        <v>0</v>
      </c>
      <c r="AT42" s="120">
        <f>SUBTOTAL(9,AT40:AT41)</f>
        <v>11912.681900000001</v>
      </c>
      <c r="AU42" s="114">
        <f>SUBTOTAL(9,AU40:AU41)</f>
        <v>11912.681900000001</v>
      </c>
      <c r="AW42" s="121"/>
      <c r="AX42" s="122"/>
      <c r="AY42" s="122"/>
      <c r="AZ42" s="122"/>
      <c r="BA42" s="122"/>
      <c r="BB42" s="122"/>
      <c r="BC42" s="122"/>
      <c r="BD42" s="122"/>
      <c r="BE42" s="122"/>
      <c r="BF42" s="122"/>
      <c r="BG42" s="122"/>
      <c r="BH42" s="123"/>
      <c r="BJ42" s="187"/>
      <c r="BK42" s="188"/>
      <c r="BL42" s="125"/>
      <c r="BM42" s="125"/>
      <c r="BN42" s="125"/>
      <c r="BO42" s="125"/>
      <c r="BP42" s="125"/>
      <c r="BQ42" s="125"/>
      <c r="BR42" s="125"/>
      <c r="BS42" s="125"/>
      <c r="BT42" s="125"/>
      <c r="BU42" s="126"/>
    </row>
    <row r="43" spans="2:73" s="1" customFormat="1" ht="19.5" thickBot="1" x14ac:dyDescent="0.3">
      <c r="C43" s="160" t="s">
        <v>45</v>
      </c>
      <c r="D43" s="189"/>
      <c r="E43" s="189"/>
      <c r="F43" s="190"/>
      <c r="G43" s="191"/>
      <c r="H43" s="162"/>
      <c r="I43" s="163"/>
      <c r="J43" s="163"/>
      <c r="K43" s="163"/>
      <c r="L43" s="164"/>
      <c r="N43" s="161"/>
      <c r="O43" s="165"/>
      <c r="P43" s="166"/>
      <c r="Q43" s="167"/>
      <c r="R43" s="161"/>
      <c r="S43" s="162"/>
      <c r="T43" s="166"/>
      <c r="U43" s="168"/>
      <c r="V43" s="164"/>
      <c r="X43" s="161"/>
      <c r="Y43" s="169"/>
      <c r="Z43" s="170"/>
      <c r="AA43" s="165"/>
      <c r="AB43" s="166"/>
      <c r="AC43" s="167"/>
      <c r="AD43" s="170"/>
      <c r="AE43" s="162"/>
      <c r="AF43" s="166"/>
      <c r="AG43" s="168"/>
      <c r="AH43" s="164"/>
      <c r="AJ43" s="161"/>
      <c r="AK43" s="165"/>
      <c r="AL43" s="166"/>
      <c r="AM43" s="167"/>
      <c r="AN43" s="170"/>
      <c r="AO43" s="162"/>
      <c r="AP43" s="166"/>
      <c r="AQ43" s="168"/>
      <c r="AR43" s="164"/>
      <c r="AT43" s="171"/>
      <c r="AU43" s="164"/>
      <c r="AW43" s="172"/>
      <c r="AX43" s="173"/>
      <c r="AY43" s="173"/>
      <c r="AZ43" s="173"/>
      <c r="BA43" s="173"/>
      <c r="BB43" s="173"/>
      <c r="BC43" s="173"/>
      <c r="BD43" s="173"/>
      <c r="BE43" s="173"/>
      <c r="BF43" s="173"/>
      <c r="BG43" s="173"/>
      <c r="BH43" s="174"/>
      <c r="BJ43" s="192"/>
      <c r="BK43" s="193"/>
      <c r="BL43" s="176"/>
      <c r="BM43" s="176"/>
      <c r="BN43" s="176"/>
      <c r="BO43" s="176"/>
      <c r="BP43" s="176"/>
      <c r="BQ43" s="176"/>
      <c r="BR43" s="176"/>
      <c r="BS43" s="176"/>
      <c r="BT43" s="176"/>
      <c r="BU43" s="177"/>
    </row>
    <row r="44" spans="2:73" s="1" customFormat="1" x14ac:dyDescent="0.25">
      <c r="B44"/>
      <c r="C44"/>
      <c r="D44" s="178"/>
      <c r="E44" s="179"/>
      <c r="F44" s="180" t="s">
        <v>37</v>
      </c>
      <c r="G44" s="91">
        <f>(2243.2+406.882+4079.1+831.2)</f>
        <v>7560.3819999999996</v>
      </c>
      <c r="H44" s="92">
        <v>0.875</v>
      </c>
      <c r="I44" s="93">
        <f t="shared" ref="I44:I45" si="101">G44*H44</f>
        <v>6615.3342499999999</v>
      </c>
      <c r="J44" s="93"/>
      <c r="K44" s="93"/>
      <c r="L44" s="94">
        <f t="shared" ref="L44:L45" si="102">I44+J44+K44</f>
        <v>6615.3342499999999</v>
      </c>
      <c r="N44" s="95"/>
      <c r="O44" s="96">
        <v>0</v>
      </c>
      <c r="P44" s="97"/>
      <c r="Q44" s="98" t="str">
        <f>IF(R44=0,"",R44/$G44)</f>
        <v/>
      </c>
      <c r="R44" s="95"/>
      <c r="S44" s="92">
        <v>0.875</v>
      </c>
      <c r="T44" s="97">
        <f t="shared" ref="T44" si="103">R44*S44</f>
        <v>0</v>
      </c>
      <c r="U44" s="99">
        <f>R44-N44</f>
        <v>0</v>
      </c>
      <c r="V44" s="100">
        <f>T44-P44</f>
        <v>0</v>
      </c>
      <c r="X44" s="95">
        <f t="shared" ref="X44:X45" si="104">SUMIFS(AW44:BH44,$AW$7:$BH$7,"&lt;="&amp;$AH$6)</f>
        <v>0</v>
      </c>
      <c r="Y44" s="101"/>
      <c r="Z44" s="102">
        <f>X44-Y44-N44</f>
        <v>0</v>
      </c>
      <c r="AA44" s="96">
        <f>IF(SUM($AW44:$BH44)=0,0,SUM($BJ44:$BU44)/SUM($AW44:$BH44))</f>
        <v>0</v>
      </c>
      <c r="AB44" s="97">
        <f>Z44*AA44</f>
        <v>0</v>
      </c>
      <c r="AC44" s="98" t="str">
        <f>IF(AD44=0,"",AD44/$G44)</f>
        <v/>
      </c>
      <c r="AD44" s="102">
        <f>AN44-R44</f>
        <v>0</v>
      </c>
      <c r="AE44" s="92">
        <f t="shared" ref="AE44" si="105">$H44</f>
        <v>0.875</v>
      </c>
      <c r="AF44" s="97">
        <f t="shared" ref="AF44" si="106">AD44*AE44</f>
        <v>0</v>
      </c>
      <c r="AG44" s="99">
        <f>AD44-Z44</f>
        <v>0</v>
      </c>
      <c r="AH44" s="100">
        <f>AF44-AB44</f>
        <v>0</v>
      </c>
      <c r="AJ44" s="95">
        <f>N44+Z44</f>
        <v>0</v>
      </c>
      <c r="AK44" s="96">
        <f>IF(SUM($AW44:$BH44)=0,0,SUM($BJ44:$BU44)/SUM($AW44:$BH44))</f>
        <v>0</v>
      </c>
      <c r="AL44" s="97">
        <f>P44+AB44</f>
        <v>0</v>
      </c>
      <c r="AM44" s="98" t="str">
        <f>IF(AN44=0,"",AN44/$G44)</f>
        <v/>
      </c>
      <c r="AN44" s="103"/>
      <c r="AO44" s="92">
        <f t="shared" ref="AO44" si="107">$H44</f>
        <v>0.875</v>
      </c>
      <c r="AP44" s="97">
        <f>T44+AF44</f>
        <v>0</v>
      </c>
      <c r="AQ44" s="99">
        <f>AN44-AJ44</f>
        <v>0</v>
      </c>
      <c r="AR44" s="100">
        <f>AP44-AL44</f>
        <v>0</v>
      </c>
      <c r="AT44" s="104">
        <f>L44-AP44</f>
        <v>6615.3342499999999</v>
      </c>
      <c r="AU44" s="100">
        <f>AT44+AR44</f>
        <v>6615.3342499999999</v>
      </c>
      <c r="AW44" s="105"/>
      <c r="AX44" s="106"/>
      <c r="AY44" s="106"/>
      <c r="AZ44" s="106"/>
      <c r="BA44" s="106"/>
      <c r="BB44" s="106"/>
      <c r="BC44" s="106"/>
      <c r="BD44" s="106"/>
      <c r="BE44" s="106"/>
      <c r="BF44" s="106"/>
      <c r="BG44" s="106"/>
      <c r="BH44" s="108"/>
      <c r="BJ44" s="181"/>
      <c r="BK44" s="109"/>
      <c r="BL44" s="109"/>
      <c r="BM44" s="109"/>
      <c r="BN44" s="109"/>
      <c r="BO44" s="109"/>
      <c r="BP44" s="109"/>
      <c r="BQ44" s="109"/>
      <c r="BR44" s="109"/>
      <c r="BS44" s="109"/>
      <c r="BT44" s="109"/>
      <c r="BU44" s="110"/>
    </row>
    <row r="45" spans="2:73" s="1" customFormat="1" x14ac:dyDescent="0.25">
      <c r="B45"/>
      <c r="C45"/>
      <c r="D45" s="178"/>
      <c r="E45" s="179"/>
      <c r="F45" s="180" t="s">
        <v>38</v>
      </c>
      <c r="G45" s="91">
        <f>(2344.471+4726)</f>
        <v>7070.4709999999995</v>
      </c>
      <c r="H45" s="92">
        <v>0.875</v>
      </c>
      <c r="I45" s="93">
        <f t="shared" si="101"/>
        <v>6186.6621249999998</v>
      </c>
      <c r="J45" s="93"/>
      <c r="K45" s="93"/>
      <c r="L45" s="94">
        <f t="shared" si="102"/>
        <v>6186.6621249999998</v>
      </c>
      <c r="N45" s="95"/>
      <c r="O45" s="96">
        <v>0</v>
      </c>
      <c r="P45" s="97"/>
      <c r="Q45" s="98" t="str">
        <f t="shared" ref="Q45" si="108">IF(R45=0,"",R45/$G45)</f>
        <v/>
      </c>
      <c r="R45" s="95"/>
      <c r="S45" s="92">
        <v>0.875</v>
      </c>
      <c r="T45" s="97">
        <f>R45*S45</f>
        <v>0</v>
      </c>
      <c r="U45" s="99">
        <f t="shared" ref="U45" si="109">R45-N45</f>
        <v>0</v>
      </c>
      <c r="V45" s="100">
        <f t="shared" ref="V45" si="110">T45-P45</f>
        <v>0</v>
      </c>
      <c r="X45" s="95">
        <f t="shared" si="104"/>
        <v>0</v>
      </c>
      <c r="Y45" s="101"/>
      <c r="Z45" s="102">
        <f>X45-Y45-N45</f>
        <v>0</v>
      </c>
      <c r="AA45" s="96">
        <f>IF(SUM($AW45:$BH45)=0,0,SUM($BJ45:$BU45)/SUM($AW45:$BH45))</f>
        <v>0</v>
      </c>
      <c r="AB45" s="97">
        <f>Z45*AA45</f>
        <v>0</v>
      </c>
      <c r="AC45" s="98" t="str">
        <f t="shared" ref="AC45" si="111">IF(AD45=0,"",AD45/$G45)</f>
        <v/>
      </c>
      <c r="AD45" s="102">
        <f>AN45-R45</f>
        <v>0</v>
      </c>
      <c r="AE45" s="92">
        <f>$H45</f>
        <v>0.875</v>
      </c>
      <c r="AF45" s="97">
        <f>AD45*AE45</f>
        <v>0</v>
      </c>
      <c r="AG45" s="99">
        <f>AD45-Z45</f>
        <v>0</v>
      </c>
      <c r="AH45" s="100">
        <f t="shared" ref="AH45" si="112">AF45-AB45</f>
        <v>0</v>
      </c>
      <c r="AJ45" s="95">
        <f>N45+Z45</f>
        <v>0</v>
      </c>
      <c r="AK45" s="96">
        <f>IF(SUM($AW45:$BH45)=0,0,SUM($BJ45:$BU45)/SUM($AW45:$BH45))</f>
        <v>0</v>
      </c>
      <c r="AL45" s="97">
        <f>P45+AB45</f>
        <v>0</v>
      </c>
      <c r="AM45" s="98" t="str">
        <f t="shared" ref="AM45" si="113">IF(AN45=0,"",AN45/$G45)</f>
        <v/>
      </c>
      <c r="AN45" s="103"/>
      <c r="AO45" s="92">
        <f>$H45</f>
        <v>0.875</v>
      </c>
      <c r="AP45" s="97">
        <f>T45+AF45</f>
        <v>0</v>
      </c>
      <c r="AQ45" s="99">
        <f t="shared" ref="AQ45" si="114">AN45-AJ45</f>
        <v>0</v>
      </c>
      <c r="AR45" s="100">
        <f t="shared" ref="AR45" si="115">AP45-AL45</f>
        <v>0</v>
      </c>
      <c r="AT45" s="104">
        <f>L45-AP45</f>
        <v>6186.6621249999998</v>
      </c>
      <c r="AU45" s="100">
        <f>AT45+AR45</f>
        <v>6186.6621249999998</v>
      </c>
      <c r="AW45" s="105"/>
      <c r="AX45" s="106"/>
      <c r="AY45" s="106"/>
      <c r="AZ45" s="106"/>
      <c r="BA45" s="106"/>
      <c r="BB45" s="106"/>
      <c r="BC45" s="106"/>
      <c r="BD45" s="106"/>
      <c r="BE45" s="106"/>
      <c r="BF45" s="106"/>
      <c r="BG45" s="106"/>
      <c r="BH45" s="108"/>
      <c r="BJ45" s="181"/>
      <c r="BK45" s="109"/>
      <c r="BL45" s="109"/>
      <c r="BM45" s="109"/>
      <c r="BN45" s="109"/>
      <c r="BO45" s="109"/>
      <c r="BP45" s="109"/>
      <c r="BQ45" s="109"/>
      <c r="BR45" s="109"/>
      <c r="BS45" s="109"/>
      <c r="BT45" s="109"/>
      <c r="BU45" s="110"/>
    </row>
    <row r="46" spans="2:73" s="1" customFormat="1" ht="15.75" thickBot="1" x14ac:dyDescent="0.3">
      <c r="B46"/>
      <c r="C46"/>
      <c r="D46" s="194" t="s">
        <v>32</v>
      </c>
      <c r="E46" s="195"/>
      <c r="F46" s="196" t="str">
        <f>C43</f>
        <v>PH 5éme</v>
      </c>
      <c r="G46" s="197">
        <f>SUBTOTAL(9,G44:G45)</f>
        <v>14630.852999999999</v>
      </c>
      <c r="H46" s="112"/>
      <c r="I46" s="113">
        <f>SUBTOTAL(9,I44:I45)</f>
        <v>12801.996374999999</v>
      </c>
      <c r="J46" s="113">
        <f>SUBTOTAL(9,J44:J45)</f>
        <v>0</v>
      </c>
      <c r="K46" s="113">
        <f>SUBTOTAL(9,K44:K45)</f>
        <v>0</v>
      </c>
      <c r="L46" s="114">
        <f>SUBTOTAL(9,L44:L45)</f>
        <v>12801.996374999999</v>
      </c>
      <c r="N46" s="111">
        <f>SUBTOTAL(9,N44:N45)</f>
        <v>0</v>
      </c>
      <c r="O46" s="115"/>
      <c r="P46" s="116">
        <f>SUBTOTAL(9,P44:P45)</f>
        <v>0</v>
      </c>
      <c r="Q46" s="117"/>
      <c r="R46" s="111">
        <f>SUBTOTAL(9,R44:R45)</f>
        <v>0</v>
      </c>
      <c r="S46" s="113"/>
      <c r="T46" s="116">
        <f>SUBTOTAL(9,T44:T45)</f>
        <v>0</v>
      </c>
      <c r="U46" s="118">
        <f>SUBTOTAL(9,U44:U45)</f>
        <v>0</v>
      </c>
      <c r="V46" s="116">
        <f>SUBTOTAL(9,V44:V45)</f>
        <v>0</v>
      </c>
      <c r="X46" s="111">
        <f>SUBTOTAL(9,X44:X45)</f>
        <v>0</v>
      </c>
      <c r="Y46" s="119">
        <f>SUBTOTAL(9,Y44:Y45)</f>
        <v>0</v>
      </c>
      <c r="Z46" s="118">
        <f>SUBTOTAL(9,Z44:Z45)</f>
        <v>0</v>
      </c>
      <c r="AA46" s="115"/>
      <c r="AB46" s="116">
        <f>SUBTOTAL(9,AB44:AB45)</f>
        <v>0</v>
      </c>
      <c r="AC46" s="117"/>
      <c r="AD46" s="118">
        <f>SUBTOTAL(9,AD44:AD45)</f>
        <v>0</v>
      </c>
      <c r="AE46" s="113"/>
      <c r="AF46" s="116">
        <f>SUBTOTAL(9,AF44:AF45)</f>
        <v>0</v>
      </c>
      <c r="AG46" s="111">
        <f>SUBTOTAL(9,AG44:AG45)</f>
        <v>0</v>
      </c>
      <c r="AH46" s="116">
        <f>SUBTOTAL(9,AH44:AH45)</f>
        <v>0</v>
      </c>
      <c r="AJ46" s="111">
        <f>SUBTOTAL(9,AJ44:AJ45)</f>
        <v>0</v>
      </c>
      <c r="AK46" s="115"/>
      <c r="AL46" s="116">
        <f>SUBTOTAL(9,AL44:AL45)</f>
        <v>0</v>
      </c>
      <c r="AM46" s="117"/>
      <c r="AN46" s="118">
        <f>SUBTOTAL(9,AN44:AN45)</f>
        <v>0</v>
      </c>
      <c r="AO46" s="113"/>
      <c r="AP46" s="116">
        <f>SUBTOTAL(9,AP44:AP45)</f>
        <v>0</v>
      </c>
      <c r="AQ46" s="111">
        <f>SUBTOTAL(9,AQ44:AQ45)</f>
        <v>0</v>
      </c>
      <c r="AR46" s="116">
        <f>SUBTOTAL(9,AR44:AR45)</f>
        <v>0</v>
      </c>
      <c r="AT46" s="120">
        <f>SUBTOTAL(9,AT44:AT45)</f>
        <v>12801.996374999999</v>
      </c>
      <c r="AU46" s="114">
        <f>SUBTOTAL(9,AU44:AU45)</f>
        <v>12801.996374999999</v>
      </c>
      <c r="AW46" s="121"/>
      <c r="AX46" s="122"/>
      <c r="AY46" s="122"/>
      <c r="AZ46" s="122"/>
      <c r="BA46" s="122"/>
      <c r="BB46" s="122"/>
      <c r="BC46" s="122"/>
      <c r="BD46" s="122"/>
      <c r="BE46" s="122"/>
      <c r="BF46" s="122"/>
      <c r="BG46" s="122"/>
      <c r="BH46" s="123"/>
      <c r="BJ46" s="124"/>
      <c r="BK46" s="125"/>
      <c r="BL46" s="125"/>
      <c r="BM46" s="125"/>
      <c r="BN46" s="125"/>
      <c r="BO46" s="125"/>
      <c r="BP46" s="125"/>
      <c r="BQ46" s="125"/>
      <c r="BR46" s="125"/>
      <c r="BS46" s="125"/>
      <c r="BT46" s="125"/>
      <c r="BU46" s="126"/>
    </row>
    <row r="47" spans="2:73" s="1" customFormat="1" ht="19.5" thickBot="1" x14ac:dyDescent="0.3">
      <c r="C47" s="160" t="s">
        <v>46</v>
      </c>
      <c r="D47" s="189"/>
      <c r="E47" s="189"/>
      <c r="F47" s="190"/>
      <c r="G47" s="191"/>
      <c r="H47" s="162"/>
      <c r="I47" s="163"/>
      <c r="J47" s="163"/>
      <c r="K47" s="163"/>
      <c r="L47" s="164"/>
      <c r="N47" s="161"/>
      <c r="O47" s="165"/>
      <c r="P47" s="166"/>
      <c r="Q47" s="167"/>
      <c r="R47" s="161"/>
      <c r="S47" s="162"/>
      <c r="T47" s="166"/>
      <c r="U47" s="168"/>
      <c r="V47" s="164"/>
      <c r="X47" s="161"/>
      <c r="Y47" s="169"/>
      <c r="Z47" s="170"/>
      <c r="AA47" s="165"/>
      <c r="AB47" s="166"/>
      <c r="AC47" s="167"/>
      <c r="AD47" s="170"/>
      <c r="AE47" s="162"/>
      <c r="AF47" s="166"/>
      <c r="AG47" s="168"/>
      <c r="AH47" s="164"/>
      <c r="AJ47" s="161"/>
      <c r="AK47" s="165"/>
      <c r="AL47" s="166"/>
      <c r="AM47" s="167"/>
      <c r="AN47" s="170"/>
      <c r="AO47" s="162"/>
      <c r="AP47" s="166"/>
      <c r="AQ47" s="168"/>
      <c r="AR47" s="164"/>
      <c r="AT47" s="171"/>
      <c r="AU47" s="164"/>
      <c r="AW47" s="172"/>
      <c r="AX47" s="173"/>
      <c r="AY47" s="173"/>
      <c r="AZ47" s="173"/>
      <c r="BA47" s="173"/>
      <c r="BB47" s="173"/>
      <c r="BC47" s="173"/>
      <c r="BD47" s="173"/>
      <c r="BE47" s="173"/>
      <c r="BF47" s="173"/>
      <c r="BG47" s="173"/>
      <c r="BH47" s="174"/>
      <c r="BJ47" s="175"/>
      <c r="BK47" s="176"/>
      <c r="BL47" s="176"/>
      <c r="BM47" s="176"/>
      <c r="BN47" s="176"/>
      <c r="BO47" s="176"/>
      <c r="BP47" s="176"/>
      <c r="BQ47" s="176"/>
      <c r="BR47" s="176"/>
      <c r="BS47" s="176"/>
      <c r="BT47" s="176"/>
      <c r="BU47" s="177"/>
    </row>
    <row r="48" spans="2:73" s="1" customFormat="1" x14ac:dyDescent="0.25">
      <c r="B48"/>
      <c r="C48"/>
      <c r="D48" s="178"/>
      <c r="E48" s="179"/>
      <c r="F48" s="201" t="s">
        <v>47</v>
      </c>
      <c r="G48" s="91">
        <f>(6+180+12)</f>
        <v>198</v>
      </c>
      <c r="H48" s="92">
        <v>0.875</v>
      </c>
      <c r="I48" s="93">
        <f t="shared" ref="I48" si="116">G48*H48</f>
        <v>173.25</v>
      </c>
      <c r="J48" s="93"/>
      <c r="K48" s="93"/>
      <c r="L48" s="94">
        <f t="shared" ref="L48" si="117">I48+J48+K48</f>
        <v>173.25</v>
      </c>
      <c r="N48" s="95"/>
      <c r="O48" s="96">
        <v>0</v>
      </c>
      <c r="P48" s="97"/>
      <c r="Q48" s="98" t="str">
        <f>IF(R48=0,"",R48/$G48)</f>
        <v/>
      </c>
      <c r="R48" s="95"/>
      <c r="S48" s="92">
        <v>0.875</v>
      </c>
      <c r="T48" s="97">
        <f t="shared" ref="T48" si="118">R48*S48</f>
        <v>0</v>
      </c>
      <c r="U48" s="99">
        <f>R48-N48</f>
        <v>0</v>
      </c>
      <c r="V48" s="100">
        <f>T48-P48</f>
        <v>0</v>
      </c>
      <c r="X48" s="95">
        <f t="shared" ref="X48" si="119">SUMIFS(AW48:BH48,$AW$7:$BH$7,"&lt;="&amp;$AH$6)</f>
        <v>0</v>
      </c>
      <c r="Y48" s="101"/>
      <c r="Z48" s="102">
        <f>X48-Y48-N48</f>
        <v>0</v>
      </c>
      <c r="AA48" s="96">
        <f>IF(SUM($AW48:$BH48)=0,0,SUM($BJ48:$BU48)/SUM($AW48:$BH48))</f>
        <v>0</v>
      </c>
      <c r="AB48" s="97">
        <f>Z48*AA48</f>
        <v>0</v>
      </c>
      <c r="AC48" s="98" t="str">
        <f>IF(AD48=0,"",AD48/$G48)</f>
        <v/>
      </c>
      <c r="AD48" s="102">
        <f>AN48-R48</f>
        <v>0</v>
      </c>
      <c r="AE48" s="92">
        <f t="shared" ref="AE48" si="120">$H48</f>
        <v>0.875</v>
      </c>
      <c r="AF48" s="97">
        <f t="shared" ref="AF48" si="121">AD48*AE48</f>
        <v>0</v>
      </c>
      <c r="AG48" s="99">
        <f>AD48-Z48</f>
        <v>0</v>
      </c>
      <c r="AH48" s="100">
        <f>AF48-AB48</f>
        <v>0</v>
      </c>
      <c r="AJ48" s="95">
        <f>N48+Z48</f>
        <v>0</v>
      </c>
      <c r="AK48" s="96">
        <f>IF(SUM($AW48:$BH48)=0,0,SUM($BJ48:$BU48)/SUM($AW48:$BH48))</f>
        <v>0</v>
      </c>
      <c r="AL48" s="97">
        <f>P48+AB48</f>
        <v>0</v>
      </c>
      <c r="AM48" s="98" t="str">
        <f>IF(AN48=0,"",AN48/$G48)</f>
        <v/>
      </c>
      <c r="AN48" s="103"/>
      <c r="AO48" s="92">
        <f t="shared" ref="AO48" si="122">$H48</f>
        <v>0.875</v>
      </c>
      <c r="AP48" s="97">
        <f>T48+AF48</f>
        <v>0</v>
      </c>
      <c r="AQ48" s="99">
        <f>AN48-AJ48</f>
        <v>0</v>
      </c>
      <c r="AR48" s="100">
        <f>AP48-AL48</f>
        <v>0</v>
      </c>
      <c r="AT48" s="104">
        <f>L48-AP48</f>
        <v>173.25</v>
      </c>
      <c r="AU48" s="100">
        <f>AT48+AR48</f>
        <v>173.25</v>
      </c>
      <c r="AW48" s="105"/>
      <c r="AX48" s="106"/>
      <c r="AY48" s="106"/>
      <c r="AZ48" s="106"/>
      <c r="BA48" s="106"/>
      <c r="BB48" s="106"/>
      <c r="BC48" s="106"/>
      <c r="BD48" s="106"/>
      <c r="BE48" s="106"/>
      <c r="BF48" s="106"/>
      <c r="BG48" s="106"/>
      <c r="BH48" s="108"/>
      <c r="BJ48" s="181"/>
      <c r="BK48" s="109"/>
      <c r="BL48" s="109"/>
      <c r="BM48" s="109"/>
      <c r="BN48" s="109"/>
      <c r="BO48" s="109"/>
      <c r="BP48" s="109"/>
      <c r="BQ48" s="109"/>
      <c r="BR48" s="109"/>
      <c r="BS48" s="109"/>
      <c r="BT48" s="109"/>
      <c r="BU48" s="110"/>
    </row>
    <row r="49" spans="2:73" s="1" customFormat="1" ht="15.75" thickBot="1" x14ac:dyDescent="0.3">
      <c r="B49"/>
      <c r="C49"/>
      <c r="D49" s="182" t="s">
        <v>32</v>
      </c>
      <c r="E49" s="183"/>
      <c r="F49" s="184" t="str">
        <f>C47</f>
        <v>Terasses : toitures + sous-sol</v>
      </c>
      <c r="G49" s="111">
        <f>SUBTOTAL(9,G48:G48)</f>
        <v>198</v>
      </c>
      <c r="H49" s="112"/>
      <c r="I49" s="113">
        <f>SUBTOTAL(9,I48:I48)</f>
        <v>173.25</v>
      </c>
      <c r="J49" s="113">
        <f>SUBTOTAL(9,J48:J48)</f>
        <v>0</v>
      </c>
      <c r="K49" s="113">
        <f>SUBTOTAL(9,K48:K48)</f>
        <v>0</v>
      </c>
      <c r="L49" s="114">
        <f>SUBTOTAL(9,L48:L48)</f>
        <v>173.25</v>
      </c>
      <c r="N49" s="111">
        <f>SUBTOTAL(9,N48:N48)</f>
        <v>0</v>
      </c>
      <c r="O49" s="115"/>
      <c r="P49" s="116">
        <f>SUBTOTAL(9,P48:P48)</f>
        <v>0</v>
      </c>
      <c r="Q49" s="117"/>
      <c r="R49" s="111">
        <f>SUBTOTAL(9,R48:R48)</f>
        <v>0</v>
      </c>
      <c r="S49" s="113"/>
      <c r="T49" s="116">
        <f>SUBTOTAL(9,T48:T48)</f>
        <v>0</v>
      </c>
      <c r="U49" s="118">
        <f>SUBTOTAL(9,U48:U48)</f>
        <v>0</v>
      </c>
      <c r="V49" s="116">
        <f>SUBTOTAL(9,V48:V48)</f>
        <v>0</v>
      </c>
      <c r="X49" s="111">
        <f>SUBTOTAL(9,X48:X48)</f>
        <v>0</v>
      </c>
      <c r="Y49" s="119">
        <f>SUBTOTAL(9,Y48:Y48)</f>
        <v>0</v>
      </c>
      <c r="Z49" s="118">
        <f>SUBTOTAL(9,Z48:Z48)</f>
        <v>0</v>
      </c>
      <c r="AA49" s="115"/>
      <c r="AB49" s="116">
        <f>SUBTOTAL(9,AB48:AB48)</f>
        <v>0</v>
      </c>
      <c r="AC49" s="117"/>
      <c r="AD49" s="118">
        <f>SUBTOTAL(9,AD48:AD48)</f>
        <v>0</v>
      </c>
      <c r="AE49" s="113"/>
      <c r="AF49" s="116">
        <f>SUBTOTAL(9,AF48:AF48)</f>
        <v>0</v>
      </c>
      <c r="AG49" s="111">
        <f>SUBTOTAL(9,AG48:AG48)</f>
        <v>0</v>
      </c>
      <c r="AH49" s="116">
        <f>SUBTOTAL(9,AH48:AH48)</f>
        <v>0</v>
      </c>
      <c r="AJ49" s="111">
        <f>SUBTOTAL(9,AJ48:AJ48)</f>
        <v>0</v>
      </c>
      <c r="AK49" s="115"/>
      <c r="AL49" s="116">
        <f>SUBTOTAL(9,AL48:AL48)</f>
        <v>0</v>
      </c>
      <c r="AM49" s="117"/>
      <c r="AN49" s="118">
        <f>SUBTOTAL(9,AN48:AN48)</f>
        <v>0</v>
      </c>
      <c r="AO49" s="113"/>
      <c r="AP49" s="116">
        <f>SUBTOTAL(9,AP48:AP48)</f>
        <v>0</v>
      </c>
      <c r="AQ49" s="111">
        <f>SUBTOTAL(9,AQ48:AQ48)</f>
        <v>0</v>
      </c>
      <c r="AR49" s="116">
        <f>SUBTOTAL(9,AR48:AR48)</f>
        <v>0</v>
      </c>
      <c r="AT49" s="120">
        <f>SUBTOTAL(9,AT48:AT48)</f>
        <v>173.25</v>
      </c>
      <c r="AU49" s="114">
        <f>SUBTOTAL(9,AU48:AU48)</f>
        <v>173.25</v>
      </c>
      <c r="AW49" s="121"/>
      <c r="AX49" s="122"/>
      <c r="AY49" s="122"/>
      <c r="AZ49" s="122"/>
      <c r="BA49" s="122"/>
      <c r="BB49" s="122"/>
      <c r="BC49" s="122"/>
      <c r="BD49" s="122"/>
      <c r="BE49" s="122"/>
      <c r="BF49" s="122"/>
      <c r="BG49" s="122"/>
      <c r="BH49" s="123"/>
      <c r="BJ49" s="124"/>
      <c r="BK49" s="125"/>
      <c r="BL49" s="125"/>
      <c r="BM49" s="125"/>
      <c r="BN49" s="125"/>
      <c r="BO49" s="125"/>
      <c r="BP49" s="125"/>
      <c r="BQ49" s="125"/>
      <c r="BR49" s="125"/>
      <c r="BS49" s="125"/>
      <c r="BT49" s="125"/>
      <c r="BU49" s="126"/>
    </row>
    <row r="50" spans="2:73" s="210" customFormat="1" ht="24" customHeight="1" thickBot="1" x14ac:dyDescent="0.3">
      <c r="B50" s="202" t="str">
        <f>CONCATENATE("SOUS-TOTAL ",B8)</f>
        <v xml:space="preserve">SOUS-TOTAL </v>
      </c>
      <c r="C50" s="203"/>
      <c r="D50" s="204"/>
      <c r="E50" s="205"/>
      <c r="F50" s="205"/>
      <c r="G50" s="206">
        <f>SUBTOTAL(9,G15:G49)</f>
        <v>161394.69159999999</v>
      </c>
      <c r="H50" s="207"/>
      <c r="I50" s="208">
        <f>SUBTOTAL(9,I15:I49)</f>
        <v>141220.35514999999</v>
      </c>
      <c r="J50" s="208">
        <f>SUBTOTAL(9,J15:J49)</f>
        <v>0</v>
      </c>
      <c r="K50" s="208">
        <f>SUBTOTAL(9,K15:K49)</f>
        <v>0</v>
      </c>
      <c r="L50" s="209">
        <f>SUBTOTAL(9,L15:L49)</f>
        <v>141220.35514999999</v>
      </c>
      <c r="N50" s="206">
        <f>SUBTOTAL(9,N15:N49)</f>
        <v>0</v>
      </c>
      <c r="O50" s="211"/>
      <c r="P50" s="212">
        <f>SUBTOTAL(9,P15:P49)</f>
        <v>0</v>
      </c>
      <c r="Q50" s="213"/>
      <c r="R50" s="206">
        <f>SUBTOTAL(9,R15:R49)</f>
        <v>0</v>
      </c>
      <c r="S50" s="208"/>
      <c r="T50" s="212">
        <f>SUBTOTAL(9,T15:T49)</f>
        <v>0</v>
      </c>
      <c r="U50" s="214">
        <f>SUBTOTAL(9,U15:U49)</f>
        <v>0</v>
      </c>
      <c r="V50" s="212">
        <f>SUBTOTAL(9,V15:V49)</f>
        <v>0</v>
      </c>
      <c r="X50" s="206">
        <f>SUBTOTAL(9,X15:X49)</f>
        <v>80067.3</v>
      </c>
      <c r="Y50" s="215">
        <f>SUBTOTAL(9,Y15:Y49)</f>
        <v>0</v>
      </c>
      <c r="Z50" s="214">
        <f>SUBTOTAL(9,Z15:Z49)</f>
        <v>80067.3</v>
      </c>
      <c r="AA50" s="211"/>
      <c r="AB50" s="212">
        <f>SUBTOTAL(9,AB15:AB49)</f>
        <v>52544.2</v>
      </c>
      <c r="AC50" s="213"/>
      <c r="AD50" s="214">
        <f>SUBTOTAL(9,AD15:AD49)</f>
        <v>62846.982000000004</v>
      </c>
      <c r="AE50" s="208"/>
      <c r="AF50" s="212">
        <f>SUBTOTAL(9,AF15:AF49)</f>
        <v>54991.109250000001</v>
      </c>
      <c r="AG50" s="206">
        <f>SUBTOTAL(9,AG15:AG49)</f>
        <v>-17220.317999999999</v>
      </c>
      <c r="AH50" s="212">
        <f>SUBTOTAL(9,AH15:AH49)</f>
        <v>2446.9092500000042</v>
      </c>
      <c r="AJ50" s="206">
        <f>SUBTOTAL(9,AJ15:AJ49)</f>
        <v>80067.3</v>
      </c>
      <c r="AK50" s="211"/>
      <c r="AL50" s="212">
        <f>SUBTOTAL(9,AL15:AL49)</f>
        <v>52544.2</v>
      </c>
      <c r="AM50" s="213"/>
      <c r="AN50" s="214">
        <f>SUBTOTAL(9,AN15:AN49)</f>
        <v>62846.982000000004</v>
      </c>
      <c r="AO50" s="208"/>
      <c r="AP50" s="212">
        <f>SUBTOTAL(9,AP15:AP49)</f>
        <v>54991.109250000001</v>
      </c>
      <c r="AQ50" s="206">
        <f>SUBTOTAL(9,AQ15:AQ49)</f>
        <v>-17220.317999999999</v>
      </c>
      <c r="AR50" s="212">
        <f>SUBTOTAL(9,AR15:AR49)</f>
        <v>2446.9092500000042</v>
      </c>
      <c r="AT50" s="216">
        <f>SUBTOTAL(9,AT15:AT49)</f>
        <v>86229.245900000009</v>
      </c>
      <c r="AU50" s="209">
        <f>SUBTOTAL(9,AU15:AU49)</f>
        <v>88676.155150000006</v>
      </c>
      <c r="AW50" s="217">
        <f t="shared" ref="AW50:BH50" si="123">SUBTOTAL(9,AW15:AW49)</f>
        <v>0</v>
      </c>
      <c r="AX50" s="218">
        <f t="shared" si="123"/>
        <v>0</v>
      </c>
      <c r="AY50" s="218">
        <f t="shared" si="123"/>
        <v>80067.3</v>
      </c>
      <c r="AZ50" s="218">
        <f t="shared" si="123"/>
        <v>0</v>
      </c>
      <c r="BA50" s="218">
        <f t="shared" si="123"/>
        <v>0</v>
      </c>
      <c r="BB50" s="218">
        <f t="shared" si="123"/>
        <v>0</v>
      </c>
      <c r="BC50" s="218">
        <f t="shared" si="123"/>
        <v>0</v>
      </c>
      <c r="BD50" s="218">
        <f t="shared" si="123"/>
        <v>0</v>
      </c>
      <c r="BE50" s="218">
        <f t="shared" si="123"/>
        <v>0</v>
      </c>
      <c r="BF50" s="218">
        <f t="shared" si="123"/>
        <v>0</v>
      </c>
      <c r="BG50" s="218">
        <f t="shared" si="123"/>
        <v>0</v>
      </c>
      <c r="BH50" s="219">
        <f t="shared" si="123"/>
        <v>0</v>
      </c>
      <c r="BJ50" s="220">
        <f t="shared" ref="BJ50:BU50" si="124">SUBTOTAL(9,BJ15:BJ49)</f>
        <v>0</v>
      </c>
      <c r="BK50" s="221">
        <f t="shared" si="124"/>
        <v>0</v>
      </c>
      <c r="BL50" s="221">
        <f t="shared" si="124"/>
        <v>52544.2</v>
      </c>
      <c r="BM50" s="221">
        <f t="shared" si="124"/>
        <v>0</v>
      </c>
      <c r="BN50" s="221">
        <f t="shared" si="124"/>
        <v>0</v>
      </c>
      <c r="BO50" s="221">
        <f t="shared" si="124"/>
        <v>0</v>
      </c>
      <c r="BP50" s="221">
        <f t="shared" si="124"/>
        <v>0</v>
      </c>
      <c r="BQ50" s="221">
        <f t="shared" si="124"/>
        <v>0</v>
      </c>
      <c r="BR50" s="221">
        <f t="shared" si="124"/>
        <v>0</v>
      </c>
      <c r="BS50" s="221">
        <f t="shared" si="124"/>
        <v>0</v>
      </c>
      <c r="BT50" s="221">
        <f t="shared" si="124"/>
        <v>0</v>
      </c>
      <c r="BU50" s="222">
        <f t="shared" si="124"/>
        <v>0</v>
      </c>
    </row>
    <row r="51" spans="2:73" s="1" customFormat="1" ht="12" customHeight="1" x14ac:dyDescent="0.25">
      <c r="C51" s="223"/>
      <c r="D51" s="224"/>
      <c r="E51" s="225"/>
      <c r="F51" s="225"/>
      <c r="G51" s="226"/>
      <c r="H51" s="92"/>
      <c r="I51" s="227"/>
      <c r="J51" s="227"/>
      <c r="K51" s="227"/>
      <c r="L51" s="200"/>
      <c r="N51" s="226"/>
      <c r="O51" s="96"/>
      <c r="P51" s="198"/>
      <c r="Q51" s="98"/>
      <c r="R51" s="226"/>
      <c r="S51" s="92"/>
      <c r="T51" s="198"/>
      <c r="U51" s="228"/>
      <c r="V51" s="198"/>
      <c r="X51" s="226"/>
      <c r="Y51" s="229"/>
      <c r="Z51" s="228"/>
      <c r="AA51" s="96"/>
      <c r="AB51" s="198"/>
      <c r="AC51" s="98"/>
      <c r="AD51" s="228"/>
      <c r="AE51" s="92"/>
      <c r="AF51" s="198"/>
      <c r="AG51" s="226"/>
      <c r="AH51" s="198"/>
      <c r="AJ51" s="226"/>
      <c r="AK51" s="96"/>
      <c r="AL51" s="198"/>
      <c r="AM51" s="98"/>
      <c r="AN51" s="228"/>
      <c r="AO51" s="92"/>
      <c r="AP51" s="198"/>
      <c r="AQ51" s="226"/>
      <c r="AR51" s="198"/>
      <c r="AT51" s="199"/>
      <c r="AU51" s="200"/>
      <c r="AW51" s="121"/>
      <c r="AX51" s="122"/>
      <c r="AY51" s="122"/>
      <c r="AZ51" s="122"/>
      <c r="BA51" s="122"/>
      <c r="BB51" s="122"/>
      <c r="BC51" s="122"/>
      <c r="BD51" s="122"/>
      <c r="BE51" s="122"/>
      <c r="BF51" s="122"/>
      <c r="BG51" s="122"/>
      <c r="BH51" s="123"/>
      <c r="BJ51" s="124"/>
      <c r="BK51" s="125"/>
      <c r="BL51" s="125"/>
      <c r="BM51" s="125"/>
      <c r="BN51" s="125"/>
      <c r="BO51" s="125"/>
      <c r="BP51" s="125"/>
      <c r="BQ51" s="125"/>
      <c r="BR51" s="125"/>
      <c r="BS51" s="125"/>
      <c r="BT51" s="125"/>
      <c r="BU51" s="126"/>
    </row>
    <row r="52" spans="2:73" s="210" customFormat="1" ht="34.15" customHeight="1" thickBot="1" x14ac:dyDescent="0.3">
      <c r="C52" s="230"/>
      <c r="D52" s="231" t="s">
        <v>48</v>
      </c>
      <c r="E52" s="232"/>
      <c r="F52" s="232"/>
      <c r="G52" s="233">
        <f>SUM(G50+G14)</f>
        <v>161394.69159999999</v>
      </c>
      <c r="H52" s="234"/>
      <c r="I52" s="235">
        <f>SUM(I50+I14)</f>
        <v>141220.35514999999</v>
      </c>
      <c r="J52" s="235">
        <f>SUM(J50+J14)</f>
        <v>0</v>
      </c>
      <c r="K52" s="235">
        <f>SUM(K50+K14)</f>
        <v>0</v>
      </c>
      <c r="L52" s="236">
        <f>SUM(L50+L14)</f>
        <v>141220.35514999999</v>
      </c>
      <c r="N52" s="233">
        <f>SUM(N50+N14)</f>
        <v>0</v>
      </c>
      <c r="O52" s="237"/>
      <c r="P52" s="238">
        <f>SUM(P50+P14)</f>
        <v>0</v>
      </c>
      <c r="Q52" s="239"/>
      <c r="R52" s="233">
        <f>SUM(R50+R14)</f>
        <v>0</v>
      </c>
      <c r="S52" s="235"/>
      <c r="T52" s="238">
        <f>SUM(T50+T14)</f>
        <v>0</v>
      </c>
      <c r="U52" s="240">
        <f>SUM(U50+U14)</f>
        <v>0</v>
      </c>
      <c r="V52" s="238">
        <f>SUM(V50+V14)</f>
        <v>0</v>
      </c>
      <c r="X52" s="233">
        <f>SUM(X50+X14)</f>
        <v>80067.3</v>
      </c>
      <c r="Y52" s="241">
        <f>SUM(Y50+Y14)</f>
        <v>0</v>
      </c>
      <c r="Z52" s="240">
        <f>SUM(Z50+Z14)</f>
        <v>80067.3</v>
      </c>
      <c r="AA52" s="237"/>
      <c r="AB52" s="238">
        <f>SUM(AB50+AB14)</f>
        <v>52544.2</v>
      </c>
      <c r="AC52" s="239"/>
      <c r="AD52" s="240">
        <f>SUM(AD50+AD14)</f>
        <v>62846.982000000004</v>
      </c>
      <c r="AE52" s="235"/>
      <c r="AF52" s="238">
        <f>SUM(AF50+AF14)</f>
        <v>54991.109250000001</v>
      </c>
      <c r="AG52" s="233">
        <f>SUM(AG50+AG14)</f>
        <v>-17220.317999999999</v>
      </c>
      <c r="AH52" s="238">
        <f>SUM(AH50+AH14)</f>
        <v>2446.9092500000042</v>
      </c>
      <c r="AJ52" s="233">
        <f>SUM(AJ50+AJ14)</f>
        <v>80067.3</v>
      </c>
      <c r="AK52" s="237"/>
      <c r="AL52" s="238">
        <f>SUM(AL50+AL14)</f>
        <v>52544.2</v>
      </c>
      <c r="AM52" s="239"/>
      <c r="AN52" s="240">
        <f>SUM(AN50+AN14)</f>
        <v>62846.982000000004</v>
      </c>
      <c r="AO52" s="235"/>
      <c r="AP52" s="238">
        <f>SUM(AP50+AP14)</f>
        <v>54991.109250000001</v>
      </c>
      <c r="AQ52" s="233">
        <f>SUM(AQ50+AQ14)</f>
        <v>-17220.317999999999</v>
      </c>
      <c r="AR52" s="238">
        <f>SUM(AR50+AR14)</f>
        <v>2446.9092500000042</v>
      </c>
      <c r="AT52" s="242">
        <f>SUM(AT50+AT14)</f>
        <v>86229.245900000009</v>
      </c>
      <c r="AU52" s="236">
        <f>SUM(AU50+AU14)</f>
        <v>88676.155150000006</v>
      </c>
      <c r="AW52" s="243">
        <f t="shared" ref="AW52:BH52" si="125">SUBTOTAL(9,AW9:AW51)</f>
        <v>0</v>
      </c>
      <c r="AX52" s="244">
        <f t="shared" si="125"/>
        <v>0</v>
      </c>
      <c r="AY52" s="244">
        <f t="shared" si="125"/>
        <v>80067.3</v>
      </c>
      <c r="AZ52" s="244">
        <f t="shared" si="125"/>
        <v>0</v>
      </c>
      <c r="BA52" s="244">
        <f t="shared" si="125"/>
        <v>0</v>
      </c>
      <c r="BB52" s="244">
        <f t="shared" si="125"/>
        <v>0</v>
      </c>
      <c r="BC52" s="244">
        <f t="shared" si="125"/>
        <v>0</v>
      </c>
      <c r="BD52" s="244">
        <f t="shared" si="125"/>
        <v>0</v>
      </c>
      <c r="BE52" s="244">
        <f t="shared" si="125"/>
        <v>0</v>
      </c>
      <c r="BF52" s="244">
        <f t="shared" si="125"/>
        <v>0</v>
      </c>
      <c r="BG52" s="244">
        <f t="shared" si="125"/>
        <v>0</v>
      </c>
      <c r="BH52" s="245">
        <f t="shared" si="125"/>
        <v>0</v>
      </c>
      <c r="BJ52" s="246">
        <f>SUBTOTAL(9,BJ9:BJ51)</f>
        <v>2011.8</v>
      </c>
      <c r="BK52" s="247">
        <f>SUBTOTAL(9,BK9:BK51)</f>
        <v>0</v>
      </c>
      <c r="BL52" s="247">
        <f>SUBTOTAL(9,BL9:BL51)</f>
        <v>52544.2</v>
      </c>
      <c r="BM52" s="247">
        <f>SUBTOTAL(9,BM9:BM51)</f>
        <v>0</v>
      </c>
      <c r="BN52" s="247">
        <f>SUBTOTAL(9,BN9:BN51)</f>
        <v>0</v>
      </c>
      <c r="BO52" s="247">
        <f>SUBTOTAL(9,BO9:BO51)</f>
        <v>0</v>
      </c>
      <c r="BP52" s="247">
        <f>SUBTOTAL(9,BP9:BP51)</f>
        <v>0</v>
      </c>
      <c r="BQ52" s="247">
        <f>SUBTOTAL(9,BQ9:BQ51)</f>
        <v>0</v>
      </c>
      <c r="BR52" s="247">
        <f>SUBTOTAL(9,BR9:BR51)</f>
        <v>0</v>
      </c>
      <c r="BS52" s="247">
        <f>SUBTOTAL(9,BS9:BS51)</f>
        <v>0</v>
      </c>
      <c r="BT52" s="247">
        <f>SUBTOTAL(9,BT9:BT51)</f>
        <v>0</v>
      </c>
      <c r="BU52" s="248">
        <f>SUBTOTAL(9,BU9:BU51)</f>
        <v>0</v>
      </c>
    </row>
    <row r="53" spans="2:73" s="1" customFormat="1" x14ac:dyDescent="0.25">
      <c r="C53"/>
      <c r="D53" s="2"/>
      <c r="E53"/>
      <c r="F53"/>
      <c r="G53"/>
      <c r="H53" s="249"/>
      <c r="I53" s="250"/>
      <c r="J53" s="250"/>
      <c r="K53" s="250"/>
      <c r="L53" s="249"/>
      <c r="N53"/>
      <c r="O53" s="4"/>
      <c r="P53" s="4"/>
      <c r="Q53" s="4"/>
      <c r="R53" s="4"/>
      <c r="S53" s="4"/>
      <c r="T53" s="4"/>
      <c r="U53" s="4"/>
      <c r="V53" s="4"/>
      <c r="X53"/>
      <c r="Y53"/>
      <c r="Z53"/>
      <c r="AA53" s="4"/>
      <c r="AB53" s="4"/>
      <c r="AC53" s="5"/>
      <c r="AD53" s="4"/>
      <c r="AE53" s="4"/>
      <c r="AF53" s="4"/>
      <c r="AG53" s="4"/>
      <c r="AH53" s="4"/>
      <c r="AJ53"/>
      <c r="AK53" s="4"/>
      <c r="AL53" s="4"/>
      <c r="AM53" s="4"/>
      <c r="AN53" s="4"/>
      <c r="AO53" s="4"/>
      <c r="AP53" s="4"/>
      <c r="AQ53" s="4"/>
      <c r="AR53" s="4"/>
      <c r="AT53" s="4"/>
      <c r="AU53" s="4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</row>
    <row r="54" spans="2:73" s="1" customFormat="1" x14ac:dyDescent="0.25">
      <c r="C54" s="2"/>
      <c r="D54" s="2"/>
      <c r="E54"/>
      <c r="F54"/>
      <c r="G54"/>
      <c r="H54" s="249"/>
      <c r="I54" s="250"/>
      <c r="J54" s="250"/>
      <c r="K54" s="250"/>
      <c r="L54" s="249"/>
      <c r="N54"/>
      <c r="O54" s="4"/>
      <c r="P54" s="4"/>
      <c r="Q54" s="4"/>
      <c r="R54" s="4"/>
      <c r="S54" s="4"/>
      <c r="T54" s="4"/>
      <c r="U54" s="4"/>
      <c r="V54" s="4"/>
      <c r="X54"/>
      <c r="Y54"/>
      <c r="Z54"/>
      <c r="AA54" s="4"/>
      <c r="AB54" s="4"/>
      <c r="AC54" s="5"/>
      <c r="AD54" s="4"/>
      <c r="AE54" s="4"/>
      <c r="AF54" s="4"/>
      <c r="AG54" s="4"/>
      <c r="AH54" s="4"/>
      <c r="AJ54"/>
      <c r="AK54" s="4"/>
      <c r="AL54" s="4"/>
      <c r="AM54" s="4"/>
      <c r="AN54" s="4"/>
      <c r="AO54" s="4"/>
      <c r="AP54" s="4"/>
      <c r="AQ54" s="4"/>
      <c r="AR54" s="4"/>
      <c r="AT54" s="4"/>
      <c r="AU54" s="4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</row>
    <row r="55" spans="2:73" s="1" customFormat="1" x14ac:dyDescent="0.25">
      <c r="D55" s="2"/>
      <c r="E55"/>
      <c r="F55"/>
      <c r="G55" s="253"/>
      <c r="H55" s="249"/>
      <c r="I55" s="250"/>
      <c r="J55" s="250"/>
      <c r="K55" s="250"/>
      <c r="L55" s="249"/>
      <c r="N55"/>
      <c r="O55" s="4"/>
      <c r="P55" s="4"/>
      <c r="Q55" s="4"/>
      <c r="R55" s="4"/>
      <c r="S55" s="4"/>
      <c r="T55" s="4"/>
      <c r="U55" s="4"/>
      <c r="V55" s="4"/>
      <c r="X55"/>
      <c r="Y55"/>
      <c r="Z55"/>
      <c r="AA55" s="4"/>
      <c r="AB55" s="4"/>
      <c r="AC55" s="5"/>
      <c r="AD55" s="4"/>
      <c r="AE55" s="4"/>
      <c r="AF55" s="4"/>
      <c r="AG55" s="4"/>
      <c r="AH55" s="4"/>
      <c r="AJ55"/>
      <c r="AK55" s="4"/>
      <c r="AL55" s="4"/>
      <c r="AM55" s="4"/>
      <c r="AN55" s="4"/>
      <c r="AO55" s="4"/>
      <c r="AP55" s="4"/>
      <c r="AQ55" s="4"/>
      <c r="AR55" s="4"/>
      <c r="AT55" s="4"/>
      <c r="AU55" s="4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</row>
    <row r="56" spans="2:73" x14ac:dyDescent="0.25">
      <c r="E56"/>
      <c r="F56"/>
      <c r="G56"/>
      <c r="H56" s="249"/>
      <c r="I56" s="250"/>
      <c r="J56" s="250"/>
      <c r="K56" s="250"/>
      <c r="L56" s="249"/>
    </row>
    <row r="57" spans="2:73" x14ac:dyDescent="0.25">
      <c r="E57"/>
      <c r="F57"/>
      <c r="G57"/>
      <c r="H57" s="249"/>
      <c r="I57" s="250"/>
      <c r="J57" s="250"/>
      <c r="K57" s="250"/>
      <c r="L57" s="249"/>
    </row>
    <row r="58" spans="2:73" x14ac:dyDescent="0.25">
      <c r="E58"/>
      <c r="F58"/>
      <c r="G58"/>
      <c r="H58" s="249"/>
      <c r="I58" s="250"/>
      <c r="J58" s="250"/>
      <c r="K58" s="250"/>
      <c r="L58" s="249"/>
    </row>
    <row r="59" spans="2:73" x14ac:dyDescent="0.25">
      <c r="E59"/>
      <c r="F59"/>
      <c r="G59"/>
      <c r="H59" s="249"/>
      <c r="I59" s="250"/>
      <c r="J59" s="250"/>
      <c r="K59" s="250"/>
      <c r="L59" s="249"/>
    </row>
    <row r="60" spans="2:73" x14ac:dyDescent="0.25">
      <c r="E60"/>
      <c r="F60"/>
      <c r="G60"/>
      <c r="H60" s="249"/>
      <c r="I60" s="250"/>
      <c r="J60" s="250"/>
      <c r="K60" s="250"/>
      <c r="L60" s="249"/>
    </row>
    <row r="61" spans="2:73" x14ac:dyDescent="0.25">
      <c r="E61"/>
      <c r="F61"/>
      <c r="G61"/>
      <c r="H61" s="249"/>
      <c r="I61" s="250"/>
      <c r="J61" s="250"/>
      <c r="K61" s="250"/>
      <c r="L61" s="249"/>
    </row>
    <row r="62" spans="2:73" x14ac:dyDescent="0.25">
      <c r="E62"/>
      <c r="F62"/>
      <c r="G62"/>
      <c r="H62" s="249"/>
      <c r="I62" s="250"/>
      <c r="J62" s="250"/>
      <c r="K62" s="250"/>
      <c r="L62" s="249"/>
    </row>
    <row r="63" spans="2:73" x14ac:dyDescent="0.25">
      <c r="E63"/>
      <c r="F63"/>
      <c r="G63"/>
      <c r="H63" s="249"/>
      <c r="I63" s="250"/>
      <c r="J63" s="250"/>
      <c r="K63" s="250"/>
      <c r="L63" s="249"/>
    </row>
    <row r="64" spans="2:73" x14ac:dyDescent="0.25">
      <c r="E64"/>
      <c r="F64"/>
      <c r="G64"/>
      <c r="H64" s="249"/>
      <c r="I64" s="250"/>
      <c r="J64" s="250"/>
      <c r="K64" s="250"/>
      <c r="L64" s="249"/>
    </row>
    <row r="65" spans="5:12" x14ac:dyDescent="0.25">
      <c r="E65"/>
      <c r="F65"/>
      <c r="G65"/>
      <c r="H65" s="249"/>
      <c r="I65" s="250"/>
      <c r="J65" s="250"/>
      <c r="K65" s="250"/>
      <c r="L65" s="249"/>
    </row>
    <row r="66" spans="5:12" x14ac:dyDescent="0.25">
      <c r="E66"/>
      <c r="F66"/>
      <c r="G66"/>
      <c r="H66" s="249"/>
      <c r="I66" s="250"/>
      <c r="J66" s="250"/>
      <c r="K66" s="250"/>
      <c r="L66" s="249"/>
    </row>
    <row r="67" spans="5:12" x14ac:dyDescent="0.25">
      <c r="E67"/>
      <c r="F67"/>
      <c r="G67"/>
      <c r="H67" s="249"/>
      <c r="I67" s="250"/>
      <c r="J67" s="250"/>
      <c r="K67" s="250"/>
      <c r="L67" s="249"/>
    </row>
    <row r="68" spans="5:12" x14ac:dyDescent="0.25">
      <c r="E68"/>
      <c r="F68"/>
      <c r="G68"/>
      <c r="H68" s="249"/>
      <c r="I68" s="250"/>
      <c r="J68" s="250"/>
      <c r="K68" s="250"/>
      <c r="L68" s="249"/>
    </row>
    <row r="69" spans="5:12" x14ac:dyDescent="0.25">
      <c r="E69"/>
      <c r="F69"/>
      <c r="G69"/>
      <c r="H69" s="249"/>
      <c r="I69" s="250"/>
      <c r="J69" s="250"/>
      <c r="K69" s="250"/>
      <c r="L69" s="249"/>
    </row>
    <row r="70" spans="5:12" x14ac:dyDescent="0.25">
      <c r="E70"/>
      <c r="F70"/>
      <c r="G70"/>
      <c r="H70" s="249"/>
      <c r="I70" s="250"/>
      <c r="J70" s="250"/>
      <c r="K70" s="250"/>
      <c r="L70" s="249"/>
    </row>
    <row r="71" spans="5:12" x14ac:dyDescent="0.25">
      <c r="E71"/>
      <c r="F71"/>
      <c r="G71"/>
      <c r="H71" s="249"/>
      <c r="I71" s="250"/>
      <c r="J71" s="250"/>
      <c r="K71" s="250"/>
      <c r="L71" s="249"/>
    </row>
    <row r="72" spans="5:12" x14ac:dyDescent="0.25">
      <c r="E72"/>
      <c r="F72"/>
      <c r="G72"/>
      <c r="H72" s="249"/>
      <c r="I72" s="250"/>
      <c r="J72" s="250"/>
      <c r="K72" s="250"/>
      <c r="L72" s="249"/>
    </row>
    <row r="73" spans="5:12" x14ac:dyDescent="0.25">
      <c r="E73"/>
      <c r="F73"/>
      <c r="G73"/>
      <c r="H73" s="249"/>
      <c r="I73" s="250"/>
      <c r="J73" s="250"/>
      <c r="K73" s="250"/>
      <c r="L73" s="249"/>
    </row>
    <row r="74" spans="5:12" x14ac:dyDescent="0.25">
      <c r="E74"/>
      <c r="F74"/>
      <c r="G74"/>
      <c r="H74" s="249"/>
      <c r="I74" s="250"/>
      <c r="J74" s="250"/>
      <c r="K74" s="250"/>
      <c r="L74" s="249"/>
    </row>
    <row r="75" spans="5:12" x14ac:dyDescent="0.25">
      <c r="E75"/>
      <c r="F75"/>
      <c r="G75"/>
      <c r="H75" s="249"/>
      <c r="I75" s="250"/>
      <c r="J75" s="250"/>
      <c r="K75" s="250"/>
      <c r="L75" s="249"/>
    </row>
    <row r="76" spans="5:12" x14ac:dyDescent="0.25">
      <c r="E76"/>
      <c r="F76"/>
      <c r="G76"/>
      <c r="H76" s="249"/>
      <c r="I76" s="250"/>
      <c r="J76" s="250"/>
      <c r="K76" s="250"/>
      <c r="L76" s="249"/>
    </row>
    <row r="77" spans="5:12" x14ac:dyDescent="0.25">
      <c r="E77"/>
      <c r="F77"/>
      <c r="G77"/>
      <c r="H77" s="249"/>
      <c r="I77" s="250"/>
      <c r="J77" s="250"/>
      <c r="K77" s="250"/>
      <c r="L77" s="249"/>
    </row>
    <row r="78" spans="5:12" x14ac:dyDescent="0.25">
      <c r="E78"/>
      <c r="F78"/>
      <c r="G78"/>
      <c r="H78" s="249"/>
      <c r="I78" s="250"/>
      <c r="J78" s="250"/>
      <c r="K78" s="250"/>
      <c r="L78" s="249"/>
    </row>
    <row r="79" spans="5:12" x14ac:dyDescent="0.25">
      <c r="E79"/>
      <c r="F79"/>
      <c r="G79"/>
      <c r="H79" s="249"/>
      <c r="I79" s="250"/>
      <c r="J79" s="250"/>
      <c r="K79" s="250"/>
      <c r="L79" s="249"/>
    </row>
    <row r="80" spans="5:12" x14ac:dyDescent="0.25">
      <c r="E80"/>
      <c r="F80"/>
      <c r="G80"/>
      <c r="H80" s="249"/>
      <c r="I80" s="250"/>
      <c r="J80" s="250"/>
      <c r="K80" s="250"/>
      <c r="L80" s="249"/>
    </row>
    <row r="81" spans="5:12" x14ac:dyDescent="0.25">
      <c r="E81"/>
      <c r="F81"/>
      <c r="G81"/>
      <c r="H81" s="249"/>
      <c r="I81" s="250"/>
      <c r="J81" s="250"/>
      <c r="K81" s="250"/>
      <c r="L81" s="249"/>
    </row>
    <row r="82" spans="5:12" x14ac:dyDescent="0.25">
      <c r="E82"/>
      <c r="F82"/>
      <c r="G82"/>
      <c r="H82" s="249"/>
      <c r="I82" s="250"/>
      <c r="J82" s="250"/>
      <c r="K82" s="250"/>
      <c r="L82" s="249"/>
    </row>
    <row r="83" spans="5:12" x14ac:dyDescent="0.25">
      <c r="E83"/>
      <c r="F83"/>
      <c r="G83"/>
      <c r="H83" s="249"/>
      <c r="I83" s="250"/>
      <c r="J83" s="250"/>
      <c r="K83" s="250"/>
      <c r="L83" s="249"/>
    </row>
    <row r="84" spans="5:12" x14ac:dyDescent="0.25">
      <c r="E84"/>
      <c r="F84"/>
      <c r="G84"/>
      <c r="H84" s="249"/>
      <c r="I84" s="250"/>
      <c r="J84" s="250"/>
      <c r="K84" s="250"/>
      <c r="L84" s="249"/>
    </row>
    <row r="85" spans="5:12" x14ac:dyDescent="0.25">
      <c r="E85"/>
      <c r="F85"/>
      <c r="G85"/>
      <c r="H85" s="249"/>
      <c r="I85" s="250"/>
      <c r="J85" s="250"/>
      <c r="K85" s="250"/>
      <c r="L85" s="249"/>
    </row>
    <row r="86" spans="5:12" x14ac:dyDescent="0.25">
      <c r="E86"/>
      <c r="F86"/>
      <c r="G86"/>
      <c r="H86" s="249"/>
      <c r="I86" s="250"/>
      <c r="J86" s="250"/>
      <c r="K86" s="250"/>
      <c r="L86" s="249"/>
    </row>
    <row r="87" spans="5:12" x14ac:dyDescent="0.25">
      <c r="E87"/>
      <c r="F87"/>
      <c r="G87"/>
      <c r="H87" s="249"/>
      <c r="I87" s="250"/>
      <c r="J87" s="250"/>
      <c r="K87" s="250"/>
      <c r="L87" s="249"/>
    </row>
    <row r="88" spans="5:12" x14ac:dyDescent="0.25">
      <c r="E88"/>
      <c r="F88"/>
      <c r="G88"/>
      <c r="H88" s="249"/>
      <c r="I88" s="250"/>
      <c r="J88" s="250"/>
      <c r="K88" s="250"/>
      <c r="L88" s="249"/>
    </row>
    <row r="89" spans="5:12" x14ac:dyDescent="0.25">
      <c r="E89"/>
      <c r="F89"/>
      <c r="G89"/>
      <c r="H89" s="249"/>
      <c r="I89" s="250"/>
      <c r="J89" s="250"/>
      <c r="K89" s="250"/>
      <c r="L89" s="249"/>
    </row>
    <row r="90" spans="5:12" x14ac:dyDescent="0.25">
      <c r="E90"/>
      <c r="F90"/>
      <c r="G90"/>
      <c r="H90" s="249"/>
      <c r="I90" s="250"/>
      <c r="J90" s="250"/>
      <c r="K90" s="250"/>
      <c r="L90" s="249"/>
    </row>
    <row r="91" spans="5:12" x14ac:dyDescent="0.25">
      <c r="E91"/>
      <c r="F91"/>
      <c r="G91"/>
      <c r="H91" s="249"/>
      <c r="I91" s="250"/>
      <c r="J91" s="250"/>
      <c r="K91" s="250"/>
      <c r="L91" s="249"/>
    </row>
    <row r="92" spans="5:12" x14ac:dyDescent="0.25">
      <c r="E92"/>
      <c r="F92"/>
      <c r="G92"/>
      <c r="H92" s="249"/>
      <c r="I92" s="250"/>
      <c r="J92" s="250"/>
      <c r="K92" s="250"/>
      <c r="L92" s="249"/>
    </row>
    <row r="93" spans="5:12" x14ac:dyDescent="0.25">
      <c r="E93"/>
      <c r="F93"/>
      <c r="G93"/>
      <c r="H93" s="249"/>
      <c r="I93" s="250"/>
      <c r="J93" s="250"/>
      <c r="K93" s="250"/>
      <c r="L93" s="249"/>
    </row>
    <row r="94" spans="5:12" x14ac:dyDescent="0.25">
      <c r="E94"/>
      <c r="F94"/>
      <c r="G94"/>
      <c r="H94" s="249"/>
      <c r="I94" s="250"/>
      <c r="J94" s="250"/>
      <c r="K94" s="250"/>
      <c r="L94" s="249"/>
    </row>
    <row r="95" spans="5:12" x14ac:dyDescent="0.25">
      <c r="E95"/>
      <c r="F95"/>
      <c r="G95"/>
      <c r="H95" s="249"/>
      <c r="I95" s="250"/>
      <c r="J95" s="250"/>
      <c r="K95" s="250"/>
      <c r="L95" s="249"/>
    </row>
    <row r="96" spans="5:12" x14ac:dyDescent="0.25">
      <c r="E96"/>
      <c r="F96"/>
      <c r="G96"/>
      <c r="H96" s="249"/>
      <c r="I96" s="250"/>
      <c r="J96" s="250"/>
      <c r="K96" s="250"/>
      <c r="L96" s="249"/>
    </row>
    <row r="97" spans="5:12" x14ac:dyDescent="0.25">
      <c r="E97"/>
      <c r="F97"/>
      <c r="G97"/>
      <c r="H97" s="249"/>
      <c r="I97" s="250"/>
      <c r="J97" s="250"/>
      <c r="K97" s="250"/>
      <c r="L97" s="249"/>
    </row>
    <row r="98" spans="5:12" x14ac:dyDescent="0.25">
      <c r="E98"/>
      <c r="F98"/>
      <c r="G98"/>
      <c r="H98" s="249"/>
      <c r="I98" s="250"/>
      <c r="J98" s="250"/>
      <c r="K98" s="250"/>
      <c r="L98" s="249"/>
    </row>
    <row r="99" spans="5:12" x14ac:dyDescent="0.25">
      <c r="E99"/>
      <c r="F99"/>
      <c r="G99"/>
      <c r="H99" s="249"/>
      <c r="I99" s="250"/>
      <c r="J99" s="250"/>
      <c r="K99" s="250"/>
      <c r="L99" s="249"/>
    </row>
    <row r="100" spans="5:12" x14ac:dyDescent="0.25">
      <c r="E100"/>
      <c r="F100"/>
      <c r="G100"/>
      <c r="H100" s="249"/>
      <c r="I100" s="250"/>
      <c r="J100" s="250"/>
      <c r="K100" s="250"/>
      <c r="L100" s="249"/>
    </row>
    <row r="101" spans="5:12" x14ac:dyDescent="0.25">
      <c r="E101"/>
      <c r="F101"/>
      <c r="G101"/>
      <c r="H101" s="249"/>
      <c r="I101" s="250"/>
      <c r="J101" s="250"/>
      <c r="K101" s="250"/>
      <c r="L101" s="249"/>
    </row>
    <row r="102" spans="5:12" x14ac:dyDescent="0.25">
      <c r="E102"/>
      <c r="F102"/>
      <c r="G102"/>
      <c r="H102" s="249"/>
      <c r="I102" s="250"/>
      <c r="J102" s="250"/>
      <c r="K102" s="250"/>
      <c r="L102" s="249"/>
    </row>
  </sheetData>
  <mergeCells count="9">
    <mergeCell ref="AW6:BH6"/>
    <mergeCell ref="BJ6:BU6"/>
    <mergeCell ref="C7:F7"/>
    <mergeCell ref="G6:L6"/>
    <mergeCell ref="N6:V6"/>
    <mergeCell ref="X6:Y6"/>
    <mergeCell ref="Z6:AG6"/>
    <mergeCell ref="AJ6:AR6"/>
    <mergeCell ref="AT6:AU6"/>
  </mergeCells>
  <conditionalFormatting sqref="AN28:AN29 AN36:AN37 AN40:AN41 AN44 AN46 AN48 AN32:AN33 AN20:AN21 AN24:AN25 AN17 AN11:AN12">
    <cfRule type="expression" dxfId="12" priority="82">
      <formula>AN11=R11</formula>
    </cfRule>
  </conditionalFormatting>
  <conditionalFormatting sqref="AU32:AU52 AU20:AU22 AU24:AU30 AU17 AU11:AU14 AU7:AU8">
    <cfRule type="expression" dxfId="11" priority="81">
      <formula>AU8&lt;AT8</formula>
    </cfRule>
  </conditionalFormatting>
  <conditionalFormatting sqref="AU15">
    <cfRule type="expression" dxfId="10" priority="89">
      <formula>AU16&lt;AT16</formula>
    </cfRule>
  </conditionalFormatting>
  <conditionalFormatting sqref="AU23">
    <cfRule type="expression" dxfId="9" priority="92">
      <formula>AU24&lt;AT24</formula>
    </cfRule>
  </conditionalFormatting>
  <conditionalFormatting sqref="AU31">
    <cfRule type="expression" dxfId="8" priority="95">
      <formula>AU32&lt;AT32</formula>
    </cfRule>
  </conditionalFormatting>
  <conditionalFormatting sqref="AU10">
    <cfRule type="expression" dxfId="7" priority="98">
      <formula>AU12&lt;AT12</formula>
    </cfRule>
  </conditionalFormatting>
  <conditionalFormatting sqref="AU19">
    <cfRule type="expression" dxfId="6" priority="101">
      <formula>AU20&lt;AT20</formula>
    </cfRule>
  </conditionalFormatting>
  <conditionalFormatting sqref="AU16">
    <cfRule type="expression" dxfId="5" priority="102">
      <formula>AU17&lt;AT17</formula>
    </cfRule>
  </conditionalFormatting>
  <conditionalFormatting sqref="AU18">
    <cfRule type="expression" dxfId="4" priority="104">
      <formula>AU19&lt;AT19</formula>
    </cfRule>
  </conditionalFormatting>
  <conditionalFormatting sqref="AU9">
    <cfRule type="expression" dxfId="3" priority="106">
      <formula>AU10&lt;AT10</formula>
    </cfRule>
  </conditionalFormatting>
  <pageMargins left="0.70866141732283472" right="0.70866141732283472" top="0.74803149606299213" bottom="0.74803149606299213" header="0.31496062992125984" footer="0.31496062992125984"/>
  <pageSetup paperSize="8" scale="78" fitToHeight="0" orientation="landscape" r:id="rId1"/>
  <headerFooter>
    <oddFooter>&amp;LImprimé le &amp;D&amp;C&amp;A 
Fichier : &amp;F&amp;RPage &amp;P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cmdOK">
          <controlPr defaultSize="0" autoLine="0" r:id="rId5">
            <anchor moveWithCells="1">
              <from>
                <xdr:col>0</xdr:col>
                <xdr:colOff>28575</xdr:colOff>
                <xdr:row>15</xdr:row>
                <xdr:rowOff>0</xdr:rowOff>
              </from>
              <to>
                <xdr:col>0</xdr:col>
                <xdr:colOff>228600</xdr:colOff>
                <xdr:row>16</xdr:row>
                <xdr:rowOff>0</xdr:rowOff>
              </to>
            </anchor>
          </controlPr>
        </control>
      </mc:Choice>
      <mc:Fallback>
        <control shapeId="1027" r:id="rId4" name="cmdOK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 - TS</vt:lpstr>
      <vt:lpstr>'S - TS'!Zone_d_impression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ROBIN2 Hugo [EIFFAGE CONSTRUCTION]</dc:creator>
  <cp:lastModifiedBy>PHILIPPE MARNEFFE</cp:lastModifiedBy>
  <dcterms:created xsi:type="dcterms:W3CDTF">2025-01-19T08:08:44Z</dcterms:created>
  <dcterms:modified xsi:type="dcterms:W3CDTF">2025-01-20T05:19:14Z</dcterms:modified>
</cp:coreProperties>
</file>