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C0155DB-1FD9-4C85-9AD3-849DADF3A33F}" xr6:coauthVersionLast="47" xr6:coauthVersionMax="47" xr10:uidLastSave="{00000000-0000-0000-0000-000000000000}"/>
  <bookViews>
    <workbookView xWindow="-120" yWindow="-120" windowWidth="24240" windowHeight="13140" firstSheet="3" activeTab="5" xr2:uid="{00000000-000D-0000-FFFF-FFFF00000000}"/>
  </bookViews>
  <sheets>
    <sheet name="S49 - E1" sheetId="164" r:id="rId1"/>
    <sheet name="DAY ONE (2)" sheetId="167" r:id="rId2"/>
    <sheet name="S49 - E2" sheetId="154" r:id="rId3"/>
    <sheet name="DAY ONE" sheetId="129" r:id="rId4"/>
    <sheet name="Bilan 50" sheetId="169" r:id="rId5"/>
    <sheet name="S51 - E1 - E2" sheetId="170" r:id="rId6"/>
  </sheets>
  <definedNames>
    <definedName name="_xlnm._FilterDatabase" localSheetId="3" hidden="1">'DAY ONE'!$A$1</definedName>
    <definedName name="_xlnm._FilterDatabase" localSheetId="1" hidden="1">'DAY ONE (2)'!$A$1</definedName>
    <definedName name="_xlnm._FilterDatabase" localSheetId="0" hidden="1">'S49 - E1'!$AP$67:$AY$67</definedName>
    <definedName name="_xlnm._FilterDatabase" localSheetId="2" hidden="1">'S49 - E2'!$AP$67:$AY$67</definedName>
    <definedName name="_xlnm._FilterDatabase" localSheetId="5" hidden="1">'S51 - E1 - E2'!#REF!</definedName>
    <definedName name="max_score" localSheetId="4">((SUM(#REF!)&gt;0) +(SUM(#REF!)&gt;0) +(SUM(#REF!)&gt;0) +(SUM(#REF!)&gt;0) +(SUM(#REF!)&gt;0))*#REF!</definedName>
    <definedName name="max_score" localSheetId="3">((SUM(#REF!)&gt;0) +(SUM(#REF!)&gt;0) +(SUM(#REF!)&gt;0) +(SUM(#REF!)&gt;0) +(SUM(#REF!)&gt;0))*#REF!</definedName>
    <definedName name="max_score" localSheetId="1">((SUM(#REF!)&gt;0) +(SUM(#REF!)&gt;0) +(SUM(#REF!)&gt;0) +(SUM(#REF!)&gt;0) +(SUM(#REF!)&gt;0))*#REF!</definedName>
    <definedName name="max_score" localSheetId="0">((SUM('S49 - E1'!$Z$2:$Z$65)&gt;0) +(SUM('S49 - E1'!$AB$2:$AB$65)&gt;0) +(SUM('S49 - E1'!$AF$2:$AF$65)&gt;0) +(SUM('S49 - E1'!$AJ$2:$AJ$65)&gt;0) +(SUM('S49 - E1'!$AN$2:$AN$65)&gt;0))*'S49 - E1'!$Y1</definedName>
    <definedName name="max_score" localSheetId="2">((SUM('S49 - E2'!$Z$2:$Z$65)&gt;0) +(SUM('S49 - E2'!$AB$2:$AB$65)&gt;0) +(SUM('S49 - E2'!$AF$2:$AF$65)&gt;0) +(SUM('S49 - E2'!$AJ$2:$AJ$65)&gt;0) +(SUM('S49 - E2'!$AN$2:$AN$65)&gt;0))*'S49 - E2'!$Y1</definedName>
    <definedName name="max_score" localSheetId="5">((SUM(#REF!)&gt;0) +(SUM(#REF!)&gt;0) +(SUM(#REF!)&gt;0) +(SUM(#REF!)&gt;0) +(SUM(#REF!)&gt;0))*#REF!</definedName>
    <definedName name="max_score">((SUM(#REF!)&gt;0) +(SUM(#REF!)&gt;0) +(SUM(#REF!)&gt;0) +(SUM(#REF!)&gt;0) +(SUM(#REF!)&gt;0))*#REF!</definedName>
  </definedNames>
  <calcPr calcId="191029"/>
</workbook>
</file>

<file path=xl/calcChain.xml><?xml version="1.0" encoding="utf-8"?>
<calcChain xmlns="http://schemas.openxmlformats.org/spreadsheetml/2006/main">
  <c r="Z47" i="170" l="1"/>
  <c r="H55" i="170" l="1"/>
  <c r="G55" i="170"/>
  <c r="F55" i="170"/>
  <c r="E55" i="170"/>
  <c r="D55" i="170"/>
  <c r="AF47" i="170"/>
  <c r="R47" i="170"/>
  <c r="I48" i="170"/>
  <c r="AF54" i="170"/>
  <c r="Z54" i="170"/>
  <c r="R54" i="170"/>
  <c r="I47" i="170"/>
  <c r="AF53" i="170"/>
  <c r="Z53" i="170"/>
  <c r="R53" i="170"/>
  <c r="I54" i="170"/>
  <c r="AF52" i="170"/>
  <c r="Z52" i="170"/>
  <c r="R52" i="170"/>
  <c r="I53" i="170"/>
  <c r="AF51" i="170"/>
  <c r="Z51" i="170"/>
  <c r="R51" i="170"/>
  <c r="I52" i="170"/>
  <c r="AF50" i="170"/>
  <c r="Z50" i="170"/>
  <c r="R50" i="170"/>
  <c r="I51" i="170"/>
  <c r="AF46" i="170"/>
  <c r="Z46" i="170"/>
  <c r="R46" i="170"/>
  <c r="I50" i="170"/>
  <c r="AF45" i="170"/>
  <c r="Z45" i="170"/>
  <c r="R45" i="170"/>
  <c r="I49" i="170"/>
  <c r="AF44" i="170"/>
  <c r="Z44" i="170"/>
  <c r="R44" i="170"/>
  <c r="I46" i="170"/>
  <c r="AF43" i="170"/>
  <c r="Z43" i="170"/>
  <c r="R43" i="170"/>
  <c r="I45" i="170"/>
  <c r="AF49" i="170"/>
  <c r="Z49" i="170"/>
  <c r="R49" i="170"/>
  <c r="I44" i="170"/>
  <c r="AF42" i="170"/>
  <c r="Z42" i="170"/>
  <c r="R42" i="170"/>
  <c r="I43" i="170"/>
  <c r="AF41" i="170"/>
  <c r="Z41" i="170"/>
  <c r="R41" i="170"/>
  <c r="I42" i="170"/>
  <c r="AF40" i="170"/>
  <c r="Z40" i="170"/>
  <c r="R40" i="170"/>
  <c r="I41" i="170"/>
  <c r="AF39" i="170"/>
  <c r="Z39" i="170"/>
  <c r="R39" i="170"/>
  <c r="I40" i="170"/>
  <c r="AF38" i="170"/>
  <c r="Z38" i="170"/>
  <c r="R38" i="170"/>
  <c r="I39" i="170"/>
  <c r="AF37" i="170"/>
  <c r="Z37" i="170"/>
  <c r="R37" i="170"/>
  <c r="I38" i="170"/>
  <c r="AF36" i="170"/>
  <c r="Z36" i="170"/>
  <c r="R36" i="170"/>
  <c r="I37" i="170"/>
  <c r="AF35" i="170"/>
  <c r="Z35" i="170"/>
  <c r="R35" i="170"/>
  <c r="I36" i="170"/>
  <c r="AF34" i="170"/>
  <c r="Z34" i="170"/>
  <c r="R34" i="170"/>
  <c r="I35" i="170"/>
  <c r="AF33" i="170"/>
  <c r="Z33" i="170"/>
  <c r="R33" i="170"/>
  <c r="I34" i="170"/>
  <c r="AF32" i="170"/>
  <c r="Z32" i="170"/>
  <c r="R32" i="170"/>
  <c r="I33" i="170"/>
  <c r="AF31" i="170"/>
  <c r="Z31" i="170"/>
  <c r="R31" i="170"/>
  <c r="I32" i="170"/>
  <c r="AF48" i="170"/>
  <c r="Z48" i="170"/>
  <c r="R48" i="170"/>
  <c r="I31" i="170"/>
  <c r="AF30" i="170"/>
  <c r="Z30" i="170"/>
  <c r="R30" i="170"/>
  <c r="I30" i="170"/>
  <c r="AF29" i="170"/>
  <c r="Z29" i="170"/>
  <c r="R29" i="170"/>
  <c r="I29" i="170"/>
  <c r="AF28" i="170"/>
  <c r="Z28" i="170"/>
  <c r="R28" i="170"/>
  <c r="I28" i="170"/>
  <c r="AF27" i="170"/>
  <c r="Z27" i="170"/>
  <c r="R27" i="170"/>
  <c r="I27" i="170"/>
  <c r="AF26" i="170"/>
  <c r="Z26" i="170"/>
  <c r="R26" i="170"/>
  <c r="I26" i="170"/>
  <c r="AF25" i="170"/>
  <c r="Z25" i="170"/>
  <c r="R25" i="170"/>
  <c r="I25" i="170"/>
  <c r="AF24" i="170"/>
  <c r="Z24" i="170"/>
  <c r="R24" i="170"/>
  <c r="I24" i="170"/>
  <c r="AF23" i="170"/>
  <c r="Z23" i="170"/>
  <c r="R23" i="170"/>
  <c r="I23" i="170"/>
  <c r="AF22" i="170"/>
  <c r="Z22" i="170"/>
  <c r="R22" i="170"/>
  <c r="I22" i="170"/>
  <c r="AF21" i="170"/>
  <c r="Z21" i="170"/>
  <c r="R21" i="170"/>
  <c r="I21" i="170"/>
  <c r="AF20" i="170"/>
  <c r="Z20" i="170"/>
  <c r="R20" i="170"/>
  <c r="I20" i="170"/>
  <c r="AF19" i="170"/>
  <c r="Z19" i="170"/>
  <c r="R19" i="170"/>
  <c r="I19" i="170"/>
  <c r="AF18" i="170"/>
  <c r="Z18" i="170"/>
  <c r="R18" i="170"/>
  <c r="I18" i="170"/>
  <c r="AF17" i="170"/>
  <c r="Z17" i="170"/>
  <c r="R17" i="170"/>
  <c r="I17" i="170"/>
  <c r="AF16" i="170"/>
  <c r="Z16" i="170"/>
  <c r="R16" i="170"/>
  <c r="I16" i="170"/>
  <c r="AF15" i="170"/>
  <c r="Z15" i="170"/>
  <c r="R15" i="170"/>
  <c r="I15" i="170"/>
  <c r="AF14" i="170"/>
  <c r="Z14" i="170"/>
  <c r="R14" i="170"/>
  <c r="I14" i="170"/>
  <c r="AF13" i="170"/>
  <c r="Z13" i="170"/>
  <c r="R13" i="170"/>
  <c r="I13" i="170"/>
  <c r="AF12" i="170"/>
  <c r="Z12" i="170"/>
  <c r="R12" i="170"/>
  <c r="I12" i="170"/>
  <c r="AF11" i="170"/>
  <c r="Z11" i="170"/>
  <c r="R11" i="170"/>
  <c r="I11" i="170"/>
  <c r="AF10" i="170"/>
  <c r="Z10" i="170"/>
  <c r="R10" i="170"/>
  <c r="I10" i="170"/>
  <c r="AF9" i="170"/>
  <c r="Z9" i="170"/>
  <c r="R9" i="170"/>
  <c r="I9" i="170"/>
  <c r="AF8" i="170"/>
  <c r="Z8" i="170"/>
  <c r="R8" i="170"/>
  <c r="I8" i="170"/>
  <c r="AF7" i="170"/>
  <c r="Z7" i="170"/>
  <c r="R7" i="170"/>
  <c r="I7" i="170"/>
  <c r="AF6" i="170"/>
  <c r="Z6" i="170"/>
  <c r="R6" i="170"/>
  <c r="I6" i="170"/>
  <c r="AF5" i="170"/>
  <c r="Z5" i="170"/>
  <c r="R5" i="170"/>
  <c r="I5" i="170"/>
  <c r="AC5" i="170" l="1"/>
  <c r="AC6" i="170"/>
  <c r="AC7" i="170"/>
  <c r="AC8" i="170"/>
  <c r="AC9" i="170"/>
  <c r="AC10" i="170"/>
  <c r="AC11" i="170"/>
  <c r="AC12" i="170"/>
  <c r="AC13" i="170"/>
  <c r="AC14" i="170"/>
  <c r="AC15" i="170"/>
  <c r="AC16" i="170"/>
  <c r="AC17" i="170"/>
  <c r="AC18" i="170"/>
  <c r="AC19" i="170"/>
  <c r="AC20" i="170"/>
  <c r="AC21" i="170"/>
  <c r="AC22" i="170"/>
  <c r="AC23" i="170"/>
  <c r="AC24" i="170"/>
  <c r="AC25" i="170"/>
  <c r="AC26" i="170"/>
  <c r="AC27" i="170"/>
  <c r="AC28" i="170"/>
  <c r="AC29" i="170"/>
  <c r="AC30" i="170"/>
  <c r="AC48" i="170"/>
  <c r="AC31" i="170"/>
  <c r="AC32" i="170"/>
  <c r="AC33" i="170"/>
  <c r="AC34" i="170"/>
  <c r="AC35" i="170"/>
  <c r="AC36" i="170"/>
  <c r="AC37" i="170"/>
  <c r="AC38" i="170"/>
  <c r="AC39" i="170"/>
  <c r="AC40" i="170"/>
  <c r="AC41" i="170"/>
  <c r="AC42" i="170"/>
  <c r="AC49" i="170"/>
  <c r="AC43" i="170"/>
  <c r="AC44" i="170"/>
  <c r="AC46" i="170"/>
  <c r="AC50" i="170"/>
  <c r="AC51" i="170"/>
  <c r="AC52" i="170"/>
  <c r="AC53" i="170"/>
  <c r="AC54" i="170"/>
  <c r="AC47" i="170"/>
  <c r="AC45" i="170"/>
  <c r="DL69" i="129"/>
  <c r="DM69" i="129"/>
  <c r="DN69" i="129"/>
  <c r="DO69" i="129"/>
  <c r="DP69" i="129"/>
  <c r="Q69" i="129"/>
  <c r="P69" i="129"/>
  <c r="DV69" i="167" l="1"/>
  <c r="DT69" i="167"/>
  <c r="DS69" i="167"/>
  <c r="DQ69" i="167"/>
  <c r="DP69" i="167"/>
  <c r="DN69" i="167"/>
  <c r="DM69" i="167"/>
  <c r="DK69" i="167"/>
  <c r="DJ69" i="167"/>
  <c r="DI69" i="167"/>
  <c r="DF69" i="167"/>
  <c r="DE69" i="167"/>
  <c r="DD69" i="167"/>
  <c r="DC69" i="167"/>
  <c r="DB69" i="167"/>
  <c r="DA69" i="167"/>
  <c r="CZ69" i="167"/>
  <c r="CY69" i="167"/>
  <c r="CX69" i="167"/>
  <c r="CW69" i="167"/>
  <c r="CV69" i="167"/>
  <c r="CU69" i="167"/>
  <c r="CT69" i="167"/>
  <c r="CS69" i="167"/>
  <c r="CR69" i="167"/>
  <c r="CQ69" i="167"/>
  <c r="CP69" i="167"/>
  <c r="CO69" i="167"/>
  <c r="CN69" i="167"/>
  <c r="CM69" i="167"/>
  <c r="CL69" i="167"/>
  <c r="CK69" i="167"/>
  <c r="CJ69" i="167"/>
  <c r="CI69" i="167"/>
  <c r="CH69" i="167"/>
  <c r="CG69" i="167"/>
  <c r="CF69" i="167"/>
  <c r="CE69" i="167"/>
  <c r="CD69" i="167"/>
  <c r="CC69" i="167"/>
  <c r="CB69" i="167"/>
  <c r="CA69" i="167"/>
  <c r="BZ69" i="167"/>
  <c r="BY69" i="167"/>
  <c r="BX69" i="167"/>
  <c r="BW69" i="167"/>
  <c r="BV69" i="167"/>
  <c r="BU69" i="167"/>
  <c r="BT69" i="167"/>
  <c r="BS69" i="167"/>
  <c r="BR69" i="167"/>
  <c r="BQ69" i="167"/>
  <c r="BP69" i="167"/>
  <c r="BO69" i="167"/>
  <c r="BN69" i="167"/>
  <c r="BM69" i="167"/>
  <c r="BL69" i="167"/>
  <c r="BK69" i="167"/>
  <c r="BJ69" i="167"/>
  <c r="BI69" i="167"/>
  <c r="BH69" i="167"/>
  <c r="BG69" i="167"/>
  <c r="BF69" i="167"/>
  <c r="BE69" i="167"/>
  <c r="BD69" i="167"/>
  <c r="BC69" i="167"/>
  <c r="BB69" i="167"/>
  <c r="BA69" i="167"/>
  <c r="AZ69" i="167"/>
  <c r="AY69" i="167"/>
  <c r="AX69" i="167"/>
  <c r="AW69" i="167"/>
  <c r="AV69" i="167"/>
  <c r="AU69" i="167"/>
  <c r="AT69" i="167"/>
  <c r="AR69" i="167"/>
  <c r="AQ69" i="167"/>
  <c r="AP69" i="167"/>
  <c r="AO69" i="167"/>
  <c r="AN69" i="167"/>
  <c r="AM69" i="167"/>
  <c r="AL69" i="167"/>
  <c r="AK69" i="167"/>
  <c r="AJ69" i="167"/>
  <c r="AI69" i="167"/>
  <c r="AH69" i="167"/>
  <c r="AG69" i="167"/>
  <c r="AF69" i="167"/>
  <c r="AE69" i="167"/>
  <c r="AD69" i="167"/>
  <c r="AC69" i="167"/>
  <c r="T69" i="167"/>
  <c r="S69" i="167"/>
  <c r="R69" i="167"/>
  <c r="Q69" i="167"/>
  <c r="P69" i="167"/>
  <c r="O69" i="167"/>
  <c r="N69" i="167"/>
  <c r="M69" i="167"/>
  <c r="L69" i="167"/>
  <c r="K69" i="167"/>
  <c r="J69" i="167"/>
  <c r="I69" i="167"/>
  <c r="H69" i="167"/>
  <c r="E69" i="167"/>
  <c r="D69" i="167"/>
  <c r="C69" i="167"/>
  <c r="DW68" i="167"/>
  <c r="DL68" i="167"/>
  <c r="DW67" i="167"/>
  <c r="DW66" i="167"/>
  <c r="DL66" i="167"/>
  <c r="DW65" i="167"/>
  <c r="DL65" i="167"/>
  <c r="DW64" i="167"/>
  <c r="DW63" i="167"/>
  <c r="DW62" i="167"/>
  <c r="DL62" i="167"/>
  <c r="DW61" i="167"/>
  <c r="DL61" i="167"/>
  <c r="DW60" i="167"/>
  <c r="DW59" i="167"/>
  <c r="DW58" i="167"/>
  <c r="DL58" i="167"/>
  <c r="DW57" i="167"/>
  <c r="DL57" i="167"/>
  <c r="DW56" i="167"/>
  <c r="DL56" i="167"/>
  <c r="DW55" i="167"/>
  <c r="DW54" i="167"/>
  <c r="DW53" i="167"/>
  <c r="DW52" i="167"/>
  <c r="DW51" i="167"/>
  <c r="DW50" i="167"/>
  <c r="DW49" i="167"/>
  <c r="DW48" i="167"/>
  <c r="DW47" i="167"/>
  <c r="DW46" i="167"/>
  <c r="DW45" i="167"/>
  <c r="DW44" i="167"/>
  <c r="DW43" i="167"/>
  <c r="DW42" i="167"/>
  <c r="DW41" i="167"/>
  <c r="DW40" i="167"/>
  <c r="DW39" i="167"/>
  <c r="DW38" i="167"/>
  <c r="DW37" i="167"/>
  <c r="DW36" i="167"/>
  <c r="DW35" i="167"/>
  <c r="DW34" i="167"/>
  <c r="DW33" i="167"/>
  <c r="DW32" i="167"/>
  <c r="DW31" i="167"/>
  <c r="DW30" i="167"/>
  <c r="DL30" i="167"/>
  <c r="DL69" i="167" s="1"/>
  <c r="DW29" i="167"/>
  <c r="DW28" i="167"/>
  <c r="DW27" i="167"/>
  <c r="DW26" i="167"/>
  <c r="DW25" i="167"/>
  <c r="DW24" i="167"/>
  <c r="DW23" i="167"/>
  <c r="DW22" i="167"/>
  <c r="DW21" i="167"/>
  <c r="DW20" i="167"/>
  <c r="DW19" i="167"/>
  <c r="DW18" i="167"/>
  <c r="DW17" i="167"/>
  <c r="DW16" i="167"/>
  <c r="DW15" i="167"/>
  <c r="DW14" i="167"/>
  <c r="DW13" i="167"/>
  <c r="DW12" i="167"/>
  <c r="DW11" i="167"/>
  <c r="DW10" i="167"/>
  <c r="DW9" i="167"/>
  <c r="DW8" i="167"/>
  <c r="DW7" i="167"/>
  <c r="DW6" i="167"/>
  <c r="DW5" i="167"/>
  <c r="DW69" i="167" s="1"/>
  <c r="AY67" i="164" l="1"/>
  <c r="AX67" i="164"/>
  <c r="AW67" i="164"/>
  <c r="AV67" i="164"/>
  <c r="AU67" i="164"/>
  <c r="AT67" i="164"/>
  <c r="AO67" i="164"/>
  <c r="AN67" i="164"/>
  <c r="AM67" i="164"/>
  <c r="AK67" i="164"/>
  <c r="AJ67" i="164"/>
  <c r="AI67" i="164"/>
  <c r="AH67" i="164"/>
  <c r="AG67" i="164"/>
  <c r="AF67" i="164"/>
  <c r="AE67" i="164"/>
  <c r="AD67" i="164"/>
  <c r="AC67" i="164"/>
  <c r="AB67" i="164"/>
  <c r="AA67" i="164"/>
  <c r="Z67" i="164"/>
  <c r="X67" i="164"/>
  <c r="P67" i="164"/>
  <c r="O67" i="164"/>
  <c r="N67" i="164"/>
  <c r="L67" i="164"/>
  <c r="K67" i="164"/>
  <c r="J67" i="164"/>
  <c r="I67" i="164"/>
  <c r="H67" i="164"/>
  <c r="AQ65" i="164" a="1"/>
  <c r="AQ65" i="164" s="1"/>
  <c r="AP65" i="164"/>
  <c r="AL65" i="164"/>
  <c r="Y65" i="164"/>
  <c r="AS65" i="164" s="1"/>
  <c r="V65" i="164"/>
  <c r="U65" i="164"/>
  <c r="Q65" i="164"/>
  <c r="M65" i="164"/>
  <c r="AQ64" i="164" a="1"/>
  <c r="AQ64" i="164" s="1"/>
  <c r="AP64" i="164"/>
  <c r="AL64" i="164"/>
  <c r="Y64" i="164"/>
  <c r="AS64" i="164" s="1"/>
  <c r="V64" i="164"/>
  <c r="U64" i="164"/>
  <c r="Q64" i="164"/>
  <c r="M64" i="164"/>
  <c r="AQ63" i="164" a="1"/>
  <c r="AQ63" i="164" s="1"/>
  <c r="AP63" i="164"/>
  <c r="AL63" i="164"/>
  <c r="Y63" i="164"/>
  <c r="AS63" i="164" s="1"/>
  <c r="V63" i="164"/>
  <c r="U63" i="164"/>
  <c r="Q63" i="164"/>
  <c r="M63" i="164"/>
  <c r="AQ62" i="164" a="1"/>
  <c r="AQ62" i="164" s="1"/>
  <c r="AR62" i="164" s="1"/>
  <c r="AP62" i="164"/>
  <c r="AL62" i="164"/>
  <c r="Y62" i="164"/>
  <c r="AS62" i="164" s="1"/>
  <c r="V62" i="164"/>
  <c r="U62" i="164"/>
  <c r="Q62" i="164"/>
  <c r="M62" i="164"/>
  <c r="AQ61" i="164" a="1"/>
  <c r="AQ61" i="164" s="1"/>
  <c r="AP61" i="164"/>
  <c r="AL61" i="164"/>
  <c r="Y61" i="164"/>
  <c r="AS61" i="164" s="1"/>
  <c r="V61" i="164"/>
  <c r="U61" i="164"/>
  <c r="Q61" i="164"/>
  <c r="M61" i="164"/>
  <c r="AQ60" i="164" a="1"/>
  <c r="AQ60" i="164" s="1"/>
  <c r="AR60" i="164" s="1"/>
  <c r="AP60" i="164"/>
  <c r="AL60" i="164"/>
  <c r="Y60" i="164"/>
  <c r="AS60" i="164" s="1"/>
  <c r="V60" i="164"/>
  <c r="U60" i="164"/>
  <c r="Q60" i="164"/>
  <c r="M60" i="164"/>
  <c r="AP59" i="164"/>
  <c r="AL59" i="164"/>
  <c r="Y59" i="164"/>
  <c r="AQ59" i="164" s="1" a="1"/>
  <c r="AQ59" i="164" s="1"/>
  <c r="V59" i="164"/>
  <c r="U59" i="164"/>
  <c r="Q59" i="164"/>
  <c r="M59" i="164"/>
  <c r="AP58" i="164"/>
  <c r="AL58" i="164"/>
  <c r="Y58" i="164"/>
  <c r="AS58" i="164" s="1"/>
  <c r="V58" i="164"/>
  <c r="U58" i="164"/>
  <c r="Q58" i="164"/>
  <c r="M58" i="164"/>
  <c r="AP57" i="164"/>
  <c r="AL57" i="164"/>
  <c r="Y57" i="164"/>
  <c r="AS57" i="164" s="1"/>
  <c r="V57" i="164"/>
  <c r="U57" i="164"/>
  <c r="Q57" i="164"/>
  <c r="M57" i="164"/>
  <c r="AP56" i="164"/>
  <c r="AL56" i="164"/>
  <c r="Y56" i="164"/>
  <c r="AS56" i="164" s="1"/>
  <c r="V56" i="164"/>
  <c r="U56" i="164"/>
  <c r="Q56" i="164"/>
  <c r="M56" i="164"/>
  <c r="AP55" i="164"/>
  <c r="AL55" i="164"/>
  <c r="Y55" i="164"/>
  <c r="AS55" i="164" s="1"/>
  <c r="V55" i="164"/>
  <c r="U55" i="164"/>
  <c r="Q55" i="164"/>
  <c r="M55" i="164"/>
  <c r="AP54" i="164"/>
  <c r="AL54" i="164"/>
  <c r="Y54" i="164"/>
  <c r="AS54" i="164" s="1"/>
  <c r="V54" i="164"/>
  <c r="U54" i="164"/>
  <c r="Q54" i="164"/>
  <c r="M54" i="164"/>
  <c r="AP53" i="164"/>
  <c r="AL53" i="164"/>
  <c r="Y53" i="164"/>
  <c r="AS53" i="164" s="1"/>
  <c r="V53" i="164"/>
  <c r="U53" i="164"/>
  <c r="Q53" i="164"/>
  <c r="M53" i="164"/>
  <c r="AP52" i="164"/>
  <c r="AL52" i="164"/>
  <c r="Y52" i="164"/>
  <c r="AS52" i="164" s="1"/>
  <c r="V52" i="164"/>
  <c r="U52" i="164"/>
  <c r="Q52" i="164"/>
  <c r="M52" i="164"/>
  <c r="AQ51" i="164" a="1"/>
  <c r="AQ51" i="164" s="1"/>
  <c r="AP51" i="164"/>
  <c r="AL51" i="164"/>
  <c r="Y51" i="164"/>
  <c r="AS51" i="164" s="1"/>
  <c r="V51" i="164"/>
  <c r="U51" i="164"/>
  <c r="Q51" i="164"/>
  <c r="M51" i="164"/>
  <c r="AQ50" i="164" a="1"/>
  <c r="AQ50" i="164" s="1"/>
  <c r="AP50" i="164"/>
  <c r="AL50" i="164"/>
  <c r="Y50" i="164"/>
  <c r="AS50" i="164" s="1"/>
  <c r="V50" i="164"/>
  <c r="U50" i="164"/>
  <c r="Q50" i="164"/>
  <c r="M50" i="164"/>
  <c r="AQ49" i="164" a="1"/>
  <c r="AQ49" i="164" s="1"/>
  <c r="AP49" i="164"/>
  <c r="AL49" i="164"/>
  <c r="Y49" i="164"/>
  <c r="AS49" i="164" s="1"/>
  <c r="V49" i="164"/>
  <c r="U49" i="164"/>
  <c r="Q49" i="164"/>
  <c r="M49" i="164"/>
  <c r="AQ48" i="164" a="1"/>
  <c r="AQ48" i="164" s="1"/>
  <c r="AP48" i="164"/>
  <c r="AL48" i="164"/>
  <c r="Y48" i="164"/>
  <c r="AS48" i="164" s="1"/>
  <c r="V48" i="164"/>
  <c r="U48" i="164"/>
  <c r="Q48" i="164"/>
  <c r="M48" i="164"/>
  <c r="AQ47" i="164" a="1"/>
  <c r="AQ47" i="164" s="1"/>
  <c r="AP47" i="164"/>
  <c r="AL47" i="164"/>
  <c r="Y47" i="164"/>
  <c r="AS47" i="164" s="1"/>
  <c r="V47" i="164"/>
  <c r="U47" i="164"/>
  <c r="Q47" i="164"/>
  <c r="M47" i="164"/>
  <c r="AQ46" i="164" a="1"/>
  <c r="AQ46" i="164" s="1"/>
  <c r="AR46" i="164" s="1"/>
  <c r="AP46" i="164"/>
  <c r="AL46" i="164"/>
  <c r="Y46" i="164"/>
  <c r="AS46" i="164" s="1"/>
  <c r="V46" i="164"/>
  <c r="U46" i="164"/>
  <c r="Q46" i="164"/>
  <c r="M46" i="164"/>
  <c r="AQ45" i="164" a="1"/>
  <c r="AQ45" i="164" s="1"/>
  <c r="AP45" i="164"/>
  <c r="AL45" i="164"/>
  <c r="Y45" i="164"/>
  <c r="AS45" i="164" s="1"/>
  <c r="V45" i="164"/>
  <c r="U45" i="164"/>
  <c r="Q45" i="164"/>
  <c r="M45" i="164"/>
  <c r="AQ44" i="164" a="1"/>
  <c r="AQ44" i="164" s="1"/>
  <c r="AR44" i="164" s="1"/>
  <c r="AP44" i="164"/>
  <c r="AL44" i="164"/>
  <c r="Y44" i="164"/>
  <c r="AS44" i="164" s="1"/>
  <c r="V44" i="164"/>
  <c r="U44" i="164"/>
  <c r="Q44" i="164"/>
  <c r="M44" i="164"/>
  <c r="AP43" i="164"/>
  <c r="AL43" i="164"/>
  <c r="Y43" i="164"/>
  <c r="AQ43" i="164" s="1" a="1"/>
  <c r="AQ43" i="164" s="1"/>
  <c r="V43" i="164"/>
  <c r="U43" i="164"/>
  <c r="Q43" i="164"/>
  <c r="M43" i="164"/>
  <c r="AP42" i="164"/>
  <c r="AL42" i="164"/>
  <c r="Y42" i="164"/>
  <c r="AS42" i="164" s="1"/>
  <c r="V42" i="164"/>
  <c r="U42" i="164"/>
  <c r="Q42" i="164"/>
  <c r="M42" i="164"/>
  <c r="AP41" i="164"/>
  <c r="AL41" i="164"/>
  <c r="Y41" i="164"/>
  <c r="AS41" i="164" s="1"/>
  <c r="V41" i="164"/>
  <c r="U41" i="164"/>
  <c r="Q41" i="164"/>
  <c r="M41" i="164"/>
  <c r="AP40" i="164"/>
  <c r="AL40" i="164"/>
  <c r="Y40" i="164"/>
  <c r="AS40" i="164" s="1"/>
  <c r="V40" i="164"/>
  <c r="U40" i="164"/>
  <c r="Q40" i="164"/>
  <c r="M40" i="164"/>
  <c r="AP39" i="164"/>
  <c r="AL39" i="164"/>
  <c r="Y39" i="164"/>
  <c r="AS39" i="164" s="1"/>
  <c r="V39" i="164"/>
  <c r="U39" i="164"/>
  <c r="Q39" i="164"/>
  <c r="M39" i="164"/>
  <c r="AP38" i="164"/>
  <c r="AL38" i="164"/>
  <c r="Y38" i="164"/>
  <c r="AS38" i="164" s="1"/>
  <c r="V38" i="164"/>
  <c r="U38" i="164"/>
  <c r="Q38" i="164"/>
  <c r="M38" i="164"/>
  <c r="AP37" i="164"/>
  <c r="AL37" i="164"/>
  <c r="Y37" i="164"/>
  <c r="AS37" i="164" s="1"/>
  <c r="V37" i="164"/>
  <c r="U37" i="164"/>
  <c r="Q37" i="164"/>
  <c r="M37" i="164"/>
  <c r="AP36" i="164"/>
  <c r="AL36" i="164"/>
  <c r="Y36" i="164"/>
  <c r="AS36" i="164" s="1"/>
  <c r="V36" i="164"/>
  <c r="U36" i="164"/>
  <c r="Q36" i="164"/>
  <c r="M36" i="164"/>
  <c r="AQ35" i="164" a="1"/>
  <c r="AQ35" i="164" s="1"/>
  <c r="AP35" i="164"/>
  <c r="AL35" i="164"/>
  <c r="Y35" i="164"/>
  <c r="AS35" i="164" s="1"/>
  <c r="V35" i="164"/>
  <c r="U35" i="164"/>
  <c r="Q35" i="164"/>
  <c r="M35" i="164"/>
  <c r="AQ34" i="164" a="1"/>
  <c r="AQ34" i="164" s="1"/>
  <c r="AP34" i="164"/>
  <c r="AL34" i="164"/>
  <c r="Y34" i="164"/>
  <c r="AS34" i="164" s="1"/>
  <c r="V34" i="164"/>
  <c r="U34" i="164"/>
  <c r="Q34" i="164"/>
  <c r="M34" i="164"/>
  <c r="AQ33" i="164" a="1"/>
  <c r="AQ33" i="164" s="1"/>
  <c r="AP33" i="164"/>
  <c r="AL33" i="164"/>
  <c r="Y33" i="164"/>
  <c r="AS33" i="164" s="1"/>
  <c r="V33" i="164"/>
  <c r="U33" i="164"/>
  <c r="Q33" i="164"/>
  <c r="M33" i="164"/>
  <c r="AQ32" i="164" a="1"/>
  <c r="AQ32" i="164" s="1"/>
  <c r="AP32" i="164"/>
  <c r="AL32" i="164"/>
  <c r="Y32" i="164"/>
  <c r="AS32" i="164" s="1"/>
  <c r="V32" i="164"/>
  <c r="U32" i="164"/>
  <c r="Q32" i="164"/>
  <c r="M32" i="164"/>
  <c r="AQ31" i="164" a="1"/>
  <c r="AQ31" i="164" s="1"/>
  <c r="AP31" i="164"/>
  <c r="AL31" i="164"/>
  <c r="Y31" i="164"/>
  <c r="AS31" i="164" s="1"/>
  <c r="V31" i="164"/>
  <c r="U31" i="164"/>
  <c r="Q31" i="164"/>
  <c r="M31" i="164"/>
  <c r="AQ30" i="164" a="1"/>
  <c r="AQ30" i="164" s="1"/>
  <c r="AR30" i="164" s="1"/>
  <c r="AP30" i="164"/>
  <c r="AL30" i="164"/>
  <c r="Y30" i="164"/>
  <c r="AS30" i="164" s="1"/>
  <c r="V30" i="164"/>
  <c r="U30" i="164"/>
  <c r="Q30" i="164"/>
  <c r="M30" i="164"/>
  <c r="AQ29" i="164" a="1"/>
  <c r="AQ29" i="164" s="1"/>
  <c r="AP29" i="164"/>
  <c r="AL29" i="164"/>
  <c r="Y29" i="164"/>
  <c r="AS29" i="164" s="1"/>
  <c r="V29" i="164"/>
  <c r="U29" i="164"/>
  <c r="Q29" i="164"/>
  <c r="M29" i="164"/>
  <c r="AQ28" i="164" a="1"/>
  <c r="AQ28" i="164" s="1"/>
  <c r="AR28" i="164" s="1"/>
  <c r="AP28" i="164"/>
  <c r="AL28" i="164"/>
  <c r="Y28" i="164"/>
  <c r="AS28" i="164" s="1"/>
  <c r="V28" i="164"/>
  <c r="U28" i="164"/>
  <c r="Q28" i="164"/>
  <c r="M28" i="164"/>
  <c r="AP27" i="164"/>
  <c r="AL27" i="164"/>
  <c r="Y27" i="164"/>
  <c r="AQ27" i="164" s="1" a="1"/>
  <c r="AQ27" i="164" s="1"/>
  <c r="V27" i="164"/>
  <c r="U27" i="164"/>
  <c r="Q27" i="164"/>
  <c r="M27" i="164"/>
  <c r="AP26" i="164"/>
  <c r="AL26" i="164"/>
  <c r="Y26" i="164"/>
  <c r="AS26" i="164" s="1"/>
  <c r="V26" i="164"/>
  <c r="U26" i="164"/>
  <c r="Q26" i="164"/>
  <c r="M26" i="164"/>
  <c r="AP25" i="164"/>
  <c r="AL25" i="164"/>
  <c r="Y25" i="164"/>
  <c r="AS25" i="164" s="1"/>
  <c r="V25" i="164"/>
  <c r="U25" i="164"/>
  <c r="Q25" i="164"/>
  <c r="M25" i="164"/>
  <c r="AP24" i="164"/>
  <c r="AL24" i="164"/>
  <c r="Y24" i="164"/>
  <c r="AS24" i="164" s="1"/>
  <c r="V24" i="164"/>
  <c r="U24" i="164"/>
  <c r="Q24" i="164"/>
  <c r="M24" i="164"/>
  <c r="AP23" i="164"/>
  <c r="AL23" i="164"/>
  <c r="Y23" i="164"/>
  <c r="AS23" i="164" s="1"/>
  <c r="V23" i="164"/>
  <c r="U23" i="164"/>
  <c r="Q23" i="164"/>
  <c r="M23" i="164"/>
  <c r="AP22" i="164"/>
  <c r="AL22" i="164"/>
  <c r="Y22" i="164"/>
  <c r="AS22" i="164" s="1"/>
  <c r="V22" i="164"/>
  <c r="U22" i="164"/>
  <c r="Q22" i="164"/>
  <c r="M22" i="164"/>
  <c r="AP21" i="164"/>
  <c r="AL21" i="164"/>
  <c r="Y21" i="164"/>
  <c r="AS21" i="164" s="1"/>
  <c r="V21" i="164"/>
  <c r="U21" i="164"/>
  <c r="Q21" i="164"/>
  <c r="M21" i="164"/>
  <c r="AP20" i="164"/>
  <c r="AL20" i="164"/>
  <c r="Y20" i="164"/>
  <c r="AS20" i="164" s="1"/>
  <c r="V20" i="164"/>
  <c r="U20" i="164"/>
  <c r="Q20" i="164"/>
  <c r="M20" i="164"/>
  <c r="AQ19" i="164" a="1"/>
  <c r="AQ19" i="164" s="1"/>
  <c r="AP19" i="164"/>
  <c r="AL19" i="164"/>
  <c r="Y19" i="164"/>
  <c r="AS19" i="164" s="1"/>
  <c r="V19" i="164"/>
  <c r="U19" i="164"/>
  <c r="Q19" i="164"/>
  <c r="M19" i="164"/>
  <c r="AQ18" i="164" a="1"/>
  <c r="AQ18" i="164" s="1"/>
  <c r="AP18" i="164"/>
  <c r="AL18" i="164"/>
  <c r="Y18" i="164"/>
  <c r="AS18" i="164" s="1"/>
  <c r="V18" i="164"/>
  <c r="U18" i="164"/>
  <c r="Q18" i="164"/>
  <c r="M18" i="164"/>
  <c r="AQ17" i="164" a="1"/>
  <c r="AQ17" i="164" s="1"/>
  <c r="AP17" i="164"/>
  <c r="AL17" i="164"/>
  <c r="Y17" i="164"/>
  <c r="AS17" i="164" s="1"/>
  <c r="V17" i="164"/>
  <c r="U17" i="164"/>
  <c r="Q17" i="164"/>
  <c r="M17" i="164"/>
  <c r="AQ16" i="164" a="1"/>
  <c r="AQ16" i="164" s="1"/>
  <c r="AP16" i="164"/>
  <c r="AL16" i="164"/>
  <c r="Y16" i="164"/>
  <c r="AS16" i="164" s="1"/>
  <c r="V16" i="164"/>
  <c r="U16" i="164"/>
  <c r="Q16" i="164"/>
  <c r="M16" i="164"/>
  <c r="AQ15" i="164" a="1"/>
  <c r="AQ15" i="164" s="1"/>
  <c r="AP15" i="164"/>
  <c r="AL15" i="164"/>
  <c r="Y15" i="164"/>
  <c r="AS15" i="164" s="1"/>
  <c r="V15" i="164"/>
  <c r="U15" i="164"/>
  <c r="Q15" i="164"/>
  <c r="M15" i="164"/>
  <c r="AQ14" i="164" a="1"/>
  <c r="AQ14" i="164" s="1"/>
  <c r="AR14" i="164" s="1"/>
  <c r="AP14" i="164"/>
  <c r="AL14" i="164"/>
  <c r="Y14" i="164"/>
  <c r="AS14" i="164" s="1"/>
  <c r="V14" i="164"/>
  <c r="U14" i="164"/>
  <c r="Q14" i="164"/>
  <c r="M14" i="164"/>
  <c r="AQ13" i="164" a="1"/>
  <c r="AQ13" i="164" s="1"/>
  <c r="AP13" i="164"/>
  <c r="AL13" i="164"/>
  <c r="Y13" i="164"/>
  <c r="AS13" i="164" s="1"/>
  <c r="V13" i="164"/>
  <c r="U13" i="164"/>
  <c r="Q13" i="164"/>
  <c r="M13" i="164"/>
  <c r="AQ12" i="164" a="1"/>
  <c r="AQ12" i="164" s="1"/>
  <c r="AR12" i="164" s="1"/>
  <c r="AP12" i="164"/>
  <c r="AL12" i="164"/>
  <c r="Y12" i="164"/>
  <c r="AS12" i="164" s="1"/>
  <c r="V12" i="164"/>
  <c r="U12" i="164"/>
  <c r="Q12" i="164"/>
  <c r="M12" i="164"/>
  <c r="AP11" i="164"/>
  <c r="AL11" i="164"/>
  <c r="Y11" i="164"/>
  <c r="AQ11" i="164" s="1" a="1"/>
  <c r="AQ11" i="164" s="1"/>
  <c r="V11" i="164"/>
  <c r="U11" i="164"/>
  <c r="Q11" i="164"/>
  <c r="M11" i="164"/>
  <c r="AP10" i="164"/>
  <c r="AL10" i="164"/>
  <c r="Y10" i="164"/>
  <c r="AS10" i="164" s="1"/>
  <c r="V10" i="164"/>
  <c r="U10" i="164"/>
  <c r="Q10" i="164"/>
  <c r="M10" i="164"/>
  <c r="AP9" i="164"/>
  <c r="AL9" i="164"/>
  <c r="Y9" i="164"/>
  <c r="AS9" i="164" s="1"/>
  <c r="V9" i="164"/>
  <c r="U9" i="164"/>
  <c r="Q9" i="164"/>
  <c r="M9" i="164"/>
  <c r="AP8" i="164"/>
  <c r="AL8" i="164"/>
  <c r="Y8" i="164"/>
  <c r="AS8" i="164" s="1"/>
  <c r="V8" i="164"/>
  <c r="U8" i="164"/>
  <c r="Q8" i="164"/>
  <c r="M8" i="164"/>
  <c r="AP7" i="164"/>
  <c r="AL7" i="164"/>
  <c r="Y7" i="164"/>
  <c r="AS7" i="164" s="1"/>
  <c r="V7" i="164"/>
  <c r="U7" i="164"/>
  <c r="Q7" i="164"/>
  <c r="M7" i="164"/>
  <c r="AP6" i="164"/>
  <c r="AL6" i="164"/>
  <c r="Y6" i="164"/>
  <c r="AS6" i="164" s="1"/>
  <c r="V6" i="164"/>
  <c r="U6" i="164"/>
  <c r="Q6" i="164"/>
  <c r="M6" i="164"/>
  <c r="AP5" i="164"/>
  <c r="AL5" i="164"/>
  <c r="Y5" i="164"/>
  <c r="AS5" i="164" s="1"/>
  <c r="V5" i="164"/>
  <c r="U5" i="164"/>
  <c r="Q5" i="164"/>
  <c r="M5" i="164"/>
  <c r="AP4" i="164"/>
  <c r="AL4" i="164"/>
  <c r="Y4" i="164"/>
  <c r="AS4" i="164" s="1"/>
  <c r="V4" i="164"/>
  <c r="U4" i="164"/>
  <c r="Q4" i="164"/>
  <c r="M4" i="164"/>
  <c r="AP3" i="164"/>
  <c r="AL3" i="164"/>
  <c r="Y3" i="164"/>
  <c r="AS3" i="164" s="1"/>
  <c r="V3" i="164"/>
  <c r="U3" i="164"/>
  <c r="Q3" i="164"/>
  <c r="M3" i="164"/>
  <c r="AP2" i="164"/>
  <c r="AL2" i="164"/>
  <c r="Y2" i="164"/>
  <c r="Y67" i="164" s="1"/>
  <c r="V2" i="164"/>
  <c r="U2" i="164"/>
  <c r="Q2" i="164"/>
  <c r="M2" i="164"/>
  <c r="M67" i="164" s="1"/>
  <c r="AS27" i="164" l="1"/>
  <c r="AS43" i="164"/>
  <c r="AS59" i="164"/>
  <c r="AR16" i="164"/>
  <c r="AR18" i="164"/>
  <c r="AR32" i="164"/>
  <c r="AR34" i="164"/>
  <c r="AR48" i="164"/>
  <c r="AR50" i="164"/>
  <c r="AR64" i="164"/>
  <c r="Q67" i="164"/>
  <c r="AP67" i="164"/>
  <c r="AQ20" i="164" a="1"/>
  <c r="AQ20" i="164" s="1"/>
  <c r="AR20" i="164" s="1"/>
  <c r="AQ21" i="164" a="1"/>
  <c r="AQ21" i="164" s="1"/>
  <c r="AQ22" i="164" a="1"/>
  <c r="AQ22" i="164" s="1"/>
  <c r="AR22" i="164" s="1"/>
  <c r="AQ23" i="164" a="1"/>
  <c r="AQ23" i="164" s="1"/>
  <c r="AR23" i="164" s="1"/>
  <c r="AQ36" i="164" a="1"/>
  <c r="AQ36" i="164" s="1"/>
  <c r="AR36" i="164" s="1"/>
  <c r="AQ37" i="164" a="1"/>
  <c r="AQ37" i="164" s="1"/>
  <c r="AQ38" i="164" a="1"/>
  <c r="AQ38" i="164" s="1"/>
  <c r="AR38" i="164" s="1"/>
  <c r="AQ39" i="164" a="1"/>
  <c r="AQ39" i="164" s="1"/>
  <c r="AR39" i="164" s="1"/>
  <c r="AQ52" i="164" a="1"/>
  <c r="AQ52" i="164" s="1"/>
  <c r="AR52" i="164" s="1"/>
  <c r="AQ53" i="164" a="1"/>
  <c r="AQ53" i="164" s="1"/>
  <c r="AQ54" i="164" a="1"/>
  <c r="AQ54" i="164" s="1"/>
  <c r="AR54" i="164" s="1"/>
  <c r="AQ55" i="164" a="1"/>
  <c r="AQ55" i="164" s="1"/>
  <c r="AR55" i="164" s="1"/>
  <c r="AS11" i="164"/>
  <c r="AQ2" i="164" a="1"/>
  <c r="AQ2" i="164" s="1"/>
  <c r="AQ3" i="164" a="1"/>
  <c r="AQ3" i="164" s="1"/>
  <c r="AQ4" i="164" a="1"/>
  <c r="AQ4" i="164" s="1"/>
  <c r="AR4" i="164" s="1"/>
  <c r="AQ5" i="164" a="1"/>
  <c r="AQ5" i="164" s="1"/>
  <c r="AR5" i="164" s="1"/>
  <c r="AQ6" i="164" a="1"/>
  <c r="AQ6" i="164" s="1"/>
  <c r="AR6" i="164" s="1"/>
  <c r="AQ7" i="164" a="1"/>
  <c r="AQ7" i="164" s="1"/>
  <c r="AR7" i="164" s="1"/>
  <c r="AQ8" i="164" a="1"/>
  <c r="AQ8" i="164" s="1"/>
  <c r="AR8" i="164" s="1"/>
  <c r="AQ9" i="164" a="1"/>
  <c r="AQ9" i="164" s="1"/>
  <c r="AQ10" i="164" a="1"/>
  <c r="AQ10" i="164" s="1"/>
  <c r="AQ24" i="164" a="1"/>
  <c r="AQ24" i="164" s="1"/>
  <c r="AR24" i="164" s="1"/>
  <c r="AQ25" i="164" a="1"/>
  <c r="AQ25" i="164" s="1"/>
  <c r="AR25" i="164" s="1"/>
  <c r="AQ26" i="164" a="1"/>
  <c r="AQ26" i="164" s="1"/>
  <c r="AR26" i="164" s="1"/>
  <c r="AQ40" i="164" a="1"/>
  <c r="AQ40" i="164" s="1"/>
  <c r="AR40" i="164" s="1"/>
  <c r="AQ41" i="164" a="1"/>
  <c r="AQ41" i="164" s="1"/>
  <c r="AR41" i="164" s="1"/>
  <c r="AQ42" i="164" a="1"/>
  <c r="AQ42" i="164" s="1"/>
  <c r="AR42" i="164" s="1"/>
  <c r="AQ56" i="164" a="1"/>
  <c r="AQ56" i="164" s="1"/>
  <c r="AR56" i="164" s="1"/>
  <c r="AQ57" i="164" a="1"/>
  <c r="AQ57" i="164" s="1"/>
  <c r="AQ58" i="164" a="1"/>
  <c r="AQ58" i="164" s="1"/>
  <c r="AR58" i="164" s="1"/>
  <c r="AR3" i="164"/>
  <c r="AR9" i="164"/>
  <c r="AR10" i="164"/>
  <c r="AR11" i="164"/>
  <c r="AS2" i="164"/>
  <c r="AR13" i="164"/>
  <c r="AR17" i="164"/>
  <c r="AR21" i="164"/>
  <c r="AR33" i="164"/>
  <c r="AR37" i="164"/>
  <c r="AR45" i="164"/>
  <c r="AR49" i="164"/>
  <c r="AR53" i="164"/>
  <c r="AR57" i="164"/>
  <c r="AR61" i="164"/>
  <c r="AR65" i="164"/>
  <c r="AR29" i="164"/>
  <c r="AL67" i="164"/>
  <c r="AR2" i="164"/>
  <c r="AR15" i="164"/>
  <c r="AR19" i="164"/>
  <c r="AR27" i="164"/>
  <c r="AR31" i="164"/>
  <c r="AR35" i="164"/>
  <c r="AR43" i="164"/>
  <c r="AR47" i="164"/>
  <c r="AR51" i="164"/>
  <c r="AR59" i="164"/>
  <c r="AR63" i="164"/>
  <c r="AY67" i="154"/>
  <c r="AX67" i="154"/>
  <c r="AW67" i="154"/>
  <c r="AV67" i="154"/>
  <c r="AU67" i="154"/>
  <c r="AT67" i="154"/>
  <c r="AO67" i="154"/>
  <c r="AN67" i="154"/>
  <c r="AM67" i="154"/>
  <c r="AK67" i="154"/>
  <c r="AJ67" i="154"/>
  <c r="AI67" i="154"/>
  <c r="AH67" i="154"/>
  <c r="AG67" i="154"/>
  <c r="AF67" i="154"/>
  <c r="AE67" i="154"/>
  <c r="AD67" i="154"/>
  <c r="AC67" i="154"/>
  <c r="AB67" i="154"/>
  <c r="AA67" i="154"/>
  <c r="Z67" i="154"/>
  <c r="X67" i="154"/>
  <c r="P67" i="154"/>
  <c r="O67" i="154"/>
  <c r="N67" i="154"/>
  <c r="L67" i="154"/>
  <c r="K67" i="154"/>
  <c r="J67" i="154"/>
  <c r="I67" i="154"/>
  <c r="H67" i="154"/>
  <c r="AQ65" i="154" a="1"/>
  <c r="AP65" i="154"/>
  <c r="AL65" i="154"/>
  <c r="Y65" i="154"/>
  <c r="AS65" i="154" s="1"/>
  <c r="V65" i="154"/>
  <c r="U65" i="154"/>
  <c r="Q65" i="154"/>
  <c r="M65" i="154"/>
  <c r="AP64" i="154"/>
  <c r="AL64" i="154"/>
  <c r="Y64" i="154"/>
  <c r="AS64" i="154" s="1"/>
  <c r="V64" i="154"/>
  <c r="U64" i="154"/>
  <c r="Q64" i="154"/>
  <c r="M64" i="154"/>
  <c r="AP63" i="154"/>
  <c r="AL63" i="154"/>
  <c r="Y63" i="154"/>
  <c r="AS63" i="154" s="1"/>
  <c r="V63" i="154"/>
  <c r="U63" i="154"/>
  <c r="Q63" i="154"/>
  <c r="M63" i="154"/>
  <c r="AQ62" i="154" a="1"/>
  <c r="AP62" i="154"/>
  <c r="AL62" i="154"/>
  <c r="Y62" i="154"/>
  <c r="AS62" i="154" s="1"/>
  <c r="V62" i="154"/>
  <c r="U62" i="154"/>
  <c r="Q62" i="154"/>
  <c r="M62" i="154"/>
  <c r="AQ61" i="154" a="1"/>
  <c r="AQ61" i="154" s="1"/>
  <c r="AR61" i="154" s="1"/>
  <c r="AP61" i="154"/>
  <c r="AL61" i="154"/>
  <c r="Y61" i="154"/>
  <c r="AS61" i="154" s="1"/>
  <c r="V61" i="154"/>
  <c r="U61" i="154"/>
  <c r="Q61" i="154"/>
  <c r="M61" i="154"/>
  <c r="AP60" i="154"/>
  <c r="AL60" i="154"/>
  <c r="Y60" i="154"/>
  <c r="AS60" i="154" s="1"/>
  <c r="V60" i="154"/>
  <c r="U60" i="154"/>
  <c r="Q60" i="154"/>
  <c r="M60" i="154"/>
  <c r="AP59" i="154"/>
  <c r="AL59" i="154"/>
  <c r="Y59" i="154"/>
  <c r="AS59" i="154" s="1"/>
  <c r="V59" i="154"/>
  <c r="U59" i="154"/>
  <c r="Q59" i="154"/>
  <c r="M59" i="154"/>
  <c r="AP58" i="154"/>
  <c r="AL58" i="154"/>
  <c r="Y58" i="154"/>
  <c r="AS58" i="154" s="1"/>
  <c r="V58" i="154"/>
  <c r="U58" i="154"/>
  <c r="Q58" i="154"/>
  <c r="M58" i="154"/>
  <c r="AP56" i="154"/>
  <c r="AL56" i="154"/>
  <c r="Y56" i="154"/>
  <c r="AS56" i="154" s="1"/>
  <c r="V56" i="154"/>
  <c r="U56" i="154"/>
  <c r="Q56" i="154"/>
  <c r="M56" i="154"/>
  <c r="AP55" i="154"/>
  <c r="AL55" i="154"/>
  <c r="Y55" i="154"/>
  <c r="AS55" i="154" s="1"/>
  <c r="V55" i="154"/>
  <c r="U55" i="154"/>
  <c r="Q55" i="154"/>
  <c r="M55" i="154"/>
  <c r="AP54" i="154"/>
  <c r="AL54" i="154"/>
  <c r="Y54" i="154"/>
  <c r="AS54" i="154" s="1"/>
  <c r="V54" i="154"/>
  <c r="U54" i="154"/>
  <c r="Q54" i="154"/>
  <c r="M54" i="154"/>
  <c r="AP46" i="154"/>
  <c r="AL46" i="154"/>
  <c r="Y46" i="154"/>
  <c r="AS46" i="154" s="1"/>
  <c r="V46" i="154"/>
  <c r="U46" i="154"/>
  <c r="Q46" i="154"/>
  <c r="M46" i="154"/>
  <c r="AP45" i="154"/>
  <c r="AL45" i="154"/>
  <c r="Y45" i="154"/>
  <c r="AS45" i="154" s="1"/>
  <c r="V45" i="154"/>
  <c r="U45" i="154"/>
  <c r="Q45" i="154"/>
  <c r="M45" i="154"/>
  <c r="AP53" i="154"/>
  <c r="AL53" i="154"/>
  <c r="Y53" i="154"/>
  <c r="AS53" i="154" s="1"/>
  <c r="V53" i="154"/>
  <c r="U53" i="154"/>
  <c r="Q53" i="154"/>
  <c r="M53" i="154"/>
  <c r="AP52" i="154"/>
  <c r="AL52" i="154"/>
  <c r="Y52" i="154"/>
  <c r="AS52" i="154" s="1"/>
  <c r="V52" i="154"/>
  <c r="U52" i="154"/>
  <c r="Q52" i="154"/>
  <c r="M52" i="154"/>
  <c r="AP51" i="154"/>
  <c r="AL51" i="154"/>
  <c r="Y51" i="154"/>
  <c r="AS51" i="154" s="1"/>
  <c r="V51" i="154"/>
  <c r="U51" i="154"/>
  <c r="Q51" i="154"/>
  <c r="M51" i="154"/>
  <c r="AP50" i="154"/>
  <c r="AL50" i="154"/>
  <c r="Y50" i="154"/>
  <c r="AS50" i="154" s="1"/>
  <c r="V50" i="154"/>
  <c r="U50" i="154"/>
  <c r="Q50" i="154"/>
  <c r="M50" i="154"/>
  <c r="AP49" i="154"/>
  <c r="AL49" i="154"/>
  <c r="Y49" i="154"/>
  <c r="AS49" i="154" s="1"/>
  <c r="V49" i="154"/>
  <c r="U49" i="154"/>
  <c r="Q49" i="154"/>
  <c r="M49" i="154"/>
  <c r="AP48" i="154"/>
  <c r="AL48" i="154"/>
  <c r="Y48" i="154"/>
  <c r="AS48" i="154" s="1"/>
  <c r="V48" i="154"/>
  <c r="U48" i="154"/>
  <c r="Q48" i="154"/>
  <c r="M48" i="154"/>
  <c r="AP47" i="154"/>
  <c r="AL47" i="154"/>
  <c r="Y47" i="154"/>
  <c r="AS47" i="154" s="1"/>
  <c r="V47" i="154"/>
  <c r="U47" i="154"/>
  <c r="Q47" i="154"/>
  <c r="M47" i="154"/>
  <c r="AP41" i="154"/>
  <c r="AL41" i="154"/>
  <c r="Y41" i="154"/>
  <c r="AS41" i="154" s="1"/>
  <c r="V41" i="154"/>
  <c r="U41" i="154"/>
  <c r="Q41" i="154"/>
  <c r="M41" i="154"/>
  <c r="AP36" i="154"/>
  <c r="AL36" i="154"/>
  <c r="Y36" i="154"/>
  <c r="AS36" i="154" s="1"/>
  <c r="V36" i="154"/>
  <c r="U36" i="154"/>
  <c r="Q36" i="154"/>
  <c r="M36" i="154"/>
  <c r="AP32" i="154"/>
  <c r="AL32" i="154"/>
  <c r="Y32" i="154"/>
  <c r="AS32" i="154" s="1"/>
  <c r="V32" i="154"/>
  <c r="U32" i="154"/>
  <c r="Q32" i="154"/>
  <c r="M32" i="154"/>
  <c r="AP40" i="154"/>
  <c r="AL40" i="154"/>
  <c r="Y40" i="154"/>
  <c r="AS40" i="154" s="1"/>
  <c r="V40" i="154"/>
  <c r="U40" i="154"/>
  <c r="Q40" i="154"/>
  <c r="M40" i="154"/>
  <c r="AP39" i="154"/>
  <c r="AL39" i="154"/>
  <c r="Y39" i="154"/>
  <c r="AS39" i="154" s="1"/>
  <c r="V39" i="154"/>
  <c r="U39" i="154"/>
  <c r="Q39" i="154"/>
  <c r="M39" i="154"/>
  <c r="AP38" i="154"/>
  <c r="AL38" i="154"/>
  <c r="Y38" i="154"/>
  <c r="AS38" i="154" s="1"/>
  <c r="V38" i="154"/>
  <c r="U38" i="154"/>
  <c r="Q38" i="154"/>
  <c r="M38" i="154"/>
  <c r="AP37" i="154"/>
  <c r="AL37" i="154"/>
  <c r="Y37" i="154"/>
  <c r="AS37" i="154" s="1"/>
  <c r="V37" i="154"/>
  <c r="U37" i="154"/>
  <c r="Q37" i="154"/>
  <c r="M37" i="154"/>
  <c r="AP35" i="154"/>
  <c r="AL35" i="154"/>
  <c r="Y35" i="154"/>
  <c r="AS35" i="154" s="1"/>
  <c r="V35" i="154"/>
  <c r="U35" i="154"/>
  <c r="Q35" i="154"/>
  <c r="M35" i="154"/>
  <c r="AP34" i="154"/>
  <c r="AL34" i="154"/>
  <c r="Y34" i="154"/>
  <c r="AS34" i="154" s="1"/>
  <c r="V34" i="154"/>
  <c r="U34" i="154"/>
  <c r="Q34" i="154"/>
  <c r="M34" i="154"/>
  <c r="AP44" i="154"/>
  <c r="AL44" i="154"/>
  <c r="Y44" i="154"/>
  <c r="AS44" i="154" s="1"/>
  <c r="V44" i="154"/>
  <c r="U44" i="154"/>
  <c r="Q44" i="154"/>
  <c r="M44" i="154"/>
  <c r="AP43" i="154"/>
  <c r="AL43" i="154"/>
  <c r="Y43" i="154"/>
  <c r="AS43" i="154" s="1"/>
  <c r="V43" i="154"/>
  <c r="U43" i="154"/>
  <c r="Q43" i="154"/>
  <c r="M43" i="154"/>
  <c r="AP33" i="154"/>
  <c r="AL33" i="154"/>
  <c r="Y33" i="154"/>
  <c r="AS33" i="154" s="1"/>
  <c r="V33" i="154"/>
  <c r="U33" i="154"/>
  <c r="Q33" i="154"/>
  <c r="M33" i="154"/>
  <c r="AP31" i="154"/>
  <c r="AL31" i="154"/>
  <c r="Y31" i="154"/>
  <c r="AS31" i="154" s="1"/>
  <c r="V31" i="154"/>
  <c r="U31" i="154"/>
  <c r="Q31" i="154"/>
  <c r="M31" i="154"/>
  <c r="AP30" i="154"/>
  <c r="AL30" i="154"/>
  <c r="Y30" i="154"/>
  <c r="AS30" i="154" s="1"/>
  <c r="V30" i="154"/>
  <c r="U30" i="154"/>
  <c r="Q30" i="154"/>
  <c r="M30" i="154"/>
  <c r="AP42" i="154"/>
  <c r="AL42" i="154"/>
  <c r="Y42" i="154"/>
  <c r="AS42" i="154" s="1"/>
  <c r="V42" i="154"/>
  <c r="U42" i="154"/>
  <c r="Q42" i="154"/>
  <c r="M42" i="154"/>
  <c r="AP29" i="154"/>
  <c r="AL29" i="154"/>
  <c r="Y29" i="154"/>
  <c r="AS29" i="154" s="1"/>
  <c r="V29" i="154"/>
  <c r="U29" i="154"/>
  <c r="Q29" i="154"/>
  <c r="M29" i="154"/>
  <c r="AP28" i="154"/>
  <c r="AL28" i="154"/>
  <c r="Y28" i="154"/>
  <c r="AS28" i="154" s="1"/>
  <c r="V28" i="154"/>
  <c r="U28" i="154"/>
  <c r="Q28" i="154"/>
  <c r="M28" i="154"/>
  <c r="AP27" i="154"/>
  <c r="AL27" i="154"/>
  <c r="Y27" i="154"/>
  <c r="AS27" i="154" s="1"/>
  <c r="V27" i="154"/>
  <c r="U27" i="154"/>
  <c r="Q27" i="154"/>
  <c r="M27" i="154"/>
  <c r="AP26" i="154"/>
  <c r="AL26" i="154"/>
  <c r="Y26" i="154"/>
  <c r="AS26" i="154" s="1"/>
  <c r="V26" i="154"/>
  <c r="U26" i="154"/>
  <c r="Q26" i="154"/>
  <c r="M26" i="154"/>
  <c r="AP25" i="154"/>
  <c r="AL25" i="154"/>
  <c r="Y25" i="154"/>
  <c r="AS25" i="154" s="1"/>
  <c r="V25" i="154"/>
  <c r="U25" i="154"/>
  <c r="Q25" i="154"/>
  <c r="M25" i="154"/>
  <c r="AP24" i="154"/>
  <c r="AL24" i="154"/>
  <c r="Y24" i="154"/>
  <c r="AS24" i="154" s="1"/>
  <c r="V24" i="154"/>
  <c r="U24" i="154"/>
  <c r="Q24" i="154"/>
  <c r="M24" i="154"/>
  <c r="AP23" i="154"/>
  <c r="AL23" i="154"/>
  <c r="Y23" i="154"/>
  <c r="AS23" i="154" s="1"/>
  <c r="V23" i="154"/>
  <c r="U23" i="154"/>
  <c r="Q23" i="154"/>
  <c r="M23" i="154"/>
  <c r="AP22" i="154"/>
  <c r="AL22" i="154"/>
  <c r="Y22" i="154"/>
  <c r="AS22" i="154" s="1"/>
  <c r="V22" i="154"/>
  <c r="U22" i="154"/>
  <c r="Q22" i="154"/>
  <c r="M22" i="154"/>
  <c r="AP21" i="154"/>
  <c r="AL21" i="154"/>
  <c r="Y21" i="154"/>
  <c r="AS21" i="154" s="1"/>
  <c r="V21" i="154"/>
  <c r="U21" i="154"/>
  <c r="Q21" i="154"/>
  <c r="M21" i="154"/>
  <c r="AP20" i="154"/>
  <c r="AL20" i="154"/>
  <c r="Y20" i="154"/>
  <c r="AS20" i="154" s="1"/>
  <c r="V20" i="154"/>
  <c r="U20" i="154"/>
  <c r="Q20" i="154"/>
  <c r="M20" i="154"/>
  <c r="AP19" i="154"/>
  <c r="AL19" i="154"/>
  <c r="Y19" i="154"/>
  <c r="AS19" i="154" s="1"/>
  <c r="V19" i="154"/>
  <c r="U19" i="154"/>
  <c r="Q19" i="154"/>
  <c r="M19" i="154"/>
  <c r="AP18" i="154"/>
  <c r="AL18" i="154"/>
  <c r="Y18" i="154"/>
  <c r="AS18" i="154" s="1"/>
  <c r="V18" i="154"/>
  <c r="U18" i="154"/>
  <c r="Q18" i="154"/>
  <c r="M18" i="154"/>
  <c r="AP17" i="154"/>
  <c r="AL17" i="154"/>
  <c r="Y17" i="154"/>
  <c r="AS17" i="154" s="1"/>
  <c r="V17" i="154"/>
  <c r="U17" i="154"/>
  <c r="Q17" i="154"/>
  <c r="M17" i="154"/>
  <c r="AP16" i="154"/>
  <c r="AL16" i="154"/>
  <c r="Y16" i="154"/>
  <c r="AS16" i="154" s="1"/>
  <c r="V16" i="154"/>
  <c r="U16" i="154"/>
  <c r="Q16" i="154"/>
  <c r="M16" i="154"/>
  <c r="AP15" i="154"/>
  <c r="AL15" i="154"/>
  <c r="Y15" i="154"/>
  <c r="AS15" i="154" s="1"/>
  <c r="V15" i="154"/>
  <c r="U15" i="154"/>
  <c r="Q15" i="154"/>
  <c r="M15" i="154"/>
  <c r="AP14" i="154"/>
  <c r="AL14" i="154"/>
  <c r="Y14" i="154"/>
  <c r="AS14" i="154" s="1"/>
  <c r="V14" i="154"/>
  <c r="U14" i="154"/>
  <c r="Q14" i="154"/>
  <c r="M14" i="154"/>
  <c r="AP13" i="154"/>
  <c r="AL13" i="154"/>
  <c r="Y13" i="154"/>
  <c r="AS13" i="154" s="1"/>
  <c r="V13" i="154"/>
  <c r="U13" i="154"/>
  <c r="Q13" i="154"/>
  <c r="M13" i="154"/>
  <c r="AP57" i="154"/>
  <c r="AL57" i="154"/>
  <c r="Y57" i="154"/>
  <c r="AS57" i="154" s="1"/>
  <c r="V57" i="154"/>
  <c r="U57" i="154"/>
  <c r="Q57" i="154"/>
  <c r="M57" i="154"/>
  <c r="AP12" i="154"/>
  <c r="AL12" i="154"/>
  <c r="Y12" i="154"/>
  <c r="AS12" i="154" s="1"/>
  <c r="V12" i="154"/>
  <c r="U12" i="154"/>
  <c r="Q12" i="154"/>
  <c r="M12" i="154"/>
  <c r="AP11" i="154"/>
  <c r="AL11" i="154"/>
  <c r="Y11" i="154"/>
  <c r="AS11" i="154" s="1"/>
  <c r="V11" i="154"/>
  <c r="U11" i="154"/>
  <c r="Q11" i="154"/>
  <c r="M11" i="154"/>
  <c r="AP10" i="154"/>
  <c r="AL10" i="154"/>
  <c r="Y10" i="154"/>
  <c r="AS10" i="154" s="1"/>
  <c r="V10" i="154"/>
  <c r="U10" i="154"/>
  <c r="Q10" i="154"/>
  <c r="M10" i="154"/>
  <c r="AP9" i="154"/>
  <c r="AL9" i="154"/>
  <c r="Y9" i="154"/>
  <c r="AS9" i="154" s="1"/>
  <c r="V9" i="154"/>
  <c r="U9" i="154"/>
  <c r="Q9" i="154"/>
  <c r="M9" i="154"/>
  <c r="AP8" i="154"/>
  <c r="AL8" i="154"/>
  <c r="Y8" i="154"/>
  <c r="AS8" i="154" s="1"/>
  <c r="V8" i="154"/>
  <c r="U8" i="154"/>
  <c r="Q8" i="154"/>
  <c r="M8" i="154"/>
  <c r="AP7" i="154"/>
  <c r="AL7" i="154"/>
  <c r="Y7" i="154"/>
  <c r="AS7" i="154" s="1"/>
  <c r="V7" i="154"/>
  <c r="U7" i="154"/>
  <c r="Q7" i="154"/>
  <c r="M7" i="154"/>
  <c r="AP6" i="154"/>
  <c r="AL6" i="154"/>
  <c r="Y6" i="154"/>
  <c r="AS6" i="154" s="1"/>
  <c r="V6" i="154"/>
  <c r="U6" i="154"/>
  <c r="Q6" i="154"/>
  <c r="M6" i="154"/>
  <c r="AP5" i="154"/>
  <c r="AL5" i="154"/>
  <c r="Y5" i="154"/>
  <c r="AS5" i="154" s="1"/>
  <c r="V5" i="154"/>
  <c r="U5" i="154"/>
  <c r="Q5" i="154"/>
  <c r="M5" i="154"/>
  <c r="AP4" i="154"/>
  <c r="AL4" i="154"/>
  <c r="Y4" i="154"/>
  <c r="AS4" i="154" s="1"/>
  <c r="V4" i="154"/>
  <c r="U4" i="154"/>
  <c r="Q4" i="154"/>
  <c r="M4" i="154"/>
  <c r="AP3" i="154"/>
  <c r="AL3" i="154"/>
  <c r="Y3" i="154"/>
  <c r="AS3" i="154" s="1"/>
  <c r="V3" i="154"/>
  <c r="U3" i="154"/>
  <c r="Q3" i="154"/>
  <c r="M3" i="154"/>
  <c r="AP2" i="154"/>
  <c r="AL2" i="154"/>
  <c r="Y2" i="154"/>
  <c r="AQ2" i="154" s="1" a="1"/>
  <c r="V2" i="154"/>
  <c r="U2" i="154"/>
  <c r="Q2" i="154"/>
  <c r="M2" i="154"/>
  <c r="AQ67" i="164" l="1"/>
  <c r="AR67" i="164"/>
  <c r="AQ63" i="154" a="1"/>
  <c r="AQ63" i="154" s="1"/>
  <c r="AR63" i="154" s="1"/>
  <c r="AQ13" i="154" a="1"/>
  <c r="AQ4" i="154" a="1"/>
  <c r="AQ4" i="154" s="1"/>
  <c r="AR4" i="154" s="1"/>
  <c r="AQ3" i="154" a="1"/>
  <c r="AQ3" i="154" s="1"/>
  <c r="AR3" i="154" s="1"/>
  <c r="AQ5" i="154" a="1"/>
  <c r="AQ5" i="154" s="1"/>
  <c r="AR5" i="154" s="1"/>
  <c r="AQ6" i="154" a="1"/>
  <c r="AQ6" i="154" s="1"/>
  <c r="AR6" i="154" s="1"/>
  <c r="AQ7" i="154" a="1"/>
  <c r="AQ7" i="154" s="1"/>
  <c r="AR7" i="154" s="1"/>
  <c r="AQ8" i="154" a="1"/>
  <c r="AQ9" i="154" a="1"/>
  <c r="AQ9" i="154" s="1"/>
  <c r="AR9" i="154" s="1"/>
  <c r="AQ10" i="154" a="1"/>
  <c r="AQ11" i="154" a="1"/>
  <c r="AQ11" i="154" s="1"/>
  <c r="AR11" i="154" s="1"/>
  <c r="AQ12" i="154" a="1"/>
  <c r="AQ14" i="154" a="1"/>
  <c r="AQ14" i="154" s="1"/>
  <c r="AR14" i="154" s="1"/>
  <c r="AQ15" i="154" a="1"/>
  <c r="AQ15" i="154" s="1"/>
  <c r="AR15" i="154" s="1"/>
  <c r="AQ16" i="154" a="1"/>
  <c r="AQ16" i="154" s="1"/>
  <c r="AR16" i="154" s="1"/>
  <c r="AQ17" i="154" a="1"/>
  <c r="AQ17" i="154" s="1"/>
  <c r="AR17" i="154" s="1"/>
  <c r="AQ62" i="154"/>
  <c r="AR62" i="154" s="1"/>
  <c r="AQ50" i="154" a="1"/>
  <c r="AQ50" i="154" s="1"/>
  <c r="AR50" i="154" s="1"/>
  <c r="AQ51" i="154" a="1"/>
  <c r="AQ51" i="154" s="1"/>
  <c r="AR51" i="154" s="1"/>
  <c r="AQ52" i="154" a="1"/>
  <c r="AQ52" i="154" s="1"/>
  <c r="AR52" i="154" s="1"/>
  <c r="AQ57" i="154" a="1"/>
  <c r="AQ57" i="154" s="1"/>
  <c r="AR57" i="154" s="1"/>
  <c r="AQ36" i="154" a="1"/>
  <c r="AQ36" i="154" s="1"/>
  <c r="AR36" i="154" s="1"/>
  <c r="AQ18" i="154" a="1"/>
  <c r="AQ18" i="154" s="1"/>
  <c r="AQ19" i="154" a="1"/>
  <c r="AQ19" i="154" s="1"/>
  <c r="AR19" i="154" s="1"/>
  <c r="AQ20" i="154" a="1"/>
  <c r="AQ21" i="154" a="1"/>
  <c r="AQ21" i="154" s="1"/>
  <c r="AR21" i="154" s="1"/>
  <c r="AQ22" i="154" a="1"/>
  <c r="AQ22" i="154" s="1"/>
  <c r="AR22" i="154" s="1"/>
  <c r="AQ23" i="154" a="1"/>
  <c r="AQ23" i="154" s="1"/>
  <c r="AR23" i="154" s="1"/>
  <c r="AQ24" i="154" a="1"/>
  <c r="AQ24" i="154" s="1"/>
  <c r="AR24" i="154" s="1"/>
  <c r="AQ25" i="154" a="1"/>
  <c r="AQ25" i="154" s="1"/>
  <c r="AR25" i="154" s="1"/>
  <c r="AQ26" i="154" a="1"/>
  <c r="AQ26" i="154" s="1"/>
  <c r="AR26" i="154" s="1"/>
  <c r="AQ27" i="154" a="1"/>
  <c r="AQ27" i="154" s="1"/>
  <c r="AR27" i="154" s="1"/>
  <c r="AQ28" i="154" a="1"/>
  <c r="AQ28" i="154" s="1"/>
  <c r="AR28" i="154" s="1"/>
  <c r="AQ29" i="154" a="1"/>
  <c r="AQ29" i="154" s="1"/>
  <c r="AR29" i="154" s="1"/>
  <c r="AQ31" i="154" a="1"/>
  <c r="AQ31" i="154" s="1"/>
  <c r="AR31" i="154" s="1"/>
  <c r="AQ65" i="154"/>
  <c r="AR65" i="154" s="1"/>
  <c r="AQ8" i="154"/>
  <c r="AR8" i="154" s="1"/>
  <c r="AQ13" i="154"/>
  <c r="AR13" i="154" s="1"/>
  <c r="AQ33" i="154" a="1"/>
  <c r="AQ33" i="154" s="1"/>
  <c r="AR33" i="154" s="1"/>
  <c r="AQ43" i="154" a="1"/>
  <c r="AQ43" i="154" s="1"/>
  <c r="AR43" i="154" s="1"/>
  <c r="AQ44" i="154" a="1"/>
  <c r="AQ44" i="154" s="1"/>
  <c r="AR44" i="154" s="1"/>
  <c r="AQ39" i="154" a="1"/>
  <c r="AQ39" i="154" s="1"/>
  <c r="AR39" i="154" s="1"/>
  <c r="AQ40" i="154" a="1"/>
  <c r="AQ40" i="154" s="1"/>
  <c r="AR40" i="154" s="1"/>
  <c r="AQ32" i="154" a="1"/>
  <c r="AQ32" i="154" s="1"/>
  <c r="AR32" i="154" s="1"/>
  <c r="AQ53" i="154" a="1"/>
  <c r="AQ53" i="154" s="1"/>
  <c r="AR53" i="154" s="1"/>
  <c r="AQ56" i="154" a="1"/>
  <c r="AQ56" i="154" s="1"/>
  <c r="AR56" i="154" s="1"/>
  <c r="AQ58" i="154" a="1"/>
  <c r="AQ58" i="154" s="1"/>
  <c r="AR58" i="154" s="1"/>
  <c r="AQ59" i="154" a="1"/>
  <c r="AQ59" i="154" s="1"/>
  <c r="AR59" i="154" s="1"/>
  <c r="AQ64" i="154" a="1"/>
  <c r="AQ64" i="154" s="1"/>
  <c r="AR64" i="154" s="1"/>
  <c r="M67" i="154"/>
  <c r="Y67" i="154"/>
  <c r="AP67" i="154"/>
  <c r="AQ2" i="154"/>
  <c r="AR2" i="154" s="1"/>
  <c r="AQ10" i="154"/>
  <c r="AR10" i="154" s="1"/>
  <c r="AQ12" i="154"/>
  <c r="AR12" i="154" s="1"/>
  <c r="AQ20" i="154"/>
  <c r="AR20" i="154" s="1"/>
  <c r="AQ42" i="154" a="1"/>
  <c r="AQ42" i="154" s="1"/>
  <c r="AR42" i="154" s="1"/>
  <c r="AQ30" i="154" a="1"/>
  <c r="AQ30" i="154" s="1"/>
  <c r="AR30" i="154" s="1"/>
  <c r="AQ34" i="154" a="1"/>
  <c r="AQ34" i="154" s="1"/>
  <c r="AR34" i="154" s="1"/>
  <c r="AQ35" i="154" a="1"/>
  <c r="AQ35" i="154" s="1"/>
  <c r="AR35" i="154" s="1"/>
  <c r="AQ37" i="154" a="1"/>
  <c r="AQ37" i="154" s="1"/>
  <c r="AR37" i="154" s="1"/>
  <c r="AQ38" i="154" a="1"/>
  <c r="AQ38" i="154" s="1"/>
  <c r="AR38" i="154" s="1"/>
  <c r="AQ41" i="154" a="1"/>
  <c r="AQ41" i="154" s="1"/>
  <c r="AR41" i="154" s="1"/>
  <c r="AQ47" i="154" a="1"/>
  <c r="AQ47" i="154" s="1"/>
  <c r="AR47" i="154" s="1"/>
  <c r="AQ48" i="154" a="1"/>
  <c r="AQ48" i="154" s="1"/>
  <c r="AR48" i="154" s="1"/>
  <c r="AQ49" i="154" a="1"/>
  <c r="AQ49" i="154" s="1"/>
  <c r="AR49" i="154" s="1"/>
  <c r="AQ45" i="154" a="1"/>
  <c r="AQ45" i="154" s="1"/>
  <c r="AR45" i="154" s="1"/>
  <c r="AQ46" i="154" a="1"/>
  <c r="AQ46" i="154" s="1"/>
  <c r="AR46" i="154" s="1"/>
  <c r="AQ54" i="154" a="1"/>
  <c r="AQ54" i="154" s="1"/>
  <c r="AR54" i="154" s="1"/>
  <c r="AQ55" i="154" a="1"/>
  <c r="AQ55" i="154" s="1"/>
  <c r="AR55" i="154" s="1"/>
  <c r="AQ60" i="154" a="1"/>
  <c r="AQ60" i="154" s="1"/>
  <c r="AR60" i="154" s="1"/>
  <c r="AS2" i="154"/>
  <c r="Q67" i="154"/>
  <c r="AL67" i="154"/>
  <c r="R69" i="129"/>
  <c r="AR18" i="154" l="1"/>
  <c r="AR67" i="154" s="1"/>
  <c r="AQ67" i="154"/>
  <c r="AM69" i="129" l="1"/>
  <c r="AN69" i="129"/>
  <c r="AO69" i="129"/>
  <c r="AP69" i="129"/>
  <c r="AQ69" i="129"/>
  <c r="AR69" i="129"/>
  <c r="AS69" i="129"/>
  <c r="AT69" i="129"/>
  <c r="CK69" i="129" l="1"/>
  <c r="CL69" i="129"/>
  <c r="CM69" i="129"/>
  <c r="CN69" i="129"/>
  <c r="CO69" i="129"/>
  <c r="CH69" i="129"/>
  <c r="CI69" i="129"/>
  <c r="CJ69" i="129"/>
  <c r="DK69" i="129" l="1"/>
  <c r="AF69" i="129" l="1"/>
  <c r="AG69" i="129"/>
  <c r="AH69" i="129"/>
  <c r="AI69" i="129"/>
  <c r="AJ69" i="129"/>
  <c r="AK69" i="129"/>
  <c r="AL69" i="129"/>
  <c r="CD69" i="129" l="1"/>
  <c r="CE69" i="129"/>
  <c r="CF69" i="129"/>
  <c r="CG69" i="129"/>
  <c r="EE55" i="129" l="1"/>
  <c r="EE46" i="129"/>
  <c r="EE48" i="129"/>
  <c r="EE52" i="129"/>
  <c r="EE43" i="129"/>
  <c r="DJ69" i="129" l="1"/>
  <c r="BZ69" i="129" l="1"/>
  <c r="CA69" i="129"/>
  <c r="CB69" i="129"/>
  <c r="CC69" i="129"/>
  <c r="L69" i="129" l="1"/>
  <c r="T69" i="129" l="1"/>
  <c r="U69" i="129"/>
  <c r="DH69" i="129" l="1"/>
  <c r="DI69" i="129"/>
  <c r="BW69" i="129" l="1"/>
  <c r="BX69" i="129"/>
  <c r="BY69" i="129"/>
  <c r="BV69" i="129"/>
  <c r="EE19" i="129" l="1"/>
  <c r="BC69" i="129" l="1"/>
  <c r="BD69" i="129"/>
  <c r="BE69" i="129"/>
  <c r="BF69" i="129"/>
  <c r="BG69" i="129"/>
  <c r="BH69" i="129"/>
  <c r="BI69" i="129"/>
  <c r="BJ69" i="129"/>
  <c r="BK69" i="129"/>
  <c r="BL69" i="129"/>
  <c r="BM69" i="129"/>
  <c r="BN69" i="129"/>
  <c r="BO69" i="129"/>
  <c r="BP69" i="129"/>
  <c r="BQ69" i="129"/>
  <c r="BS69" i="129"/>
  <c r="BT69" i="129"/>
  <c r="BU69" i="129"/>
  <c r="BR69" i="129"/>
  <c r="AE69" i="129" l="1"/>
  <c r="AY69" i="129"/>
  <c r="AZ69" i="129"/>
  <c r="BA69" i="129"/>
  <c r="BB69" i="129"/>
  <c r="CP69" i="129"/>
  <c r="CQ69" i="129"/>
  <c r="CR69" i="129"/>
  <c r="CS69" i="129"/>
  <c r="CT69" i="129"/>
  <c r="CU69" i="129"/>
  <c r="CV69" i="129"/>
  <c r="CW69" i="129"/>
  <c r="CX69" i="129"/>
  <c r="CY69" i="129"/>
  <c r="CZ69" i="129"/>
  <c r="DA69" i="129"/>
  <c r="DB69" i="129"/>
  <c r="DC69" i="129"/>
  <c r="DD69" i="129"/>
  <c r="DE69" i="129"/>
  <c r="DF69" i="129"/>
  <c r="DG69" i="129"/>
  <c r="DQ69" i="129"/>
  <c r="DR69" i="129"/>
  <c r="DS69" i="129"/>
  <c r="DU69" i="129"/>
  <c r="DV69" i="129"/>
  <c r="DX69" i="129"/>
  <c r="DY69" i="129"/>
  <c r="EA69" i="129"/>
  <c r="EB69" i="129"/>
  <c r="ED69" i="129"/>
  <c r="K69" i="129"/>
  <c r="M69" i="129"/>
  <c r="N69" i="129"/>
  <c r="O69" i="129"/>
  <c r="S69" i="129"/>
  <c r="V69" i="129"/>
  <c r="C69" i="129"/>
  <c r="D69" i="129"/>
  <c r="E69" i="129"/>
  <c r="H69" i="129"/>
  <c r="I69" i="129"/>
  <c r="J69" i="129"/>
  <c r="EE38" i="129" l="1"/>
  <c r="DT68" i="129"/>
  <c r="EE68" i="129"/>
  <c r="DT65" i="129"/>
  <c r="EE65" i="129"/>
  <c r="DT57" i="129"/>
  <c r="EE57" i="129"/>
  <c r="EE51" i="129"/>
  <c r="DT62" i="129"/>
  <c r="EE62" i="129"/>
  <c r="EE47" i="129"/>
  <c r="DT61" i="129"/>
  <c r="EE61" i="129"/>
  <c r="EE35" i="129"/>
  <c r="EE12" i="129" l="1"/>
  <c r="EE25" i="129"/>
  <c r="EE37" i="129"/>
  <c r="EE49" i="129"/>
  <c r="EE54" i="129"/>
  <c r="EE39" i="129"/>
  <c r="EE34" i="129"/>
  <c r="EE40" i="129"/>
  <c r="EE45" i="129"/>
  <c r="EE44" i="129"/>
  <c r="EE67" i="129"/>
  <c r="EE66" i="129"/>
  <c r="DT66" i="129"/>
  <c r="EE42" i="129"/>
  <c r="EE31" i="129"/>
  <c r="EE36" i="129"/>
  <c r="EE15" i="129"/>
  <c r="EE64" i="129"/>
  <c r="EE63" i="129"/>
  <c r="EE28" i="129"/>
  <c r="EE33" i="129"/>
  <c r="EE32" i="129"/>
  <c r="EE27" i="129"/>
  <c r="EE41" i="129"/>
  <c r="EE53" i="129"/>
  <c r="EE30" i="129"/>
  <c r="EE29" i="129"/>
  <c r="EE26" i="129"/>
  <c r="EE24" i="129"/>
  <c r="EE23" i="129"/>
  <c r="EE22" i="129"/>
  <c r="EE21" i="129"/>
  <c r="EE20" i="129"/>
  <c r="EE60" i="129"/>
  <c r="EE59" i="129"/>
  <c r="EE17" i="129"/>
  <c r="EE58" i="129"/>
  <c r="DT58" i="129"/>
  <c r="EE16" i="129"/>
  <c r="EE14" i="129"/>
  <c r="EE18" i="129"/>
  <c r="EE11" i="129"/>
  <c r="EE10" i="129"/>
  <c r="EE9" i="129"/>
  <c r="EE8" i="129"/>
  <c r="EE7" i="129"/>
  <c r="EE6" i="129"/>
  <c r="EE5" i="129"/>
  <c r="EE13" i="129"/>
  <c r="EE56" i="129"/>
  <c r="DT56" i="129"/>
  <c r="EE50" i="129"/>
  <c r="DT69" i="129" l="1"/>
  <c r="EE69" i="129"/>
</calcChain>
</file>

<file path=xl/sharedStrings.xml><?xml version="1.0" encoding="utf-8"?>
<sst xmlns="http://schemas.openxmlformats.org/spreadsheetml/2006/main" count="1501" uniqueCount="466">
  <si>
    <t>PSEUDO</t>
  </si>
  <si>
    <t>SC2</t>
  </si>
  <si>
    <t>SC3</t>
  </si>
  <si>
    <t>PTS1</t>
  </si>
  <si>
    <t>PTS2</t>
  </si>
  <si>
    <t>PTS3</t>
  </si>
  <si>
    <t>PTS4</t>
  </si>
  <si>
    <t>PTT2</t>
  </si>
  <si>
    <t>PTT3</t>
  </si>
  <si>
    <t>PR</t>
  </si>
  <si>
    <t>SJ</t>
  </si>
  <si>
    <t>POINTS DE REPUT</t>
  </si>
  <si>
    <t>SANDALES JOUABLES</t>
  </si>
  <si>
    <t>SM</t>
  </si>
  <si>
    <t>TOTAL/MOYENNE</t>
  </si>
  <si>
    <t>Dompteur</t>
  </si>
  <si>
    <t>Sorcier</t>
  </si>
  <si>
    <t>Marionnettiste</t>
  </si>
  <si>
    <t>Tribunal</t>
  </si>
  <si>
    <t>Bedlam</t>
  </si>
  <si>
    <t>Gorgone</t>
  </si>
  <si>
    <t>M</t>
  </si>
  <si>
    <t>CT DIFF</t>
  </si>
  <si>
    <t>SR</t>
  </si>
  <si>
    <t>AV2</t>
  </si>
  <si>
    <t>AV3</t>
  </si>
  <si>
    <t>AV1</t>
  </si>
  <si>
    <t>Horaires 1</t>
  </si>
  <si>
    <t>Horaires 2</t>
  </si>
  <si>
    <t>Horaires 3</t>
  </si>
  <si>
    <t>TR MAX</t>
  </si>
  <si>
    <t>PTT5</t>
  </si>
  <si>
    <t>PTT4</t>
  </si>
  <si>
    <t>GDC1</t>
  </si>
  <si>
    <t>GDC2</t>
  </si>
  <si>
    <t>GDC3</t>
  </si>
  <si>
    <t>C</t>
  </si>
  <si>
    <t>E</t>
  </si>
  <si>
    <t>Coach</t>
  </si>
  <si>
    <t>Jay</t>
  </si>
  <si>
    <t>Elementaliste</t>
  </si>
  <si>
    <t>Givra</t>
  </si>
  <si>
    <t>Tricheur</t>
  </si>
  <si>
    <t>Gadget</t>
  </si>
  <si>
    <t>Mary</t>
  </si>
  <si>
    <t>Nécro</t>
  </si>
  <si>
    <t>Zeus</t>
  </si>
  <si>
    <t>STJ</t>
  </si>
  <si>
    <t>SANDALES TOTALES JOUEES</t>
  </si>
  <si>
    <t>SANDALES MAX JOUABLES</t>
  </si>
  <si>
    <t>SANDALES RESTANTES</t>
  </si>
  <si>
    <t>GDCM</t>
  </si>
  <si>
    <t>TS</t>
  </si>
  <si>
    <t>AV</t>
  </si>
  <si>
    <t>RECORD TR BATTU</t>
  </si>
  <si>
    <t>TR EN VERT</t>
  </si>
  <si>
    <r>
      <t>7124</t>
    </r>
    <r>
      <rPr>
        <sz val="11"/>
        <rFont val="Calibri"/>
        <family val="2"/>
        <scheme val="minor"/>
      </rPr>
      <t>/6963</t>
    </r>
  </si>
  <si>
    <t xml:space="preserve">PLUS DE 7000 TR </t>
  </si>
  <si>
    <t>SU1</t>
  </si>
  <si>
    <t>SU2</t>
  </si>
  <si>
    <t>SU3</t>
  </si>
  <si>
    <t>SU4</t>
  </si>
  <si>
    <t>SU5</t>
  </si>
  <si>
    <t>SANDALES UTILISEES</t>
  </si>
  <si>
    <t>SU</t>
  </si>
  <si>
    <t>CS4</t>
  </si>
  <si>
    <t>A1</t>
  </si>
  <si>
    <t>SANDALES COMPENSATOIRES</t>
  </si>
  <si>
    <t>SC (LIGNE FRANCHIE)</t>
  </si>
  <si>
    <t>MG I C PAS FAUX</t>
  </si>
  <si>
    <t>MG I Cr4ckotte</t>
  </si>
  <si>
    <t>MG I Crazy</t>
  </si>
  <si>
    <t>MG I DJO</t>
  </si>
  <si>
    <t>MG I Elijah</t>
  </si>
  <si>
    <t>MG I Fanas</t>
  </si>
  <si>
    <t>MG I Gringozze</t>
  </si>
  <si>
    <t>MG I PetiteBoo</t>
  </si>
  <si>
    <t>MG I Thuzir</t>
  </si>
  <si>
    <t>MG I Xami</t>
  </si>
  <si>
    <t>MG I La MaCchina</t>
  </si>
  <si>
    <t>MG I Lorelei</t>
  </si>
  <si>
    <t>MG I KingJames06</t>
  </si>
  <si>
    <t>CC</t>
  </si>
  <si>
    <t>MG I Cocopops</t>
  </si>
  <si>
    <t>PSEUDO EN NOIR</t>
  </si>
  <si>
    <t>MEMBRE</t>
  </si>
  <si>
    <t>PSEUDO EN VIOLET</t>
  </si>
  <si>
    <t>STAFF</t>
  </si>
  <si>
    <t>PSEUDO EN ROUGE</t>
  </si>
  <si>
    <t>FAIL GDC (SANDALES NON JOUEES OU SCORE)</t>
  </si>
  <si>
    <t>PSEUDO EN VERT</t>
  </si>
  <si>
    <t>ABSENCE PREVENUE</t>
  </si>
  <si>
    <t>CANARD TERMINE</t>
  </si>
  <si>
    <t>COCHE ANNONCES</t>
  </si>
  <si>
    <r>
      <t>CH (</t>
    </r>
    <r>
      <rPr>
        <b/>
        <sz val="11"/>
        <color rgb="FF00B050"/>
        <rFont val="Calibri"/>
        <family val="2"/>
        <scheme val="minor"/>
      </rPr>
      <t>- DE 24 H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+ DE 24H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rgb="FFFF0000"/>
        <rFont val="Calibri"/>
        <family val="2"/>
        <scheme val="minor"/>
      </rPr>
      <t>+ DE 24H AVEC RAPPEL OU MP</t>
    </r>
    <r>
      <rPr>
        <sz val="11"/>
        <color theme="1"/>
        <rFont val="Calibri"/>
        <family val="2"/>
        <scheme val="minor"/>
      </rPr>
      <t xml:space="preserve">) </t>
    </r>
  </si>
  <si>
    <t>AV1, AV2, AV3</t>
  </si>
  <si>
    <t>AVERTISSEMENT OU FAIL</t>
  </si>
  <si>
    <t>COLONNES G à L</t>
  </si>
  <si>
    <t>STATS SAISON</t>
  </si>
  <si>
    <t>GDC 1, GDC 2, GDC 3, GDCM</t>
  </si>
  <si>
    <t>SCORES GDC</t>
  </si>
  <si>
    <t>TEMPS DE SOIN (OLD GDC)</t>
  </si>
  <si>
    <t>POINTS PAR JOUR DE GDC</t>
  </si>
  <si>
    <t>PTS1, PTS2, PTS3</t>
  </si>
  <si>
    <r>
      <t>CH (</t>
    </r>
    <r>
      <rPr>
        <b/>
        <sz val="11"/>
        <color rgb="FF00B050"/>
        <rFont val="Calibri"/>
        <family val="2"/>
        <scheme val="minor"/>
      </rPr>
      <t>- DE 2 H</t>
    </r>
    <r>
      <rPr>
        <sz val="11"/>
        <color theme="1"/>
        <rFont val="Calibri"/>
        <family val="2"/>
        <scheme val="minor"/>
      </rPr>
      <t>, -</t>
    </r>
    <r>
      <rPr>
        <b/>
        <sz val="11"/>
        <color theme="1"/>
        <rFont val="Calibri"/>
        <family val="2"/>
        <scheme val="minor"/>
      </rPr>
      <t xml:space="preserve"> DE 24H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rgb="FFFF0000"/>
        <rFont val="Calibri"/>
        <family val="2"/>
        <scheme val="minor"/>
      </rPr>
      <t>+ DE 24H AVEC RAPPEL OU MP</t>
    </r>
    <r>
      <rPr>
        <sz val="11"/>
        <color theme="1"/>
        <rFont val="Calibri"/>
        <family val="2"/>
        <scheme val="minor"/>
      </rPr>
      <t xml:space="preserve">) </t>
    </r>
  </si>
  <si>
    <t>MG I Iceman</t>
  </si>
  <si>
    <t>TOP</t>
  </si>
  <si>
    <t>MG I Ichiigo</t>
  </si>
  <si>
    <t>PPSM</t>
  </si>
  <si>
    <t>PPS1</t>
  </si>
  <si>
    <t>PPS2</t>
  </si>
  <si>
    <t>PPS3</t>
  </si>
  <si>
    <t>MG I C PAOLA</t>
  </si>
  <si>
    <t>MG I GioItalia</t>
  </si>
  <si>
    <t>MG I VieilleHarpie</t>
  </si>
  <si>
    <t>MG I Skykha</t>
  </si>
  <si>
    <t>JOUR 1</t>
  </si>
  <si>
    <t>Pseudo</t>
  </si>
  <si>
    <t>WU</t>
  </si>
  <si>
    <t>SJ2</t>
  </si>
  <si>
    <t>ETAPE 1</t>
  </si>
  <si>
    <t>ETAPE 2</t>
  </si>
  <si>
    <t>SJ1</t>
  </si>
  <si>
    <t>SJ3</t>
  </si>
  <si>
    <t>CR</t>
  </si>
  <si>
    <t>R1</t>
  </si>
  <si>
    <t>R2</t>
  </si>
  <si>
    <t>R3</t>
  </si>
  <si>
    <t>Colonne1</t>
  </si>
  <si>
    <t>Estelle</t>
  </si>
  <si>
    <t>Yoni</t>
  </si>
  <si>
    <t>Laura</t>
  </si>
  <si>
    <t>Valérie</t>
  </si>
  <si>
    <t>Augustin</t>
  </si>
  <si>
    <t>Valentin</t>
  </si>
  <si>
    <t>Elijah</t>
  </si>
  <si>
    <t>Maxime</t>
  </si>
  <si>
    <t>Sabrina</t>
  </si>
  <si>
    <t>Ben ?</t>
  </si>
  <si>
    <t>Adriano</t>
  </si>
  <si>
    <t>Paola</t>
  </si>
  <si>
    <t>Yannick</t>
  </si>
  <si>
    <t>Vincent</t>
  </si>
  <si>
    <t>Jeff</t>
  </si>
  <si>
    <r>
      <t>et R1, R2 ou R3 en vert (</t>
    </r>
    <r>
      <rPr>
        <b/>
        <sz val="11"/>
        <color rgb="FF00B05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)</t>
    </r>
  </si>
  <si>
    <t>Prénom</t>
  </si>
  <si>
    <t>Tristan</t>
  </si>
  <si>
    <t>Enzo</t>
  </si>
  <si>
    <t>MG I Vandaal</t>
  </si>
  <si>
    <t>ETAT</t>
  </si>
  <si>
    <t>CODE PARRAIN</t>
  </si>
  <si>
    <t>?</t>
  </si>
  <si>
    <t>01/10</t>
  </si>
  <si>
    <t>GE4TIOBSGA4TO</t>
  </si>
  <si>
    <t>10/10</t>
  </si>
  <si>
    <t>WARM-UP</t>
  </si>
  <si>
    <t>??</t>
  </si>
  <si>
    <t>GEZTOMBSGQZTS</t>
  </si>
  <si>
    <t>00/10</t>
  </si>
  <si>
    <t>GE2DOMBUG42DG</t>
  </si>
  <si>
    <t>Jefferson</t>
  </si>
  <si>
    <t>A2</t>
  </si>
  <si>
    <t>WU36</t>
  </si>
  <si>
    <t>E1-36</t>
  </si>
  <si>
    <t>E2 - 36</t>
  </si>
  <si>
    <t>E2 - 37</t>
  </si>
  <si>
    <t>R36</t>
  </si>
  <si>
    <t>WU37</t>
  </si>
  <si>
    <t>E1 - 37</t>
  </si>
  <si>
    <t>WU38</t>
  </si>
  <si>
    <t>E1 - 38</t>
  </si>
  <si>
    <t>E2 - 38</t>
  </si>
  <si>
    <t>R38</t>
  </si>
  <si>
    <t>R37</t>
  </si>
  <si>
    <t>MG I Jojo</t>
  </si>
  <si>
    <t>08/11</t>
  </si>
  <si>
    <t>DEFI 1</t>
  </si>
  <si>
    <t>25/11</t>
  </si>
  <si>
    <t>Alexandre</t>
  </si>
  <si>
    <t>DATE</t>
  </si>
  <si>
    <t>MG I Silver</t>
  </si>
  <si>
    <t>382</t>
  </si>
  <si>
    <t>383</t>
  </si>
  <si>
    <t>391</t>
  </si>
  <si>
    <t>392</t>
  </si>
  <si>
    <t>393</t>
  </si>
  <si>
    <t>VIDE</t>
  </si>
  <si>
    <t>S40</t>
  </si>
  <si>
    <t>WU40</t>
  </si>
  <si>
    <t>E1 - 40</t>
  </si>
  <si>
    <t>E2 - 40</t>
  </si>
  <si>
    <t>R40</t>
  </si>
  <si>
    <t>394</t>
  </si>
  <si>
    <t>401</t>
  </si>
  <si>
    <t>384</t>
  </si>
  <si>
    <t>404</t>
  </si>
  <si>
    <t>403</t>
  </si>
  <si>
    <t>402</t>
  </si>
  <si>
    <t>Alex</t>
  </si>
  <si>
    <t>R41</t>
  </si>
  <si>
    <t>411</t>
  </si>
  <si>
    <t>CRITS</t>
  </si>
  <si>
    <t>414</t>
  </si>
  <si>
    <t>413</t>
  </si>
  <si>
    <t>412</t>
  </si>
  <si>
    <t>DF</t>
  </si>
  <si>
    <t>CB2</t>
  </si>
  <si>
    <t>MG I MrFrexs</t>
  </si>
  <si>
    <t>Jonathan</t>
  </si>
  <si>
    <t>422</t>
  </si>
  <si>
    <t>421</t>
  </si>
  <si>
    <t>424</t>
  </si>
  <si>
    <t>423</t>
  </si>
  <si>
    <t>MG I BoBun</t>
  </si>
  <si>
    <t>MG I IVO</t>
  </si>
  <si>
    <t>E2</t>
  </si>
  <si>
    <t>E1</t>
  </si>
  <si>
    <t>RES</t>
  </si>
  <si>
    <t>Jean-baptiste</t>
  </si>
  <si>
    <t>Thomas</t>
  </si>
  <si>
    <t>Wesley</t>
  </si>
  <si>
    <t>Jeoffrey</t>
  </si>
  <si>
    <t>Flavien</t>
  </si>
  <si>
    <t>ZZMGC I Stroalez</t>
  </si>
  <si>
    <t>ZZMGC I Weeze</t>
  </si>
  <si>
    <t>ZZMGC I Maitre Lio</t>
  </si>
  <si>
    <t>ZZMGC I LayChi</t>
  </si>
  <si>
    <t>R42</t>
  </si>
  <si>
    <t>MG I NEIHV</t>
  </si>
  <si>
    <t>MG I SisiTkt</t>
  </si>
  <si>
    <t>MG I Jb63</t>
  </si>
  <si>
    <t>MG I KaraSu</t>
  </si>
  <si>
    <t>MG I Frejo</t>
  </si>
  <si>
    <t>MG I D0NBLACK</t>
  </si>
  <si>
    <t>Code parrain</t>
  </si>
  <si>
    <t>434</t>
  </si>
  <si>
    <t>433</t>
  </si>
  <si>
    <t>432</t>
  </si>
  <si>
    <t>431</t>
  </si>
  <si>
    <t>R43</t>
  </si>
  <si>
    <t>ZZMGC I B@mB@m</t>
  </si>
  <si>
    <t>ZZMGC I Tiburon94</t>
  </si>
  <si>
    <t>Alexandra</t>
  </si>
  <si>
    <t>MG I Blackwolf</t>
  </si>
  <si>
    <t>MG I Smiaker</t>
  </si>
  <si>
    <t>441</t>
  </si>
  <si>
    <t>442</t>
  </si>
  <si>
    <t>444</t>
  </si>
  <si>
    <t>MG I The Joker</t>
  </si>
  <si>
    <t>GIZTMMRUG4ZDO</t>
  </si>
  <si>
    <t>Benoit</t>
  </si>
  <si>
    <t>R44</t>
  </si>
  <si>
    <t>443</t>
  </si>
  <si>
    <t>10/05</t>
  </si>
  <si>
    <t>454</t>
  </si>
  <si>
    <t>453</t>
  </si>
  <si>
    <t>452</t>
  </si>
  <si>
    <t>451</t>
  </si>
  <si>
    <t>R45</t>
  </si>
  <si>
    <t>464</t>
  </si>
  <si>
    <t>461</t>
  </si>
  <si>
    <t>462</t>
  </si>
  <si>
    <t>463</t>
  </si>
  <si>
    <t>ZZMGC I Daddy</t>
  </si>
  <si>
    <t>ZZMGC I 01</t>
  </si>
  <si>
    <t>ZZMGC I 02</t>
  </si>
  <si>
    <t>ZZMGC I 03</t>
  </si>
  <si>
    <t>ZZMGC I 04</t>
  </si>
  <si>
    <t>ZZMGC I 05</t>
  </si>
  <si>
    <t>ZZMGC I 06</t>
  </si>
  <si>
    <t>ZZMGC I 07</t>
  </si>
  <si>
    <t>ZZMGC I 08</t>
  </si>
  <si>
    <t>ZZMGC I 09</t>
  </si>
  <si>
    <t>46-1</t>
  </si>
  <si>
    <t>46-2</t>
  </si>
  <si>
    <t>46-3</t>
  </si>
  <si>
    <t>46-4</t>
  </si>
  <si>
    <t>ANNONCES 46</t>
  </si>
  <si>
    <t>ZZMGC I mi2l</t>
  </si>
  <si>
    <t>R46</t>
  </si>
  <si>
    <t>Alan</t>
  </si>
  <si>
    <t>ZZMGC I ERGONEO</t>
  </si>
  <si>
    <t>Tom</t>
  </si>
  <si>
    <t>Gary</t>
  </si>
  <si>
    <t>47-1</t>
  </si>
  <si>
    <t>47-2</t>
  </si>
  <si>
    <t>47-3</t>
  </si>
  <si>
    <t>47-4</t>
  </si>
  <si>
    <t>48-1</t>
  </si>
  <si>
    <t>48-2</t>
  </si>
  <si>
    <t>48-3</t>
  </si>
  <si>
    <t>48-4</t>
  </si>
  <si>
    <t>ANNONCES 47</t>
  </si>
  <si>
    <t>ANNONCES 48</t>
  </si>
  <si>
    <t>471</t>
  </si>
  <si>
    <t>472</t>
  </si>
  <si>
    <t>474</t>
  </si>
  <si>
    <t>481</t>
  </si>
  <si>
    <t>482</t>
  </si>
  <si>
    <t>491</t>
  </si>
  <si>
    <t>492</t>
  </si>
  <si>
    <t>08</t>
  </si>
  <si>
    <t>09</t>
  </si>
  <si>
    <t>R47</t>
  </si>
  <si>
    <t>R48</t>
  </si>
  <si>
    <t>SAISON 49</t>
  </si>
  <si>
    <t>GDC SAISONS 42/43/44/45/46/47/48</t>
  </si>
  <si>
    <t>TR 09/08</t>
  </si>
  <si>
    <t>CT 09/08</t>
  </si>
  <si>
    <t>ZZMGC I TrollX</t>
  </si>
  <si>
    <t>Gaïtan</t>
  </si>
  <si>
    <t>BESOIN</t>
  </si>
  <si>
    <t>GIZTGOJRGEYTE</t>
  </si>
  <si>
    <t>GI3DAMJTGM4DQ</t>
  </si>
  <si>
    <t>MG I Wolf</t>
  </si>
  <si>
    <t>GIZTSMBQGM4DQ</t>
  </si>
  <si>
    <t>VALERIE</t>
  </si>
  <si>
    <t>ELIJAH</t>
  </si>
  <si>
    <t>SYLVAIN</t>
  </si>
  <si>
    <t>49-1</t>
  </si>
  <si>
    <t>CT 05/09</t>
  </si>
  <si>
    <t>TR 05/09</t>
  </si>
  <si>
    <t>VM</t>
  </si>
  <si>
    <t>MG I Gaïtrix</t>
  </si>
  <si>
    <t>MG I Neolias</t>
  </si>
  <si>
    <t>ZZMGC I Fury</t>
  </si>
  <si>
    <t>GIZDONZTGEZDC</t>
  </si>
  <si>
    <t>GQYDQNBWHEZDQ</t>
  </si>
  <si>
    <t>Nicolas</t>
  </si>
  <si>
    <t>48</t>
  </si>
  <si>
    <t>49</t>
  </si>
  <si>
    <t>50</t>
  </si>
  <si>
    <t>51</t>
  </si>
  <si>
    <t>52</t>
  </si>
  <si>
    <t>53</t>
  </si>
  <si>
    <t>54</t>
  </si>
  <si>
    <t>55</t>
  </si>
  <si>
    <t>GMZTSNBVHEZDG</t>
  </si>
  <si>
    <t>SYLVAIN/ELIJAH</t>
  </si>
  <si>
    <t>03/10</t>
  </si>
  <si>
    <t>Max</t>
  </si>
  <si>
    <t>ZZMG I Readytodie</t>
  </si>
  <si>
    <t>ZZMG I Surowyn</t>
  </si>
  <si>
    <t>ZZMG I Teranozz</t>
  </si>
  <si>
    <t>MG I Undertaker</t>
  </si>
  <si>
    <t>MG I ZPR</t>
  </si>
  <si>
    <t>ZZMGC I Foulek</t>
  </si>
  <si>
    <t>ANNONCES 49</t>
  </si>
  <si>
    <t>50-1</t>
  </si>
  <si>
    <t>49-2</t>
  </si>
  <si>
    <t>49-3</t>
  </si>
  <si>
    <t>49-4</t>
  </si>
  <si>
    <t>TEMPS</t>
  </si>
  <si>
    <t>TR</t>
  </si>
  <si>
    <t>POINTS</t>
  </si>
  <si>
    <t>RECORD DE DUREE EN VAGUE MORTELLE (TOP SURFEUR)</t>
  </si>
  <si>
    <t>CLASSEMENT POINT ETAPE 2 (TOP GDC)</t>
  </si>
  <si>
    <t>7000 TR ET PLUS</t>
  </si>
  <si>
    <t>TOP PRISE DE CRITS</t>
  </si>
  <si>
    <t xml:space="preserve">Notez bien que ce </t>
  </si>
  <si>
    <t>indicatif étant donné</t>
  </si>
  <si>
    <t xml:space="preserve">que la prise de crits </t>
  </si>
  <si>
    <t>n'est plus judicieuse</t>
  </si>
  <si>
    <t>n'est plus qu'a titre</t>
  </si>
  <si>
    <t>depuis la MAJ 26.0</t>
  </si>
  <si>
    <t>BRECHE 45/46/47/48/49</t>
  </si>
  <si>
    <t>PRÉNOM</t>
  </si>
  <si>
    <t>J1</t>
  </si>
  <si>
    <t>TOTAL</t>
  </si>
  <si>
    <t>TR 04/10</t>
  </si>
  <si>
    <t>CT 04/10</t>
  </si>
  <si>
    <t>MG I Le Pirate</t>
  </si>
  <si>
    <t>MG I Mi2l</t>
  </si>
  <si>
    <t>Membres qui ont</t>
  </si>
  <si>
    <t>battu leur record</t>
  </si>
  <si>
    <t xml:space="preserve">historique de </t>
  </si>
  <si>
    <t>trophées</t>
  </si>
  <si>
    <t>TOP GDC</t>
  </si>
  <si>
    <t>ZZMGC I PetiteBoo</t>
  </si>
  <si>
    <t>ZZMGC I Readytodie</t>
  </si>
  <si>
    <t>ZZMG I Dèle</t>
  </si>
  <si>
    <t>ZZMG I Dralek</t>
  </si>
  <si>
    <t>ZZMG I Kevcsa</t>
  </si>
  <si>
    <t>Adèle</t>
  </si>
  <si>
    <t>Kevin</t>
  </si>
  <si>
    <t>A TAPE LES DEUX DRAGONS DANS LES DELAIS</t>
  </si>
  <si>
    <t>N'A TAPE AUCUN DRAGON</t>
  </si>
  <si>
    <t>N'ÉTAIT PAS DANS LE CLAN</t>
  </si>
  <si>
    <t>A TAPE LES DEUX DRAGONS HORS DELAIS OU UN SEUL DRAGON</t>
  </si>
  <si>
    <t>MG I Undertãker</t>
  </si>
  <si>
    <t>Jordan</t>
  </si>
  <si>
    <t>MG I Stoukboy</t>
  </si>
  <si>
    <t>CA</t>
  </si>
  <si>
    <t>VA</t>
  </si>
  <si>
    <t>SAISON 50</t>
  </si>
  <si>
    <t>R49</t>
  </si>
  <si>
    <t>R51</t>
  </si>
  <si>
    <t>R50</t>
  </si>
  <si>
    <t>GDC SAISONS 42/43/44/45/46/47/48/49/50</t>
  </si>
  <si>
    <t>50-2</t>
  </si>
  <si>
    <t>50-3</t>
  </si>
  <si>
    <t>50-4</t>
  </si>
  <si>
    <t>0/10</t>
  </si>
  <si>
    <t>06/10</t>
  </si>
  <si>
    <t>GIZDQOJXGIYTQ</t>
  </si>
  <si>
    <t>GMZTMNJZGA4TK</t>
  </si>
  <si>
    <t>GIZTKOJRG4YDK</t>
  </si>
  <si>
    <t>GQZTGOJVG4ZDM</t>
  </si>
  <si>
    <t>MG I Dèle</t>
  </si>
  <si>
    <t>MG I Dralek</t>
  </si>
  <si>
    <t>MG I Kevcsa</t>
  </si>
  <si>
    <t>Francis</t>
  </si>
  <si>
    <t>ZZMG I ZPR</t>
  </si>
  <si>
    <t>ZZMG I Undertaker</t>
  </si>
  <si>
    <t>CT 31/10</t>
  </si>
  <si>
    <t>TR 31/10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</si>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</sst>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0"/>
  </numFmts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b/>
      <strike/>
      <sz val="11"/>
      <color rgb="FF00B050"/>
      <name val="Calibri"/>
      <family val="2"/>
      <scheme val="minor"/>
    </font>
    <font>
      <b/>
      <strike/>
      <sz val="1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 diagonalUp="1">
      <left/>
      <right/>
      <top/>
      <bottom/>
      <diagonal style="thin">
        <color auto="1"/>
      </diagonal>
    </border>
    <border diagonalUp="1">
      <left style="thin">
        <color auto="1"/>
      </left>
      <right/>
      <top/>
      <bottom/>
      <diagonal style="thin">
        <color auto="1"/>
      </diagonal>
    </border>
    <border diagonalUp="1">
      <left/>
      <right style="thin">
        <color auto="1"/>
      </right>
      <top/>
      <bottom/>
      <diagonal style="thin">
        <color auto="1"/>
      </diagonal>
    </border>
    <border>
      <left style="thin">
        <color auto="1"/>
      </left>
      <right style="thin">
        <color auto="1"/>
      </right>
      <top style="thin">
        <color theme="4" tint="0.39997558519241921"/>
      </top>
      <bottom style="thick">
        <color auto="1"/>
      </bottom>
      <diagonal/>
    </border>
    <border>
      <left style="medium">
        <color rgb="FFCCCCCC"/>
      </left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theme="4" tint="0.3999755851924192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theme="4" tint="0.39997558519241921"/>
      </bottom>
      <diagonal/>
    </border>
    <border>
      <left style="thin">
        <color auto="1"/>
      </left>
      <right/>
      <top/>
      <bottom style="thin">
        <color theme="4" tint="0.3999755851924192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31">
    <xf numFmtId="0" fontId="0" fillId="0" borderId="0" xfId="0"/>
    <xf numFmtId="0" fontId="1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1" fillId="0" borderId="0" xfId="0" applyFont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3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2" fillId="0" borderId="4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12" fillId="0" borderId="0" xfId="0" applyFont="1"/>
    <xf numFmtId="1" fontId="1" fillId="0" borderId="0" xfId="0" applyNumberFormat="1" applyFont="1" applyAlignment="1">
      <alignment horizontal="center" wrapText="1"/>
    </xf>
    <xf numFmtId="0" fontId="14" fillId="0" borderId="5" xfId="0" applyFont="1" applyBorder="1" applyAlignment="1">
      <alignment horizontal="center"/>
    </xf>
    <xf numFmtId="1" fontId="15" fillId="0" borderId="0" xfId="0" applyNumberFormat="1" applyFont="1" applyAlignment="1">
      <alignment horizontal="center" wrapText="1"/>
    </xf>
    <xf numFmtId="0" fontId="11" fillId="3" borderId="0" xfId="0" applyFont="1" applyFill="1" applyAlignment="1">
      <alignment horizontal="center"/>
    </xf>
    <xf numFmtId="0" fontId="3" fillId="0" borderId="0" xfId="0" applyFont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0" borderId="0" xfId="0" applyFont="1"/>
    <xf numFmtId="0" fontId="12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1" fillId="2" borderId="1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9" fillId="0" borderId="0" xfId="0" applyFont="1"/>
    <xf numFmtId="0" fontId="0" fillId="0" borderId="2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1" fillId="0" borderId="0" xfId="0" applyFont="1"/>
    <xf numFmtId="0" fontId="1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3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3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5" xfId="0" applyFont="1" applyBorder="1"/>
    <xf numFmtId="0" fontId="3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wrapText="1"/>
    </xf>
    <xf numFmtId="1" fontId="15" fillId="0" borderId="5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3" fillId="0" borderId="28" xfId="0" applyFont="1" applyBorder="1"/>
    <xf numFmtId="0" fontId="1" fillId="0" borderId="28" xfId="0" applyFont="1" applyBorder="1"/>
    <xf numFmtId="0" fontId="4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3" fontId="1" fillId="4" borderId="12" xfId="0" applyNumberFormat="1" applyFont="1" applyFill="1" applyBorder="1" applyAlignment="1">
      <alignment horizontal="right"/>
    </xf>
    <xf numFmtId="3" fontId="1" fillId="4" borderId="4" xfId="0" applyNumberFormat="1" applyFont="1" applyFill="1" applyBorder="1" applyAlignment="1">
      <alignment horizontal="right"/>
    </xf>
    <xf numFmtId="3" fontId="1" fillId="0" borderId="12" xfId="0" applyNumberFormat="1" applyFont="1" applyBorder="1" applyAlignment="1">
      <alignment horizontal="right"/>
    </xf>
    <xf numFmtId="3" fontId="1" fillId="0" borderId="4" xfId="0" applyNumberFormat="1" applyFont="1" applyBorder="1" applyAlignment="1">
      <alignment horizontal="right"/>
    </xf>
    <xf numFmtId="3" fontId="1" fillId="0" borderId="21" xfId="0" applyNumberFormat="1" applyFont="1" applyBorder="1" applyAlignment="1">
      <alignment horizontal="right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28" xfId="0" applyFont="1" applyBorder="1"/>
    <xf numFmtId="0" fontId="15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right"/>
    </xf>
    <xf numFmtId="49" fontId="2" fillId="0" borderId="0" xfId="0" applyNumberFormat="1" applyFont="1" applyAlignment="1">
      <alignment horizontal="center"/>
    </xf>
    <xf numFmtId="0" fontId="21" fillId="0" borderId="28" xfId="0" applyFont="1" applyBorder="1"/>
    <xf numFmtId="0" fontId="1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4" fontId="15" fillId="0" borderId="0" xfId="0" applyNumberFormat="1" applyFont="1" applyAlignment="1">
      <alignment vertical="center" wrapText="1"/>
    </xf>
    <xf numFmtId="164" fontId="15" fillId="0" borderId="5" xfId="0" applyNumberFormat="1" applyFont="1" applyBorder="1" applyAlignment="1">
      <alignment vertical="center" wrapText="1"/>
    </xf>
    <xf numFmtId="0" fontId="8" fillId="0" borderId="2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19" xfId="0" applyFont="1" applyBorder="1" applyAlignment="1">
      <alignment horizontal="center"/>
    </xf>
    <xf numFmtId="49" fontId="4" fillId="0" borderId="2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4" fontId="15" fillId="0" borderId="0" xfId="0" applyNumberFormat="1" applyFont="1" applyAlignment="1">
      <alignment horizontal="center"/>
    </xf>
    <xf numFmtId="0" fontId="8" fillId="0" borderId="19" xfId="0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5" borderId="0" xfId="0" applyFill="1"/>
    <xf numFmtId="0" fontId="0" fillId="5" borderId="0" xfId="0" applyFill="1" applyAlignment="1">
      <alignment vertical="center"/>
    </xf>
    <xf numFmtId="0" fontId="23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5" borderId="0" xfId="0" applyFont="1" applyFill="1"/>
    <xf numFmtId="0" fontId="0" fillId="5" borderId="0" xfId="0" applyFill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28" xfId="0" applyFill="1" applyBorder="1"/>
    <xf numFmtId="0" fontId="0" fillId="5" borderId="17" xfId="0" applyFill="1" applyBorder="1" applyAlignment="1">
      <alignment horizontal="center"/>
    </xf>
    <xf numFmtId="0" fontId="0" fillId="5" borderId="17" xfId="0" applyFill="1" applyBorder="1"/>
    <xf numFmtId="1" fontId="0" fillId="0" borderId="0" xfId="0" applyNumberFormat="1" applyAlignment="1">
      <alignment horizontal="center" vertical="center"/>
    </xf>
    <xf numFmtId="0" fontId="0" fillId="5" borderId="19" xfId="0" applyFill="1" applyBorder="1" applyAlignment="1">
      <alignment vertical="center"/>
    </xf>
    <xf numFmtId="0" fontId="0" fillId="5" borderId="15" xfId="0" applyFill="1" applyBorder="1" applyAlignment="1">
      <alignment vertical="center"/>
    </xf>
    <xf numFmtId="2" fontId="0" fillId="0" borderId="0" xfId="0" applyNumberFormat="1" applyAlignment="1">
      <alignment horizontal="center" vertical="center"/>
    </xf>
    <xf numFmtId="0" fontId="24" fillId="5" borderId="0" xfId="0" applyFont="1" applyFill="1" applyAlignment="1">
      <alignment horizontal="center" vertical="center"/>
    </xf>
    <xf numFmtId="0" fontId="1" fillId="0" borderId="2" xfId="0" applyFont="1" applyBorder="1"/>
    <xf numFmtId="0" fontId="1" fillId="0" borderId="4" xfId="0" applyFont="1" applyBorder="1"/>
    <xf numFmtId="0" fontId="0" fillId="0" borderId="2" xfId="0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19" fillId="0" borderId="4" xfId="0" applyFont="1" applyBorder="1"/>
    <xf numFmtId="0" fontId="11" fillId="0" borderId="4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41" xfId="0" applyFont="1" applyBorder="1"/>
    <xf numFmtId="0" fontId="6" fillId="6" borderId="40" xfId="0" applyFont="1" applyFill="1" applyBorder="1" applyAlignment="1">
      <alignment horizontal="center"/>
    </xf>
    <xf numFmtId="0" fontId="9" fillId="6" borderId="39" xfId="0" applyFont="1" applyFill="1" applyBorder="1" applyAlignment="1">
      <alignment horizontal="center" vertical="center"/>
    </xf>
    <xf numFmtId="0" fontId="4" fillId="6" borderId="42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 vertical="center"/>
    </xf>
    <xf numFmtId="0" fontId="15" fillId="0" borderId="26" xfId="0" applyFont="1" applyBorder="1" applyAlignment="1">
      <alignment horizontal="center"/>
    </xf>
    <xf numFmtId="0" fontId="15" fillId="0" borderId="26" xfId="0" applyFont="1" applyBorder="1" applyAlignment="1">
      <alignment horizontal="center" vertical="center"/>
    </xf>
    <xf numFmtId="0" fontId="15" fillId="0" borderId="26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5" fillId="6" borderId="44" xfId="0" applyFont="1" applyFill="1" applyBorder="1" applyAlignment="1">
      <alignment horizontal="center"/>
    </xf>
    <xf numFmtId="0" fontId="5" fillId="6" borderId="45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" fillId="4" borderId="46" xfId="0" applyFont="1" applyFill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9" fillId="6" borderId="4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1" fillId="0" borderId="36" xfId="0" applyNumberFormat="1" applyFont="1" applyBorder="1" applyAlignment="1">
      <alignment horizontal="right"/>
    </xf>
    <xf numFmtId="164" fontId="15" fillId="0" borderId="26" xfId="0" applyNumberFormat="1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3" fontId="1" fillId="4" borderId="34" xfId="0" applyNumberFormat="1" applyFont="1" applyFill="1" applyBorder="1" applyAlignment="1">
      <alignment horizontal="right"/>
    </xf>
    <xf numFmtId="3" fontId="1" fillId="4" borderId="21" xfId="0" applyNumberFormat="1" applyFont="1" applyFill="1" applyBorder="1" applyAlignment="1">
      <alignment horizontal="right"/>
    </xf>
    <xf numFmtId="164" fontId="15" fillId="0" borderId="24" xfId="0" applyNumberFormat="1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7" fillId="0" borderId="0" xfId="0" applyFont="1"/>
    <xf numFmtId="0" fontId="0" fillId="7" borderId="0" xfId="0" applyFill="1"/>
    <xf numFmtId="0" fontId="0" fillId="7" borderId="0" xfId="0" applyFill="1" applyAlignment="1">
      <alignment horizontal="right"/>
    </xf>
    <xf numFmtId="0" fontId="3" fillId="7" borderId="12" xfId="0" applyFont="1" applyFill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3" fillId="0" borderId="47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2" fontId="15" fillId="0" borderId="26" xfId="0" applyNumberFormat="1" applyFont="1" applyBorder="1" applyAlignment="1">
      <alignment horizontal="center"/>
    </xf>
    <xf numFmtId="2" fontId="8" fillId="0" borderId="26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/>
    <xf numFmtId="49" fontId="12" fillId="0" borderId="0" xfId="0" applyNumberFormat="1" applyFont="1" applyAlignment="1">
      <alignment horizontal="center" vertical="center"/>
    </xf>
    <xf numFmtId="0" fontId="1" fillId="0" borderId="46" xfId="0" applyFont="1" applyBorder="1"/>
    <xf numFmtId="0" fontId="15" fillId="0" borderId="24" xfId="0" applyFont="1" applyBorder="1" applyAlignment="1">
      <alignment horizontal="center" vertical="center"/>
    </xf>
    <xf numFmtId="0" fontId="1" fillId="0" borderId="29" xfId="0" applyFont="1" applyBorder="1"/>
    <xf numFmtId="0" fontId="1" fillId="0" borderId="38" xfId="0" applyFont="1" applyBorder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49" fontId="25" fillId="0" borderId="4" xfId="0" applyNumberFormat="1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3" fontId="1" fillId="0" borderId="34" xfId="0" applyNumberFormat="1" applyFont="1" applyBorder="1" applyAlignment="1">
      <alignment horizontal="right"/>
    </xf>
    <xf numFmtId="0" fontId="4" fillId="0" borderId="28" xfId="0" applyFont="1" applyBorder="1"/>
    <xf numFmtId="0" fontId="3" fillId="0" borderId="19" xfId="0" applyFont="1" applyBorder="1" applyAlignment="1">
      <alignment horizontal="center" vertical="center"/>
    </xf>
    <xf numFmtId="2" fontId="15" fillId="0" borderId="24" xfId="0" applyNumberFormat="1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9" fillId="6" borderId="49" xfId="0" applyFont="1" applyFill="1" applyBorder="1" applyAlignment="1">
      <alignment vertical="center"/>
    </xf>
    <xf numFmtId="0" fontId="4" fillId="6" borderId="50" xfId="0" applyFont="1" applyFill="1" applyBorder="1" applyAlignment="1">
      <alignment horizontal="center" vertical="center"/>
    </xf>
    <xf numFmtId="0" fontId="5" fillId="6" borderId="47" xfId="0" applyFont="1" applyFill="1" applyBorder="1" applyAlignment="1">
      <alignment horizontal="center"/>
    </xf>
    <xf numFmtId="0" fontId="5" fillId="6" borderId="51" xfId="0" applyFont="1" applyFill="1" applyBorder="1" applyAlignment="1">
      <alignment horizontal="center"/>
    </xf>
    <xf numFmtId="0" fontId="6" fillId="6" borderId="43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9" fillId="6" borderId="50" xfId="0" applyFont="1" applyFill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27" xfId="0" applyFont="1" applyBorder="1"/>
    <xf numFmtId="0" fontId="1" fillId="0" borderId="0" xfId="0" applyFont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Normal" xfId="0" builtinId="0"/>
  </cellStyles>
  <dxfs count="705"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FFC000"/>
      </font>
      <fill>
        <patternFill>
          <bgColor rgb="FFFFFF7D"/>
        </patternFill>
      </fill>
    </dxf>
    <dxf>
      <font>
        <b/>
        <i val="0"/>
        <color theme="6" tint="-0.24994659260841701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rgb="FFD8E4BC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ill>
        <patternFill>
          <bgColor theme="6" tint="0.39994506668294322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FFC000"/>
      </font>
      <fill>
        <patternFill>
          <bgColor rgb="FFFFFF7D"/>
        </patternFill>
      </fill>
    </dxf>
    <dxf>
      <font>
        <b/>
        <i val="0"/>
        <color theme="6" tint="-0.24994659260841701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rgb="FFD8E4BC"/>
        </patternFill>
      </fill>
    </dxf>
    <dxf>
      <fill>
        <patternFill>
          <bgColor theme="6" tint="0.39994506668294322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b val="0"/>
        <i val="0"/>
        <color auto="1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rgb="FFD8E4BC"/>
        </patternFill>
      </fill>
    </dxf>
    <dxf>
      <font>
        <b/>
        <i val="0"/>
        <color rgb="FFFF0000"/>
      </font>
      <fill>
        <patternFill>
          <bgColor rgb="FFD8E4BC"/>
        </patternFill>
      </fill>
    </dxf>
    <dxf>
      <font>
        <b/>
        <i val="0"/>
        <color rgb="FFFF0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6" tint="0.59996337778862885"/>
        </patternFill>
      </fill>
    </dxf>
    <dxf>
      <font>
        <b/>
        <i val="0"/>
        <color theme="9"/>
      </font>
      <fill>
        <patternFill>
          <bgColor theme="6" tint="0.59996337778862885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theme="0" tint="-4.9989318521683403E-2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D8E4BC"/>
        </patternFill>
      </fill>
    </dxf>
    <dxf>
      <font>
        <b/>
        <i val="0"/>
        <color rgb="FFFF0000"/>
      </font>
    </dxf>
    <dxf>
      <font>
        <b/>
        <i val="0"/>
      </font>
    </dxf>
    <dxf>
      <font>
        <b/>
        <i val="0"/>
        <color rgb="FF00B05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rgb="FFD8E4BC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39994506668294322"/>
        </patternFill>
      </fill>
    </dxf>
    <dxf>
      <font>
        <color rgb="FF00B050"/>
      </font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</dxf>
    <dxf>
      <font>
        <b val="0"/>
        <i val="0"/>
        <color auto="1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rgb="FFD8E4BC"/>
        </patternFill>
      </fill>
    </dxf>
    <dxf>
      <font>
        <b/>
        <i val="0"/>
        <color rgb="FFFF0000"/>
      </font>
      <fill>
        <patternFill>
          <bgColor rgb="FFD8E4BC"/>
        </patternFill>
      </fill>
    </dxf>
    <dxf>
      <font>
        <b/>
        <i val="0"/>
        <color rgb="FFFF0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theme="9"/>
      </font>
      <fill>
        <patternFill>
          <bgColor theme="6" tint="0.59996337778862885"/>
        </patternFill>
      </fill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 tint="-4.9989318521683403E-2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rgb="FFD8E4BC"/>
        </patternFill>
      </fill>
    </dxf>
    <dxf>
      <font>
        <b/>
        <i val="0"/>
        <color rgb="FFFF0000"/>
      </font>
    </dxf>
    <dxf>
      <font>
        <b/>
        <i val="0"/>
      </font>
    </dxf>
    <dxf>
      <font>
        <b/>
        <i val="0"/>
        <color rgb="FF00B05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rgb="FFD8E4BC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39994506668294322"/>
        </patternFill>
      </fill>
    </dxf>
    <dxf>
      <font>
        <color rgb="FF00B050"/>
      </font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</border>
    </dxf>
    <dxf>
      <font>
        <b/>
        <color auto="1"/>
      </font>
      <alignment horizontal="general" vertical="center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left style="thin">
          <color auto="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auto="1"/>
      </font>
      <alignment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color auto="1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font>
        <color auto="1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color auto="1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</dxf>
    <dxf>
      <font>
        <color auto="1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scheme val="minor"/>
      </font>
      <fill>
        <patternFill patternType="none">
          <fgColor indexed="64"/>
          <bgColor indexed="65"/>
        </patternFill>
      </fill>
    </dxf>
    <dxf>
      <alignment horizont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color rgb="FF00B050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color rgb="FF00B050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4" formatCode="_-* #,##0.00\ _€_-;\-* #,##0.00\ _€_-;_-* &quot;-&quot;??\ _€_-;_-@_-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1" indent="0" justifyLastLine="0" shrinkToFit="0" readingOrder="0"/>
      <border outline="0">
        <left style="medium">
          <color rgb="FFCCCCCC"/>
        </left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scheme val="minor"/>
      </font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color auto="1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font>
        <color auto="1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color auto="1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</dxf>
    <dxf>
      <font>
        <color auto="1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scheme val="minor"/>
      </font>
      <fill>
        <patternFill patternType="none">
          <fgColor indexed="64"/>
          <bgColor indexed="65"/>
        </patternFill>
      </fill>
    </dxf>
    <dxf>
      <alignment horizont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color rgb="FF00B050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color rgb="FF00B050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4" formatCode="_-* #,##0.00\ _€_-;\-* #,##0.00\ _€_-;_-* &quot;-&quot;??\ _€_-;_-@_-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" formatCode="0"/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6337778862885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1" indent="0" justifyLastLine="0" shrinkToFit="0" readingOrder="0"/>
      <border outline="0">
        <left style="medium">
          <color rgb="FFCCCCCC"/>
        </left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scheme val="minor"/>
      </font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7D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29</xdr:row>
      <xdr:rowOff>0</xdr:rowOff>
    </xdr:from>
    <xdr:to>
      <xdr:col>2</xdr:col>
      <xdr:colOff>180000</xdr:colOff>
      <xdr:row>29</xdr:row>
      <xdr:rowOff>180000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5524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180000</xdr:colOff>
      <xdr:row>7</xdr:row>
      <xdr:rowOff>180000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333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180000</xdr:colOff>
      <xdr:row>9</xdr:row>
      <xdr:rowOff>180000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3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714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180000</xdr:colOff>
      <xdr:row>10</xdr:row>
      <xdr:rowOff>180000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3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905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180000</xdr:colOff>
      <xdr:row>12</xdr:row>
      <xdr:rowOff>180000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3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286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2</xdr:col>
      <xdr:colOff>180000</xdr:colOff>
      <xdr:row>43</xdr:row>
      <xdr:rowOff>180000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8191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180000</xdr:colOff>
      <xdr:row>13</xdr:row>
      <xdr:rowOff>180000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3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476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41</xdr:row>
      <xdr:rowOff>0</xdr:rowOff>
    </xdr:from>
    <xdr:to>
      <xdr:col>2</xdr:col>
      <xdr:colOff>180000</xdr:colOff>
      <xdr:row>41</xdr:row>
      <xdr:rowOff>180000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3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7810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180000</xdr:colOff>
      <xdr:row>26</xdr:row>
      <xdr:rowOff>180000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3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4953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180000</xdr:colOff>
      <xdr:row>6</xdr:row>
      <xdr:rowOff>180000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3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143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180000</xdr:colOff>
      <xdr:row>37</xdr:row>
      <xdr:rowOff>180000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3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7048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180000</xdr:colOff>
      <xdr:row>30</xdr:row>
      <xdr:rowOff>180000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3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5715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180000</xdr:colOff>
      <xdr:row>8</xdr:row>
      <xdr:rowOff>180000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3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524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180000</xdr:colOff>
      <xdr:row>38</xdr:row>
      <xdr:rowOff>180000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3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7239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180000</xdr:colOff>
      <xdr:row>15</xdr:row>
      <xdr:rowOff>180000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3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857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180000</xdr:colOff>
      <xdr:row>20</xdr:row>
      <xdr:rowOff>180000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3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3810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180000</xdr:colOff>
      <xdr:row>4</xdr:row>
      <xdr:rowOff>180000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33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762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40</xdr:row>
      <xdr:rowOff>0</xdr:rowOff>
    </xdr:from>
    <xdr:to>
      <xdr:col>2</xdr:col>
      <xdr:colOff>180000</xdr:colOff>
      <xdr:row>40</xdr:row>
      <xdr:rowOff>180000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33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7620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180000</xdr:colOff>
      <xdr:row>11</xdr:row>
      <xdr:rowOff>180000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33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095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180000</xdr:colOff>
      <xdr:row>19</xdr:row>
      <xdr:rowOff>180000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33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3619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180000</xdr:colOff>
      <xdr:row>28</xdr:row>
      <xdr:rowOff>180000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3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5334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180000</xdr:colOff>
      <xdr:row>17</xdr:row>
      <xdr:rowOff>180000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33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3238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180000</xdr:colOff>
      <xdr:row>34</xdr:row>
      <xdr:rowOff>180000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00000000-0008-0000-33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6477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180000</xdr:colOff>
      <xdr:row>31</xdr:row>
      <xdr:rowOff>180000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00000000-0008-0000-33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5905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180000</xdr:colOff>
      <xdr:row>21</xdr:row>
      <xdr:rowOff>180000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00000000-0008-0000-33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4000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180000</xdr:colOff>
      <xdr:row>23</xdr:row>
      <xdr:rowOff>180000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00000000-0008-0000-33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4381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180000</xdr:colOff>
      <xdr:row>24</xdr:row>
      <xdr:rowOff>180000</xdr:rowOff>
    </xdr:to>
    <xdr:pic>
      <xdr:nvPicPr>
        <xdr:cNvPr id="50" name="Image 49">
          <a:extLst>
            <a:ext uri="{FF2B5EF4-FFF2-40B4-BE49-F238E27FC236}">
              <a16:creationId xmlns:a16="http://schemas.microsoft.com/office/drawing/2014/main" id="{00000000-0008-0000-33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4572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2</xdr:col>
      <xdr:colOff>180000</xdr:colOff>
      <xdr:row>42</xdr:row>
      <xdr:rowOff>180000</xdr:rowOff>
    </xdr:to>
    <xdr:pic>
      <xdr:nvPicPr>
        <xdr:cNvPr id="62" name="Image 61">
          <a:extLst>
            <a:ext uri="{FF2B5EF4-FFF2-40B4-BE49-F238E27FC236}">
              <a16:creationId xmlns:a16="http://schemas.microsoft.com/office/drawing/2014/main" id="{00000000-0008-0000-3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8001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33</xdr:row>
      <xdr:rowOff>0</xdr:rowOff>
    </xdr:from>
    <xdr:to>
      <xdr:col>2</xdr:col>
      <xdr:colOff>180000</xdr:colOff>
      <xdr:row>33</xdr:row>
      <xdr:rowOff>180000</xdr:rowOff>
    </xdr:to>
    <xdr:pic>
      <xdr:nvPicPr>
        <xdr:cNvPr id="63" name="Image 62">
          <a:extLst>
            <a:ext uri="{FF2B5EF4-FFF2-40B4-BE49-F238E27FC236}">
              <a16:creationId xmlns:a16="http://schemas.microsoft.com/office/drawing/2014/main" id="{00000000-0008-0000-3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6286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180000</xdr:colOff>
      <xdr:row>25</xdr:row>
      <xdr:rowOff>180000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00000000-0008-0000-33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4762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35</xdr:row>
      <xdr:rowOff>0</xdr:rowOff>
    </xdr:from>
    <xdr:to>
      <xdr:col>2</xdr:col>
      <xdr:colOff>180000</xdr:colOff>
      <xdr:row>35</xdr:row>
      <xdr:rowOff>180000</xdr:rowOff>
    </xdr:to>
    <xdr:pic>
      <xdr:nvPicPr>
        <xdr:cNvPr id="65" name="Image 64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6667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2</xdr:col>
      <xdr:colOff>180000</xdr:colOff>
      <xdr:row>36</xdr:row>
      <xdr:rowOff>180000</xdr:rowOff>
    </xdr:to>
    <xdr:pic>
      <xdr:nvPicPr>
        <xdr:cNvPr id="66" name="Image 65">
          <a:extLst>
            <a:ext uri="{FF2B5EF4-FFF2-40B4-BE49-F238E27FC236}">
              <a16:creationId xmlns:a16="http://schemas.microsoft.com/office/drawing/2014/main" id="{00000000-0008-0000-33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6858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180000</xdr:colOff>
      <xdr:row>14</xdr:row>
      <xdr:rowOff>180000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667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2</xdr:col>
      <xdr:colOff>180000</xdr:colOff>
      <xdr:row>39</xdr:row>
      <xdr:rowOff>180000</xdr:rowOff>
    </xdr:to>
    <xdr:pic>
      <xdr:nvPicPr>
        <xdr:cNvPr id="68" name="Image 67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7429500"/>
          <a:ext cx="180000" cy="18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31</xdr:row>
      <xdr:rowOff>0</xdr:rowOff>
    </xdr:from>
    <xdr:to>
      <xdr:col>2</xdr:col>
      <xdr:colOff>180000</xdr:colOff>
      <xdr:row>31</xdr:row>
      <xdr:rowOff>180000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6115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180000</xdr:colOff>
      <xdr:row>7</xdr:row>
      <xdr:rowOff>180000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924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180000</xdr:colOff>
      <xdr:row>9</xdr:row>
      <xdr:rowOff>180000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3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305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180000</xdr:colOff>
      <xdr:row>10</xdr:row>
      <xdr:rowOff>180000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3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495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180000</xdr:colOff>
      <xdr:row>13</xdr:row>
      <xdr:rowOff>180000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3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876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2</xdr:col>
      <xdr:colOff>180000</xdr:colOff>
      <xdr:row>39</xdr:row>
      <xdr:rowOff>180000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8782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180000</xdr:colOff>
      <xdr:row>15</xdr:row>
      <xdr:rowOff>180000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3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3067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180000</xdr:colOff>
      <xdr:row>68</xdr:row>
      <xdr:rowOff>180000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3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3257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44</xdr:row>
      <xdr:rowOff>0</xdr:rowOff>
    </xdr:from>
    <xdr:to>
      <xdr:col>2</xdr:col>
      <xdr:colOff>180000</xdr:colOff>
      <xdr:row>44</xdr:row>
      <xdr:rowOff>180000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3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8591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180000</xdr:colOff>
      <xdr:row>68</xdr:row>
      <xdr:rowOff>180000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3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3638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180000</xdr:colOff>
      <xdr:row>29</xdr:row>
      <xdr:rowOff>180000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3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5353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180000</xdr:colOff>
      <xdr:row>6</xdr:row>
      <xdr:rowOff>180000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3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733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180000</xdr:colOff>
      <xdr:row>68</xdr:row>
      <xdr:rowOff>180000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3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6686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40</xdr:row>
      <xdr:rowOff>0</xdr:rowOff>
    </xdr:from>
    <xdr:to>
      <xdr:col>2</xdr:col>
      <xdr:colOff>180000</xdr:colOff>
      <xdr:row>40</xdr:row>
      <xdr:rowOff>180000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3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5734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180000</xdr:colOff>
      <xdr:row>32</xdr:row>
      <xdr:rowOff>180000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3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6305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55</xdr:row>
      <xdr:rowOff>0</xdr:rowOff>
    </xdr:from>
    <xdr:to>
      <xdr:col>2</xdr:col>
      <xdr:colOff>180000</xdr:colOff>
      <xdr:row>68</xdr:row>
      <xdr:rowOff>180000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3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971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180000</xdr:colOff>
      <xdr:row>8</xdr:row>
      <xdr:rowOff>180000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3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114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41</xdr:row>
      <xdr:rowOff>0</xdr:rowOff>
    </xdr:from>
    <xdr:to>
      <xdr:col>2</xdr:col>
      <xdr:colOff>180000</xdr:colOff>
      <xdr:row>41</xdr:row>
      <xdr:rowOff>180000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3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7829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180000</xdr:colOff>
      <xdr:row>17</xdr:row>
      <xdr:rowOff>180000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3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686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180000</xdr:colOff>
      <xdr:row>68</xdr:row>
      <xdr:rowOff>180000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3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6877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180000</xdr:colOff>
      <xdr:row>22</xdr:row>
      <xdr:rowOff>180000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3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4591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180000</xdr:colOff>
      <xdr:row>4</xdr:row>
      <xdr:rowOff>180000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00000000-0008-0000-33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352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2</xdr:col>
      <xdr:colOff>180000</xdr:colOff>
      <xdr:row>43</xdr:row>
      <xdr:rowOff>180000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33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8401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180000</xdr:colOff>
      <xdr:row>11</xdr:row>
      <xdr:rowOff>180000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00000000-0008-0000-33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0106025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180000</xdr:colOff>
      <xdr:row>21</xdr:row>
      <xdr:rowOff>180000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33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4400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180000</xdr:colOff>
      <xdr:row>30</xdr:row>
      <xdr:rowOff>180000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id="{00000000-0008-0000-3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7639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180000</xdr:colOff>
      <xdr:row>19</xdr:row>
      <xdr:rowOff>180000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00000000-0008-0000-33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4019550"/>
          <a:ext cx="180000" cy="180000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4</xdr:row>
      <xdr:rowOff>0</xdr:rowOff>
    </xdr:from>
    <xdr:ext cx="180000" cy="180000"/>
    <xdr:pic>
      <xdr:nvPicPr>
        <xdr:cNvPr id="38" name="Image 37">
          <a:extLst>
            <a:ext uri="{FF2B5EF4-FFF2-40B4-BE49-F238E27FC236}">
              <a16:creationId xmlns:a16="http://schemas.microsoft.com/office/drawing/2014/main" id="{00000000-0008-0000-33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13525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6</xdr:row>
      <xdr:rowOff>0</xdr:rowOff>
    </xdr:from>
    <xdr:ext cx="180000" cy="180000"/>
    <xdr:pic>
      <xdr:nvPicPr>
        <xdr:cNvPr id="39" name="Image 38">
          <a:extLst>
            <a:ext uri="{FF2B5EF4-FFF2-40B4-BE49-F238E27FC236}">
              <a16:creationId xmlns:a16="http://schemas.microsoft.com/office/drawing/2014/main" id="{00000000-0008-0000-33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17335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7</xdr:row>
      <xdr:rowOff>0</xdr:rowOff>
    </xdr:from>
    <xdr:ext cx="180000" cy="180000"/>
    <xdr:pic>
      <xdr:nvPicPr>
        <xdr:cNvPr id="40" name="Image 39">
          <a:extLst>
            <a:ext uri="{FF2B5EF4-FFF2-40B4-BE49-F238E27FC236}">
              <a16:creationId xmlns:a16="http://schemas.microsoft.com/office/drawing/2014/main" id="{00000000-0008-0000-33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19240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35</xdr:row>
      <xdr:rowOff>0</xdr:rowOff>
    </xdr:from>
    <xdr:ext cx="180000" cy="180000"/>
    <xdr:pic>
      <xdr:nvPicPr>
        <xdr:cNvPr id="41" name="Image 40">
          <a:extLst>
            <a:ext uri="{FF2B5EF4-FFF2-40B4-BE49-F238E27FC236}">
              <a16:creationId xmlns:a16="http://schemas.microsoft.com/office/drawing/2014/main" id="{00000000-0008-0000-33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74485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8</xdr:row>
      <xdr:rowOff>0</xdr:rowOff>
    </xdr:from>
    <xdr:ext cx="180000" cy="180000"/>
    <xdr:pic>
      <xdr:nvPicPr>
        <xdr:cNvPr id="42" name="Image 41">
          <a:extLst>
            <a:ext uri="{FF2B5EF4-FFF2-40B4-BE49-F238E27FC236}">
              <a16:creationId xmlns:a16="http://schemas.microsoft.com/office/drawing/2014/main" id="{00000000-0008-0000-3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21145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13</xdr:row>
      <xdr:rowOff>0</xdr:rowOff>
    </xdr:from>
    <xdr:ext cx="180000" cy="180000"/>
    <xdr:pic>
      <xdr:nvPicPr>
        <xdr:cNvPr id="44" name="Image 43">
          <a:extLst>
            <a:ext uri="{FF2B5EF4-FFF2-40B4-BE49-F238E27FC236}">
              <a16:creationId xmlns:a16="http://schemas.microsoft.com/office/drawing/2014/main" id="{00000000-0008-0000-33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28765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15</xdr:row>
      <xdr:rowOff>0</xdr:rowOff>
    </xdr:from>
    <xdr:ext cx="180000" cy="180000"/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3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30670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21</xdr:row>
      <xdr:rowOff>0</xdr:rowOff>
    </xdr:from>
    <xdr:ext cx="180000" cy="180000"/>
    <xdr:pic>
      <xdr:nvPicPr>
        <xdr:cNvPr id="48" name="Image 47">
          <a:extLst>
            <a:ext uri="{FF2B5EF4-FFF2-40B4-BE49-F238E27FC236}">
              <a16:creationId xmlns:a16="http://schemas.microsoft.com/office/drawing/2014/main" id="{00000000-0008-0000-33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44005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22</xdr:row>
      <xdr:rowOff>0</xdr:rowOff>
    </xdr:from>
    <xdr:ext cx="180000" cy="180000"/>
    <xdr:pic>
      <xdr:nvPicPr>
        <xdr:cNvPr id="49" name="Image 48">
          <a:extLst>
            <a:ext uri="{FF2B5EF4-FFF2-40B4-BE49-F238E27FC236}">
              <a16:creationId xmlns:a16="http://schemas.microsoft.com/office/drawing/2014/main" id="{00000000-0008-0000-33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45910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25</xdr:row>
      <xdr:rowOff>0</xdr:rowOff>
    </xdr:from>
    <xdr:ext cx="180000" cy="180000"/>
    <xdr:pic>
      <xdr:nvPicPr>
        <xdr:cNvPr id="50" name="Image 49">
          <a:extLst>
            <a:ext uri="{FF2B5EF4-FFF2-40B4-BE49-F238E27FC236}">
              <a16:creationId xmlns:a16="http://schemas.microsoft.com/office/drawing/2014/main" id="{00000000-0008-0000-33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49720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39</xdr:row>
      <xdr:rowOff>0</xdr:rowOff>
    </xdr:from>
    <xdr:ext cx="180000" cy="180000"/>
    <xdr:pic>
      <xdr:nvPicPr>
        <xdr:cNvPr id="55" name="Image 54">
          <a:extLst>
            <a:ext uri="{FF2B5EF4-FFF2-40B4-BE49-F238E27FC236}">
              <a16:creationId xmlns:a16="http://schemas.microsoft.com/office/drawing/2014/main" id="{00000000-0008-0000-33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87820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41</xdr:row>
      <xdr:rowOff>0</xdr:rowOff>
    </xdr:from>
    <xdr:ext cx="180000" cy="180000"/>
    <xdr:pic>
      <xdr:nvPicPr>
        <xdr:cNvPr id="57" name="Image 56">
          <a:extLst>
            <a:ext uri="{FF2B5EF4-FFF2-40B4-BE49-F238E27FC236}">
              <a16:creationId xmlns:a16="http://schemas.microsoft.com/office/drawing/2014/main" id="{00000000-0008-0000-33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78295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66</xdr:row>
      <xdr:rowOff>0</xdr:rowOff>
    </xdr:from>
    <xdr:ext cx="180000" cy="180000"/>
    <xdr:pic>
      <xdr:nvPicPr>
        <xdr:cNvPr id="58" name="Image 57">
          <a:extLst>
            <a:ext uri="{FF2B5EF4-FFF2-40B4-BE49-F238E27FC236}">
              <a16:creationId xmlns:a16="http://schemas.microsoft.com/office/drawing/2014/main" id="{00000000-0008-0000-33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82105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43</xdr:row>
      <xdr:rowOff>0</xdr:rowOff>
    </xdr:from>
    <xdr:ext cx="180000" cy="180000"/>
    <xdr:pic>
      <xdr:nvPicPr>
        <xdr:cNvPr id="59" name="Image 58">
          <a:extLst>
            <a:ext uri="{FF2B5EF4-FFF2-40B4-BE49-F238E27FC236}">
              <a16:creationId xmlns:a16="http://schemas.microsoft.com/office/drawing/2014/main" id="{00000000-0008-0000-33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84010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44</xdr:row>
      <xdr:rowOff>0</xdr:rowOff>
    </xdr:from>
    <xdr:ext cx="180000" cy="180000"/>
    <xdr:pic>
      <xdr:nvPicPr>
        <xdr:cNvPr id="60" name="Image 59">
          <a:extLst>
            <a:ext uri="{FF2B5EF4-FFF2-40B4-BE49-F238E27FC236}">
              <a16:creationId xmlns:a16="http://schemas.microsoft.com/office/drawing/2014/main" id="{00000000-0008-0000-33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85915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32</xdr:row>
      <xdr:rowOff>0</xdr:rowOff>
    </xdr:from>
    <xdr:ext cx="180000" cy="180000"/>
    <xdr:pic>
      <xdr:nvPicPr>
        <xdr:cNvPr id="61" name="Image 60">
          <a:extLst>
            <a:ext uri="{FF2B5EF4-FFF2-40B4-BE49-F238E27FC236}">
              <a16:creationId xmlns:a16="http://schemas.microsoft.com/office/drawing/2014/main" id="{00000000-0008-0000-33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630555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30</xdr:row>
      <xdr:rowOff>0</xdr:rowOff>
    </xdr:from>
    <xdr:ext cx="180000" cy="180000"/>
    <xdr:pic>
      <xdr:nvPicPr>
        <xdr:cNvPr id="62" name="Image 61">
          <a:extLst>
            <a:ext uri="{FF2B5EF4-FFF2-40B4-BE49-F238E27FC236}">
              <a16:creationId xmlns:a16="http://schemas.microsoft.com/office/drawing/2014/main" id="{00000000-0008-0000-33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7639050"/>
          <a:ext cx="180000" cy="180000"/>
        </a:xfrm>
        <a:prstGeom prst="rect">
          <a:avLst/>
        </a:prstGeom>
      </xdr:spPr>
    </xdr:pic>
    <xdr:clientData/>
  </xdr:oneCellAnchor>
  <xdr:twoCellAnchor editAs="oneCell">
    <xdr:from>
      <xdr:col>2</xdr:col>
      <xdr:colOff>0</xdr:colOff>
      <xdr:row>36</xdr:row>
      <xdr:rowOff>0</xdr:rowOff>
    </xdr:from>
    <xdr:to>
      <xdr:col>2</xdr:col>
      <xdr:colOff>180000</xdr:colOff>
      <xdr:row>36</xdr:row>
      <xdr:rowOff>180000</xdr:rowOff>
    </xdr:to>
    <xdr:pic>
      <xdr:nvPicPr>
        <xdr:cNvPr id="63" name="Image 62">
          <a:extLst>
            <a:ext uri="{FF2B5EF4-FFF2-40B4-BE49-F238E27FC236}">
              <a16:creationId xmlns:a16="http://schemas.microsoft.com/office/drawing/2014/main" id="{00000000-0008-0000-33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9725025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33</xdr:row>
      <xdr:rowOff>0</xdr:rowOff>
    </xdr:from>
    <xdr:to>
      <xdr:col>2</xdr:col>
      <xdr:colOff>180000</xdr:colOff>
      <xdr:row>33</xdr:row>
      <xdr:rowOff>180000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00000000-0008-0000-33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89725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180000</xdr:colOff>
      <xdr:row>25</xdr:row>
      <xdr:rowOff>180000</xdr:rowOff>
    </xdr:to>
    <xdr:pic>
      <xdr:nvPicPr>
        <xdr:cNvPr id="114" name="Image 113">
          <a:extLst>
            <a:ext uri="{FF2B5EF4-FFF2-40B4-BE49-F238E27FC236}">
              <a16:creationId xmlns:a16="http://schemas.microsoft.com/office/drawing/2014/main" id="{00000000-0008-0000-33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9825" y="49720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180000</xdr:colOff>
      <xdr:row>26</xdr:row>
      <xdr:rowOff>180000</xdr:rowOff>
    </xdr:to>
    <xdr:pic>
      <xdr:nvPicPr>
        <xdr:cNvPr id="116" name="Image 115">
          <a:extLst>
            <a:ext uri="{FF2B5EF4-FFF2-40B4-BE49-F238E27FC236}">
              <a16:creationId xmlns:a16="http://schemas.microsoft.com/office/drawing/2014/main" id="{00000000-0008-0000-33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9825" y="5924550"/>
          <a:ext cx="180000" cy="180000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64</xdr:row>
      <xdr:rowOff>0</xdr:rowOff>
    </xdr:from>
    <xdr:ext cx="180000" cy="180000"/>
    <xdr:pic>
      <xdr:nvPicPr>
        <xdr:cNvPr id="127" name="Image 126">
          <a:extLst>
            <a:ext uri="{FF2B5EF4-FFF2-40B4-BE49-F238E27FC236}">
              <a16:creationId xmlns:a16="http://schemas.microsoft.com/office/drawing/2014/main" id="{00000000-0008-0000-33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10106025"/>
          <a:ext cx="180000" cy="180000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180000" cy="180000"/>
    <xdr:pic>
      <xdr:nvPicPr>
        <xdr:cNvPr id="129" name="Image 128">
          <a:extLst>
            <a:ext uri="{FF2B5EF4-FFF2-40B4-BE49-F238E27FC236}">
              <a16:creationId xmlns:a16="http://schemas.microsoft.com/office/drawing/2014/main" id="{00000000-0008-0000-33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0106025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56</xdr:row>
      <xdr:rowOff>0</xdr:rowOff>
    </xdr:from>
    <xdr:ext cx="180000" cy="180000"/>
    <xdr:pic>
      <xdr:nvPicPr>
        <xdr:cNvPr id="130" name="Image 129">
          <a:extLst>
            <a:ext uri="{FF2B5EF4-FFF2-40B4-BE49-F238E27FC236}">
              <a16:creationId xmlns:a16="http://schemas.microsoft.com/office/drawing/2014/main" id="{00000000-0008-0000-33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10106025"/>
          <a:ext cx="180000" cy="180000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180000" cy="180000"/>
    <xdr:pic>
      <xdr:nvPicPr>
        <xdr:cNvPr id="141" name="Image 140">
          <a:extLst>
            <a:ext uri="{FF2B5EF4-FFF2-40B4-BE49-F238E27FC236}">
              <a16:creationId xmlns:a16="http://schemas.microsoft.com/office/drawing/2014/main" id="{00000000-0008-0000-33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0106025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11</xdr:row>
      <xdr:rowOff>0</xdr:rowOff>
    </xdr:from>
    <xdr:ext cx="180000" cy="180000"/>
    <xdr:pic>
      <xdr:nvPicPr>
        <xdr:cNvPr id="119" name="Image 118">
          <a:extLst>
            <a:ext uri="{FF2B5EF4-FFF2-40B4-BE49-F238E27FC236}">
              <a16:creationId xmlns:a16="http://schemas.microsoft.com/office/drawing/2014/main" id="{00000000-0008-0000-3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2975" y="209550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17</xdr:row>
      <xdr:rowOff>0</xdr:rowOff>
    </xdr:from>
    <xdr:ext cx="180000" cy="180000"/>
    <xdr:pic>
      <xdr:nvPicPr>
        <xdr:cNvPr id="122" name="Image 121">
          <a:extLst>
            <a:ext uri="{FF2B5EF4-FFF2-40B4-BE49-F238E27FC236}">
              <a16:creationId xmlns:a16="http://schemas.microsoft.com/office/drawing/2014/main" id="{00000000-0008-0000-3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2975" y="323850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24</xdr:row>
      <xdr:rowOff>0</xdr:rowOff>
    </xdr:from>
    <xdr:ext cx="180000" cy="180000"/>
    <xdr:pic>
      <xdr:nvPicPr>
        <xdr:cNvPr id="142" name="Image 141">
          <a:extLst>
            <a:ext uri="{FF2B5EF4-FFF2-40B4-BE49-F238E27FC236}">
              <a16:creationId xmlns:a16="http://schemas.microsoft.com/office/drawing/2014/main" id="{00000000-0008-0000-3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2975" y="438150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33</xdr:row>
      <xdr:rowOff>0</xdr:rowOff>
    </xdr:from>
    <xdr:ext cx="180000" cy="180000"/>
    <xdr:pic>
      <xdr:nvPicPr>
        <xdr:cNvPr id="143" name="Image 142">
          <a:extLst>
            <a:ext uri="{FF2B5EF4-FFF2-40B4-BE49-F238E27FC236}">
              <a16:creationId xmlns:a16="http://schemas.microsoft.com/office/drawing/2014/main" id="{00000000-0008-0000-3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2975" y="571500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62</xdr:row>
      <xdr:rowOff>0</xdr:rowOff>
    </xdr:from>
    <xdr:ext cx="180000" cy="180000"/>
    <xdr:pic>
      <xdr:nvPicPr>
        <xdr:cNvPr id="144" name="Image 143">
          <a:extLst>
            <a:ext uri="{FF2B5EF4-FFF2-40B4-BE49-F238E27FC236}">
              <a16:creationId xmlns:a16="http://schemas.microsoft.com/office/drawing/2014/main" id="{00000000-0008-0000-3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2975" y="609600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63</xdr:row>
      <xdr:rowOff>0</xdr:rowOff>
    </xdr:from>
    <xdr:ext cx="180000" cy="180000"/>
    <xdr:pic>
      <xdr:nvPicPr>
        <xdr:cNvPr id="145" name="Image 144">
          <a:extLst>
            <a:ext uri="{FF2B5EF4-FFF2-40B4-BE49-F238E27FC236}">
              <a16:creationId xmlns:a16="http://schemas.microsoft.com/office/drawing/2014/main" id="{00000000-0008-0000-3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2975" y="6286500"/>
          <a:ext cx="180000" cy="18000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36</xdr:row>
      <xdr:rowOff>0</xdr:rowOff>
    </xdr:from>
    <xdr:ext cx="180000" cy="180000"/>
    <xdr:pic>
      <xdr:nvPicPr>
        <xdr:cNvPr id="146" name="Image 145">
          <a:extLst>
            <a:ext uri="{FF2B5EF4-FFF2-40B4-BE49-F238E27FC236}">
              <a16:creationId xmlns:a16="http://schemas.microsoft.com/office/drawing/2014/main" id="{00000000-0008-0000-3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2975" y="6667500"/>
          <a:ext cx="180000" cy="180000"/>
        </a:xfrm>
        <a:prstGeom prst="rect">
          <a:avLst/>
        </a:prstGeom>
      </xdr:spPr>
    </xdr:pic>
    <xdr:clientData/>
  </xdr:oneCellAnchor>
  <xdr:twoCellAnchor editAs="oneCell">
    <xdr:from>
      <xdr:col>2</xdr:col>
      <xdr:colOff>0</xdr:colOff>
      <xdr:row>45</xdr:row>
      <xdr:rowOff>0</xdr:rowOff>
    </xdr:from>
    <xdr:to>
      <xdr:col>2</xdr:col>
      <xdr:colOff>180000</xdr:colOff>
      <xdr:row>45</xdr:row>
      <xdr:rowOff>180000</xdr:rowOff>
    </xdr:to>
    <xdr:pic>
      <xdr:nvPicPr>
        <xdr:cNvPr id="131" name="Image 130">
          <a:extLst>
            <a:ext uri="{FF2B5EF4-FFF2-40B4-BE49-F238E27FC236}">
              <a16:creationId xmlns:a16="http://schemas.microsoft.com/office/drawing/2014/main" id="{00000000-0008-0000-3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8572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35</xdr:row>
      <xdr:rowOff>0</xdr:rowOff>
    </xdr:from>
    <xdr:to>
      <xdr:col>2</xdr:col>
      <xdr:colOff>180000</xdr:colOff>
      <xdr:row>35</xdr:row>
      <xdr:rowOff>180000</xdr:rowOff>
    </xdr:to>
    <xdr:pic>
      <xdr:nvPicPr>
        <xdr:cNvPr id="128" name="Image 127">
          <a:extLst>
            <a:ext uri="{FF2B5EF4-FFF2-40B4-BE49-F238E27FC236}">
              <a16:creationId xmlns:a16="http://schemas.microsoft.com/office/drawing/2014/main" id="{00000000-0008-0000-3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6667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180000</xdr:colOff>
      <xdr:row>28</xdr:row>
      <xdr:rowOff>180000</xdr:rowOff>
    </xdr:to>
    <xdr:pic>
      <xdr:nvPicPr>
        <xdr:cNvPr id="134" name="Image 133">
          <a:extLst>
            <a:ext uri="{FF2B5EF4-FFF2-40B4-BE49-F238E27FC236}">
              <a16:creationId xmlns:a16="http://schemas.microsoft.com/office/drawing/2014/main" id="{00000000-0008-0000-33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4953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180000</xdr:colOff>
      <xdr:row>37</xdr:row>
      <xdr:rowOff>180000</xdr:rowOff>
    </xdr:to>
    <xdr:pic>
      <xdr:nvPicPr>
        <xdr:cNvPr id="108" name="Image 107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8572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180000</xdr:colOff>
      <xdr:row>38</xdr:row>
      <xdr:rowOff>180000</xdr:rowOff>
    </xdr:to>
    <xdr:pic>
      <xdr:nvPicPr>
        <xdr:cNvPr id="113" name="Image 112">
          <a:extLst>
            <a:ext uri="{FF2B5EF4-FFF2-40B4-BE49-F238E27FC236}">
              <a16:creationId xmlns:a16="http://schemas.microsoft.com/office/drawing/2014/main" id="{00000000-0008-0000-33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8001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180000</xdr:colOff>
      <xdr:row>48</xdr:row>
      <xdr:rowOff>180000</xdr:rowOff>
    </xdr:to>
    <xdr:pic>
      <xdr:nvPicPr>
        <xdr:cNvPr id="117" name="Image 116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8763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180000</xdr:colOff>
      <xdr:row>12</xdr:row>
      <xdr:rowOff>180000</xdr:rowOff>
    </xdr:to>
    <xdr:pic>
      <xdr:nvPicPr>
        <xdr:cNvPr id="69" name="Image 68">
          <a:extLst>
            <a:ext uri="{FF2B5EF4-FFF2-40B4-BE49-F238E27FC236}">
              <a16:creationId xmlns:a16="http://schemas.microsoft.com/office/drawing/2014/main" id="{00000000-0008-0000-3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87630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180000</xdr:colOff>
      <xdr:row>14</xdr:row>
      <xdr:rowOff>180000</xdr:rowOff>
    </xdr:to>
    <xdr:pic>
      <xdr:nvPicPr>
        <xdr:cNvPr id="70" name="Image 69">
          <a:extLst>
            <a:ext uri="{FF2B5EF4-FFF2-40B4-BE49-F238E27FC236}">
              <a16:creationId xmlns:a16="http://schemas.microsoft.com/office/drawing/2014/main" id="{00000000-0008-0000-3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895350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180000</xdr:colOff>
      <xdr:row>20</xdr:row>
      <xdr:rowOff>180000</xdr:rowOff>
    </xdr:to>
    <xdr:pic>
      <xdr:nvPicPr>
        <xdr:cNvPr id="72" name="Image 71">
          <a:extLst>
            <a:ext uri="{FF2B5EF4-FFF2-40B4-BE49-F238E27FC236}">
              <a16:creationId xmlns:a16="http://schemas.microsoft.com/office/drawing/2014/main" id="{00000000-0008-0000-33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3810000"/>
          <a:ext cx="180000" cy="18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47630</xdr:colOff>
      <xdr:row>4</xdr:row>
      <xdr:rowOff>4763</xdr:rowOff>
    </xdr:from>
    <xdr:to>
      <xdr:col>4</xdr:col>
      <xdr:colOff>227630</xdr:colOff>
      <xdr:row>4</xdr:row>
      <xdr:rowOff>184763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3630" y="766763"/>
          <a:ext cx="180000" cy="180000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4</xdr:row>
      <xdr:rowOff>57150</xdr:rowOff>
    </xdr:from>
    <xdr:to>
      <xdr:col>5</xdr:col>
      <xdr:colOff>288000</xdr:colOff>
      <xdr:row>4</xdr:row>
      <xdr:rowOff>142875</xdr:rowOff>
    </xdr:to>
    <xdr:sp macro="" textlink="">
      <xdr:nvSpPr>
        <xdr:cNvPr id="3" name="Flèche droite 7">
          <a:extLst>
            <a:ext uri="{FF2B5EF4-FFF2-40B4-BE49-F238E27FC236}">
              <a16:creationId xmlns:a16="http://schemas.microsoft.com/office/drawing/2014/main" id="{F7E357DD-38A9-490D-A67A-F5017CA7F30F}"/>
            </a:ext>
          </a:extLst>
        </xdr:cNvPr>
        <xdr:cNvSpPr/>
      </xdr:nvSpPr>
      <xdr:spPr>
        <a:xfrm>
          <a:off x="2619375" y="819150"/>
          <a:ext cx="2880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47630</xdr:colOff>
      <xdr:row>5</xdr:row>
      <xdr:rowOff>4763</xdr:rowOff>
    </xdr:from>
    <xdr:to>
      <xdr:col>4</xdr:col>
      <xdr:colOff>227630</xdr:colOff>
      <xdr:row>5</xdr:row>
      <xdr:rowOff>184763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3630" y="957263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47630</xdr:colOff>
      <xdr:row>6</xdr:row>
      <xdr:rowOff>4763</xdr:rowOff>
    </xdr:from>
    <xdr:to>
      <xdr:col>4</xdr:col>
      <xdr:colOff>227630</xdr:colOff>
      <xdr:row>6</xdr:row>
      <xdr:rowOff>184763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3630" y="1147763"/>
          <a:ext cx="180000" cy="180000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5</xdr:row>
      <xdr:rowOff>57150</xdr:rowOff>
    </xdr:from>
    <xdr:to>
      <xdr:col>5</xdr:col>
      <xdr:colOff>288000</xdr:colOff>
      <xdr:row>5</xdr:row>
      <xdr:rowOff>142875</xdr:rowOff>
    </xdr:to>
    <xdr:sp macro="" textlink="">
      <xdr:nvSpPr>
        <xdr:cNvPr id="6" name="Flèche droite 7">
          <a:extLst>
            <a:ext uri="{FF2B5EF4-FFF2-40B4-BE49-F238E27FC236}">
              <a16:creationId xmlns:a16="http://schemas.microsoft.com/office/drawing/2014/main" id="{F7E357DD-38A9-490D-A67A-F5017CA7F30F}"/>
            </a:ext>
          </a:extLst>
        </xdr:cNvPr>
        <xdr:cNvSpPr/>
      </xdr:nvSpPr>
      <xdr:spPr>
        <a:xfrm>
          <a:off x="2619375" y="1009650"/>
          <a:ext cx="2880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6</xdr:row>
      <xdr:rowOff>57150</xdr:rowOff>
    </xdr:from>
    <xdr:to>
      <xdr:col>5</xdr:col>
      <xdr:colOff>288000</xdr:colOff>
      <xdr:row>6</xdr:row>
      <xdr:rowOff>142875</xdr:rowOff>
    </xdr:to>
    <xdr:sp macro="" textlink="">
      <xdr:nvSpPr>
        <xdr:cNvPr id="7" name="Flèche droite 6">
          <a:extLst>
            <a:ext uri="{FF2B5EF4-FFF2-40B4-BE49-F238E27FC236}">
              <a16:creationId xmlns:a16="http://schemas.microsoft.com/office/drawing/2014/main" id="{F7E357DD-38A9-490D-A67A-F5017CA7F30F}"/>
            </a:ext>
          </a:extLst>
        </xdr:cNvPr>
        <xdr:cNvSpPr/>
      </xdr:nvSpPr>
      <xdr:spPr>
        <a:xfrm>
          <a:off x="2619375" y="1200150"/>
          <a:ext cx="2880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288000</xdr:colOff>
      <xdr:row>19</xdr:row>
      <xdr:rowOff>142875</xdr:rowOff>
    </xdr:to>
    <xdr:sp macro="" textlink="">
      <xdr:nvSpPr>
        <xdr:cNvPr id="8" name="Flèche droite 7">
          <a:extLst>
            <a:ext uri="{FF2B5EF4-FFF2-40B4-BE49-F238E27FC236}">
              <a16:creationId xmlns:a16="http://schemas.microsoft.com/office/drawing/2014/main" id="{F7E357DD-38A9-490D-A67A-F5017CA7F30F}"/>
            </a:ext>
          </a:extLst>
        </xdr:cNvPr>
        <xdr:cNvSpPr/>
      </xdr:nvSpPr>
      <xdr:spPr>
        <a:xfrm>
          <a:off x="2619375" y="3695700"/>
          <a:ext cx="2880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20</xdr:row>
      <xdr:rowOff>57150</xdr:rowOff>
    </xdr:from>
    <xdr:to>
      <xdr:col>5</xdr:col>
      <xdr:colOff>288000</xdr:colOff>
      <xdr:row>20</xdr:row>
      <xdr:rowOff>142875</xdr:rowOff>
    </xdr:to>
    <xdr:sp macro="" textlink="">
      <xdr:nvSpPr>
        <xdr:cNvPr id="9" name="Flèche droite 7">
          <a:extLst>
            <a:ext uri="{FF2B5EF4-FFF2-40B4-BE49-F238E27FC236}">
              <a16:creationId xmlns:a16="http://schemas.microsoft.com/office/drawing/2014/main" id="{F7E357DD-38A9-490D-A67A-F5017CA7F30F}"/>
            </a:ext>
          </a:extLst>
        </xdr:cNvPr>
        <xdr:cNvSpPr/>
      </xdr:nvSpPr>
      <xdr:spPr>
        <a:xfrm>
          <a:off x="2619375" y="3886200"/>
          <a:ext cx="2880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288000</xdr:colOff>
      <xdr:row>21</xdr:row>
      <xdr:rowOff>142875</xdr:rowOff>
    </xdr:to>
    <xdr:sp macro="" textlink="">
      <xdr:nvSpPr>
        <xdr:cNvPr id="10" name="Flèche droite 7">
          <a:extLst>
            <a:ext uri="{FF2B5EF4-FFF2-40B4-BE49-F238E27FC236}">
              <a16:creationId xmlns:a16="http://schemas.microsoft.com/office/drawing/2014/main" id="{F7E357DD-38A9-490D-A67A-F5017CA7F30F}"/>
            </a:ext>
          </a:extLst>
        </xdr:cNvPr>
        <xdr:cNvSpPr/>
      </xdr:nvSpPr>
      <xdr:spPr>
        <a:xfrm>
          <a:off x="2619375" y="4076700"/>
          <a:ext cx="2880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47630</xdr:colOff>
      <xdr:row>19</xdr:row>
      <xdr:rowOff>4763</xdr:rowOff>
    </xdr:from>
    <xdr:ext cx="180000" cy="180000"/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3630" y="3643313"/>
          <a:ext cx="180000" cy="180000"/>
        </a:xfrm>
        <a:prstGeom prst="rect">
          <a:avLst/>
        </a:prstGeom>
      </xdr:spPr>
    </xdr:pic>
    <xdr:clientData/>
  </xdr:oneCellAnchor>
  <xdr:oneCellAnchor>
    <xdr:from>
      <xdr:col>4</xdr:col>
      <xdr:colOff>47630</xdr:colOff>
      <xdr:row>20</xdr:row>
      <xdr:rowOff>4763</xdr:rowOff>
    </xdr:from>
    <xdr:ext cx="180000" cy="180000"/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3630" y="3833813"/>
          <a:ext cx="180000" cy="180000"/>
        </a:xfrm>
        <a:prstGeom prst="rect">
          <a:avLst/>
        </a:prstGeom>
      </xdr:spPr>
    </xdr:pic>
    <xdr:clientData/>
  </xdr:oneCellAnchor>
  <xdr:oneCellAnchor>
    <xdr:from>
      <xdr:col>4</xdr:col>
      <xdr:colOff>47630</xdr:colOff>
      <xdr:row>21</xdr:row>
      <xdr:rowOff>4763</xdr:rowOff>
    </xdr:from>
    <xdr:ext cx="180000" cy="180000"/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3630" y="4024313"/>
          <a:ext cx="180000" cy="180000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7</xdr:row>
      <xdr:rowOff>57150</xdr:rowOff>
    </xdr:from>
    <xdr:to>
      <xdr:col>5</xdr:col>
      <xdr:colOff>288000</xdr:colOff>
      <xdr:row>7</xdr:row>
      <xdr:rowOff>142875</xdr:rowOff>
    </xdr:to>
    <xdr:sp macro="" textlink="">
      <xdr:nvSpPr>
        <xdr:cNvPr id="14" name="Flèche droite 13">
          <a:extLst>
            <a:ext uri="{FF2B5EF4-FFF2-40B4-BE49-F238E27FC236}">
              <a16:creationId xmlns:a16="http://schemas.microsoft.com/office/drawing/2014/main" id="{F7E357DD-38A9-490D-A67A-F5017CA7F30F}"/>
            </a:ext>
          </a:extLst>
        </xdr:cNvPr>
        <xdr:cNvSpPr/>
      </xdr:nvSpPr>
      <xdr:spPr>
        <a:xfrm>
          <a:off x="2619375" y="1390650"/>
          <a:ext cx="2880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1" xr:uid="{00000000-000C-0000-FFFF-FFFF00000000}" name="Tableau163457891011121314151617181920212223242623456789101112131415161718192021222325272829303132333423457681718383940424344454748495052537088105108109110128129130131149150151168169188189190207208209226227244261262" displayName="Tableau163457891011121314151617181920212223242623456789101112131415161718192021222325272829303132333423457681718383940424344454748495052537088105108109110128129130131149150151168169188189190207208209226227244261262" ref="A1:BK65" totalsRowShown="0" headerRowDxfId="704" headerRowBorderDxfId="703">
  <sortState xmlns:xlrd2="http://schemas.microsoft.com/office/spreadsheetml/2017/richdata2" ref="A2:BK51">
    <sortCondition ref="A1:A65"/>
  </sortState>
  <tableColumns count="63">
    <tableColumn id="1" xr3:uid="{00000000-0010-0000-0000-000001000000}" name="PSEUDO" dataDxfId="702"/>
    <tableColumn id="38" xr3:uid="{00000000-0010-0000-0000-000026000000}" name="Prénom" dataDxfId="701"/>
    <tableColumn id="39" xr3:uid="{00000000-0010-0000-0000-000027000000}" name="ETAT" dataDxfId="700"/>
    <tableColumn id="29" xr3:uid="{00000000-0010-0000-0000-00001D000000}" name="CODE PARRAIN" dataDxfId="699"/>
    <tableColumn id="51" xr3:uid="{00000000-0010-0000-0000-000033000000}" name="AV1" dataDxfId="698"/>
    <tableColumn id="52" xr3:uid="{00000000-0010-0000-0000-000034000000}" name="AV2" dataDxfId="697"/>
    <tableColumn id="53" xr3:uid="{00000000-0010-0000-0000-000035000000}" name="AV3" dataDxfId="696"/>
    <tableColumn id="54" xr3:uid="{00000000-0010-0000-0000-000036000000}" name="TR MAX" dataDxfId="695"/>
    <tableColumn id="46" xr3:uid="{00000000-0010-0000-0000-00002E000000}" name="TR 09/08" dataDxfId="694"/>
    <tableColumn id="4" xr3:uid="{00000000-0010-0000-0000-000004000000}" name="TR 05/09" dataDxfId="693"/>
    <tableColumn id="48" xr3:uid="{00000000-0010-0000-0000-000030000000}" name="CT 09/08" dataDxfId="692"/>
    <tableColumn id="5" xr3:uid="{00000000-0010-0000-0000-000005000000}" name="CT 05/09" dataDxfId="691"/>
    <tableColumn id="47" xr3:uid="{00000000-0010-0000-0000-00002F000000}" name="CT DIFF" dataDxfId="690">
      <calculatedColumnFormula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calculatedColumnFormula>
    </tableColumn>
    <tableColumn id="50" xr3:uid="{00000000-0010-0000-0000-000032000000}" name="GDC1" dataDxfId="689"/>
    <tableColumn id="58" xr3:uid="{00000000-0010-0000-0000-00003A000000}" name="GDC2" dataDxfId="688"/>
    <tableColumn id="59" xr3:uid="{00000000-0010-0000-0000-00003B000000}" name="GDC3" dataDxfId="687"/>
    <tableColumn id="71" xr3:uid="{00000000-0010-0000-0000-000047000000}" name="GDCM" dataDxfId="686">
      <calculatedColumnFormula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calculatedColumnFormula>
    </tableColumn>
    <tableColumn id="25" xr3:uid="{00000000-0010-0000-0000-000019000000}" name="PPS1" dataDxfId="685"/>
    <tableColumn id="24" xr3:uid="{00000000-0010-0000-0000-000018000000}" name="PPS2" dataDxfId="684"/>
    <tableColumn id="20" xr3:uid="{00000000-0010-0000-0000-000014000000}" name="PPS3" dataDxfId="683"/>
    <tableColumn id="6" xr3:uid="{00000000-0010-0000-0000-000006000000}" name="PPSM" dataDxfId="682">
      <calculatedColumnFormula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calculatedColumnFormula>
    </tableColumn>
    <tableColumn id="72" xr3:uid="{00000000-0010-0000-0000-000048000000}" name="TS" dataDxfId="681">
      <calculatedColumnFormula>30+(Tableau163457891011121314151617181920212223242623456789101112131415161718192021222325272829303132333423457681718383940424344454748495052537088105108109110128129130131149150151168169188189190207208209226227244261262[[#This Row],[CT 05/09]]/60)</calculatedColumnFormula>
    </tableColumn>
    <tableColumn id="2" xr3:uid="{00000000-0010-0000-0000-000002000000}" name="VM" dataDxfId="680"/>
    <tableColumn id="7" xr3:uid="{00000000-0010-0000-0000-000007000000}" name="PR" dataDxfId="679"/>
    <tableColumn id="8" xr3:uid="{00000000-0010-0000-0000-000008000000}" name="SJ" dataDxfId="678">
      <calculatedColumnFormula>Tableau163457891011121314151617181920212223242623456789101112131415161718192021222325272829303132333423457681718383940424344454748495052537088105108109110128129130131149150151168169188189190207208209226227244261262[[#This Row],[PR]]+0</calculatedColumnFormula>
    </tableColumn>
    <tableColumn id="9" xr3:uid="{00000000-0010-0000-0000-000009000000}" name="SU1" dataDxfId="677"/>
    <tableColumn id="12" xr3:uid="{00000000-0010-0000-0000-00000C000000}" name="PTS1" dataDxfId="676"/>
    <tableColumn id="13" xr3:uid="{00000000-0010-0000-0000-00000D000000}" name="SU2" dataDxfId="675"/>
    <tableColumn id="19" xr3:uid="{00000000-0010-0000-0000-000013000000}" name="SC2" dataDxfId="674"/>
    <tableColumn id="16" xr3:uid="{00000000-0010-0000-0000-000010000000}" name="PTS2" dataDxfId="673"/>
    <tableColumn id="17" xr3:uid="{00000000-0010-0000-0000-000011000000}" name="PTT2" dataDxfId="672"/>
    <tableColumn id="18" xr3:uid="{00000000-0010-0000-0000-000012000000}" name="SU3" dataDxfId="671"/>
    <tableColumn id="10" xr3:uid="{00000000-0010-0000-0000-00000A000000}" name="SC3" dataDxfId="670"/>
    <tableColumn id="21" xr3:uid="{00000000-0010-0000-0000-000015000000}" name="PTS3" dataDxfId="669"/>
    <tableColumn id="22" xr3:uid="{00000000-0010-0000-0000-000016000000}" name="PTT3" dataDxfId="668"/>
    <tableColumn id="23" xr3:uid="{00000000-0010-0000-0000-000017000000}" name="SU4" dataDxfId="667"/>
    <tableColumn id="11" xr3:uid="{00000000-0010-0000-0000-00000B000000}" name="CS4" dataDxfId="666"/>
    <tableColumn id="26" xr3:uid="{00000000-0010-0000-0000-00001A000000}" name="PTS4" dataDxfId="665">
      <calculatedColumnFormula>AM2-AI2</calculatedColumnFormula>
    </tableColumn>
    <tableColumn id="27" xr3:uid="{00000000-0010-0000-0000-00001B000000}" name="PTT4" dataDxfId="664"/>
    <tableColumn id="28" xr3:uid="{00000000-0010-0000-0000-00001C000000}" name="SU5" dataDxfId="663"/>
    <tableColumn id="31" xr3:uid="{00000000-0010-0000-0000-00001F000000}" name="PTT5" dataDxfId="662"/>
    <tableColumn id="32" xr3:uid="{00000000-0010-0000-0000-000020000000}" name="STJ" dataDxfId="661">
      <calculatedColumnFormula>Z2+AB2+Tableau163457891011121314151617181920212223242623456789101112131415161718192021222325272829303132333423457681718383940424344454748495052537088105108109110128129130131149150151168169188189190207208209226227244261262[[#This Row],[SC2]]+AF2++AG2+AJ2+AN2+Tableau163457891011121314151617181920212223242623456789101112131415161718192021222325272829303132333423457681718383940424344454748495052537088105108109110128129130131149150151168169188189190207208209226227244261262[[#This Row],[CS4]]</calculatedColumnFormula>
    </tableColumn>
    <tableColumn id="33" xr3:uid="{00000000-0010-0000-0000-000021000000}" name="SM" dataDxfId="660">
      <calculatedColumnFormula array="1">max_score</calculatedColumnFormula>
    </tableColumn>
    <tableColumn id="49" xr3:uid="{00000000-0010-0000-0000-000031000000}" name="SR" dataDxfId="659">
      <calculatedColumnFormula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calculatedColumnFormula>
    </tableColumn>
    <tableColumn id="34" xr3:uid="{00000000-0010-0000-0000-000022000000}" name="JOUR 1" dataDxfId="658">
      <calculatedColumnFormula>IF(AND(I2&gt;4500,Y2=Z2,Tableau163457891011121314151617181920212223242623456789101112131415161718192021222325272829303132333423457681718383940424344454748495052537088105108109110128129130131149150151168169188189190207208209226227244261262[[#This Row],[PTS1]]&gt;100),"1","0")</calculatedColumnFormula>
    </tableColumn>
    <tableColumn id="40" xr3:uid="{00000000-0010-0000-0000-000028000000}" name="Dompteur" dataDxfId="657"/>
    <tableColumn id="43" xr3:uid="{00000000-0010-0000-0000-00002B000000}" name="Tribunal" dataDxfId="656"/>
    <tableColumn id="41" xr3:uid="{00000000-0010-0000-0000-000029000000}" name="Sorcier" dataDxfId="655"/>
    <tableColumn id="42" xr3:uid="{00000000-0010-0000-0000-00002A000000}" name="Marionnettiste" dataDxfId="654"/>
    <tableColumn id="44" xr3:uid="{00000000-0010-0000-0000-00002C000000}" name="Bedlam" dataDxfId="653"/>
    <tableColumn id="57" xr3:uid="{00000000-0010-0000-0000-000039000000}" name="Gorgone" dataDxfId="652"/>
    <tableColumn id="68" xr3:uid="{00000000-0010-0000-0000-000044000000}" name="Coach" dataDxfId="651"/>
    <tableColumn id="67" xr3:uid="{00000000-0010-0000-0000-000043000000}" name="Jay" dataDxfId="650"/>
    <tableColumn id="66" xr3:uid="{00000000-0010-0000-0000-000042000000}" name="Elementaliste" dataDxfId="649"/>
    <tableColumn id="65" xr3:uid="{00000000-0010-0000-0000-000041000000}" name="Tricheur" dataDxfId="648"/>
    <tableColumn id="64" xr3:uid="{00000000-0010-0000-0000-000040000000}" name="Gadget" dataDxfId="647"/>
    <tableColumn id="63" xr3:uid="{00000000-0010-0000-0000-00003F000000}" name="Givra" dataDxfId="646"/>
    <tableColumn id="62" xr3:uid="{00000000-0010-0000-0000-00003E000000}" name="Mary" dataDxfId="645"/>
    <tableColumn id="61" xr3:uid="{00000000-0010-0000-0000-00003D000000}" name="Nécro" dataDxfId="644"/>
    <tableColumn id="69" xr3:uid="{00000000-0010-0000-0000-000045000000}" name="Zeus" dataDxfId="643"/>
    <tableColumn id="56" xr3:uid="{00000000-0010-0000-0000-000038000000}" name="Horaires 1" dataDxfId="642"/>
    <tableColumn id="55" xr3:uid="{00000000-0010-0000-0000-000037000000}" name="Horaires 2" dataDxfId="641"/>
    <tableColumn id="45" xr3:uid="{00000000-0010-0000-0000-00002D000000}" name="Horaires 3" dataDxfId="6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404651711326" displayName="Tableau404651711326" ref="A4:DW68" totalsRowShown="0" headerRowDxfId="639">
  <sortState xmlns:xlrd2="http://schemas.microsoft.com/office/spreadsheetml/2017/richdata2" ref="A5:DW68">
    <sortCondition ref="A4:A68"/>
  </sortState>
  <tableColumns count="127">
    <tableColumn id="1" xr3:uid="{00000000-0010-0000-0100-000001000000}" name="Pseudo" dataDxfId="638"/>
    <tableColumn id="36" xr3:uid="{00000000-0010-0000-0100-000024000000}" name="Prénom" dataDxfId="637"/>
    <tableColumn id="88" xr3:uid="{00000000-0010-0000-0100-000058000000}" name="CC" dataDxfId="636"/>
    <tableColumn id="92" xr3:uid="{00000000-0010-0000-0100-00005C000000}" name="E" dataDxfId="635"/>
    <tableColumn id="90" xr3:uid="{00000000-0010-0000-0100-00005A000000}" name="C" dataDxfId="634"/>
    <tableColumn id="110" xr3:uid="{00000000-0010-0000-0100-00006E000000}" name="Code parrain" dataDxfId="633"/>
    <tableColumn id="159" xr3:uid="{00000000-0010-0000-0100-00009F000000}" name="Colonne1" dataDxfId="632"/>
    <tableColumn id="91" xr3:uid="{00000000-0010-0000-0100-00005B000000}" name="M" dataDxfId="631"/>
    <tableColumn id="53" xr3:uid="{00000000-0010-0000-0100-000035000000}" name="08/11" dataDxfId="630"/>
    <tableColumn id="56" xr3:uid="{00000000-0010-0000-0100-000038000000}" name="25/11" dataDxfId="629"/>
    <tableColumn id="55" xr3:uid="{00000000-0010-0000-0100-000037000000}" name="DEFI 1" dataDxfId="628"/>
    <tableColumn id="134" xr3:uid="{00000000-0010-0000-0100-000086000000}" name="10/05" dataDxfId="627"/>
    <tableColumn id="8" xr3:uid="{00000000-0010-0000-0100-000008000000}" name="AV1" dataDxfId="626"/>
    <tableColumn id="9" xr3:uid="{00000000-0010-0000-0100-000009000000}" name="AV2" dataDxfId="625"/>
    <tableColumn id="10" xr3:uid="{00000000-0010-0000-0100-00000A000000}" name="AV3" dataDxfId="624"/>
    <tableColumn id="89" xr3:uid="{00000000-0010-0000-0100-000059000000}" name="CRITS" dataDxfId="623"/>
    <tableColumn id="95" xr3:uid="{00000000-0010-0000-0100-00005F000000}" name="DF" dataDxfId="622"/>
    <tableColumn id="96" xr3:uid="{00000000-0010-0000-0100-000060000000}" name="A1" dataDxfId="621"/>
    <tableColumn id="115" xr3:uid="{00000000-0010-0000-0100-000073000000}" name="A2" dataDxfId="620"/>
    <tableColumn id="35" xr3:uid="{00000000-0010-0000-0100-000023000000}" name="PR" dataDxfId="619"/>
    <tableColumn id="171" xr3:uid="{00000000-0010-0000-0100-0000AB000000}" name="48" dataDxfId="618"/>
    <tableColumn id="178" xr3:uid="{00000000-0010-0000-0100-0000B2000000}" name="49" dataDxfId="617"/>
    <tableColumn id="177" xr3:uid="{00000000-0010-0000-0100-0000B1000000}" name="50" dataDxfId="616"/>
    <tableColumn id="176" xr3:uid="{00000000-0010-0000-0100-0000B0000000}" name="51" dataDxfId="615"/>
    <tableColumn id="175" xr3:uid="{00000000-0010-0000-0100-0000AF000000}" name="52" dataDxfId="614"/>
    <tableColumn id="174" xr3:uid="{00000000-0010-0000-0100-0000AE000000}" name="53" dataDxfId="613"/>
    <tableColumn id="173" xr3:uid="{00000000-0010-0000-0100-0000AD000000}" name="54" dataDxfId="612"/>
    <tableColumn id="172" xr3:uid="{00000000-0010-0000-0100-0000AC000000}" name="55" dataDxfId="611"/>
    <tableColumn id="84" xr3:uid="{00000000-0010-0000-0100-000054000000}" name="46-1" dataDxfId="610"/>
    <tableColumn id="138" xr3:uid="{00000000-0010-0000-0100-00008A000000}" name="46-2" dataDxfId="609"/>
    <tableColumn id="61" xr3:uid="{00000000-0010-0000-0100-00003D000000}" name="46-3" dataDxfId="608"/>
    <tableColumn id="140" xr3:uid="{00000000-0010-0000-0100-00008C000000}" name="46-4" dataDxfId="607"/>
    <tableColumn id="148" xr3:uid="{00000000-0010-0000-0100-000094000000}" name="47-1" dataDxfId="606"/>
    <tableColumn id="147" xr3:uid="{00000000-0010-0000-0100-000093000000}" name="47-2" dataDxfId="605"/>
    <tableColumn id="146" xr3:uid="{00000000-0010-0000-0100-000092000000}" name="47-3" dataDxfId="604"/>
    <tableColumn id="141" xr3:uid="{00000000-0010-0000-0100-00008D000000}" name="47-4" dataDxfId="603"/>
    <tableColumn id="153" xr3:uid="{00000000-0010-0000-0100-000099000000}" name="48-1" dataDxfId="602"/>
    <tableColumn id="152" xr3:uid="{00000000-0010-0000-0100-000098000000}" name="48-2" dataDxfId="601"/>
    <tableColumn id="151" xr3:uid="{00000000-0010-0000-0100-000097000000}" name="48-3" dataDxfId="600"/>
    <tableColumn id="150" xr3:uid="{00000000-0010-0000-0100-000096000000}" name="48-4" dataDxfId="599"/>
    <tableColumn id="156" xr3:uid="{00000000-0010-0000-0100-00009C000000}" name="49-1" dataDxfId="598"/>
    <tableColumn id="155" xr3:uid="{00000000-0010-0000-0100-00009B000000}" name="49-2" dataDxfId="597"/>
    <tableColumn id="154" xr3:uid="{00000000-0010-0000-0100-00009A000000}" name="49-3" dataDxfId="596"/>
    <tableColumn id="158" xr3:uid="{00000000-0010-0000-0100-00009E000000}" name="49-4" dataDxfId="595"/>
    <tableColumn id="170" xr3:uid="{00000000-0010-0000-0100-0000AA000000}" name="50-1" dataDxfId="594"/>
    <tableColumn id="99" xr3:uid="{00000000-0010-0000-0100-000063000000}" name="CB2" dataDxfId="593"/>
    <tableColumn id="37" xr3:uid="{00000000-0010-0000-0100-000025000000}" name="382" dataDxfId="592"/>
    <tableColumn id="38" xr3:uid="{00000000-0010-0000-0100-000026000000}" name="383" dataDxfId="591"/>
    <tableColumn id="49" xr3:uid="{00000000-0010-0000-0100-000031000000}" name="384" dataDxfId="590"/>
    <tableColumn id="51" xr3:uid="{00000000-0010-0000-0100-000033000000}" name="391" dataDxfId="589"/>
    <tableColumn id="50" xr3:uid="{00000000-0010-0000-0100-000032000000}" name="392" dataDxfId="588"/>
    <tableColumn id="63" xr3:uid="{00000000-0010-0000-0100-00003F000000}" name="393" dataDxfId="587"/>
    <tableColumn id="62" xr3:uid="{00000000-0010-0000-0100-00003E000000}" name="394" dataDxfId="586"/>
    <tableColumn id="73" xr3:uid="{00000000-0010-0000-0100-000049000000}" name="401" dataDxfId="585"/>
    <tableColumn id="74" xr3:uid="{00000000-0010-0000-0100-00004A000000}" name="402" dataDxfId="584"/>
    <tableColumn id="34" xr3:uid="{00000000-0010-0000-0100-000022000000}" name="403" dataDxfId="583"/>
    <tableColumn id="17" xr3:uid="{00000000-0010-0000-0100-000011000000}" name="404" dataDxfId="582"/>
    <tableColumn id="94" xr3:uid="{00000000-0010-0000-0100-00005E000000}" name="411" dataDxfId="581"/>
    <tableColumn id="93" xr3:uid="{00000000-0010-0000-0100-00005D000000}" name="412" dataDxfId="580"/>
    <tableColumn id="54" xr3:uid="{00000000-0010-0000-0100-000036000000}" name="413" dataDxfId="579"/>
    <tableColumn id="100" xr3:uid="{00000000-0010-0000-0100-000064000000}" name="414" dataDxfId="578"/>
    <tableColumn id="101" xr3:uid="{00000000-0010-0000-0100-000065000000}" name="421" dataDxfId="577"/>
    <tableColumn id="102" xr3:uid="{00000000-0010-0000-0100-000066000000}" name="422" dataDxfId="576"/>
    <tableColumn id="97" xr3:uid="{00000000-0010-0000-0100-000061000000}" name="423" dataDxfId="575"/>
    <tableColumn id="114" xr3:uid="{00000000-0010-0000-0100-000072000000}" name="424" dataDxfId="574"/>
    <tableColumn id="113" xr3:uid="{00000000-0010-0000-0100-000071000000}" name="431" dataDxfId="573"/>
    <tableColumn id="112" xr3:uid="{00000000-0010-0000-0100-000070000000}" name="432" dataDxfId="572"/>
    <tableColumn id="111" xr3:uid="{00000000-0010-0000-0100-00006F000000}" name="433" dataDxfId="571"/>
    <tableColumn id="124" xr3:uid="{00000000-0010-0000-0100-00007C000000}" name="434" dataDxfId="570"/>
    <tableColumn id="123" xr3:uid="{00000000-0010-0000-0100-00007B000000}" name="441" dataDxfId="569"/>
    <tableColumn id="122" xr3:uid="{00000000-0010-0000-0100-00007A000000}" name="442" dataDxfId="568"/>
    <tableColumn id="121" xr3:uid="{00000000-0010-0000-0100-000079000000}" name="443" dataDxfId="567"/>
    <tableColumn id="136" xr3:uid="{00000000-0010-0000-0100-000088000000}" name="444" dataDxfId="566"/>
    <tableColumn id="137" xr3:uid="{00000000-0010-0000-0100-000089000000}" name="451" dataDxfId="565"/>
    <tableColumn id="135" xr3:uid="{00000000-0010-0000-0100-000087000000}" name="452" dataDxfId="564"/>
    <tableColumn id="133" xr3:uid="{00000000-0010-0000-0100-000085000000}" name="453" dataDxfId="563"/>
    <tableColumn id="142" xr3:uid="{00000000-0010-0000-0100-00008E000000}" name="454" dataDxfId="562"/>
    <tableColumn id="145" xr3:uid="{00000000-0010-0000-0100-000091000000}" name="461" dataDxfId="561"/>
    <tableColumn id="144" xr3:uid="{00000000-0010-0000-0100-000090000000}" name="462" dataDxfId="560"/>
    <tableColumn id="143" xr3:uid="{00000000-0010-0000-0100-00008F000000}" name="463" dataDxfId="559"/>
    <tableColumn id="163" xr3:uid="{00000000-0010-0000-0100-0000A3000000}" name="464" dataDxfId="558"/>
    <tableColumn id="162" xr3:uid="{00000000-0010-0000-0100-0000A2000000}" name="471" dataDxfId="557"/>
    <tableColumn id="161" xr3:uid="{00000000-0010-0000-0100-0000A1000000}" name="472" dataDxfId="556"/>
    <tableColumn id="166" xr3:uid="{00000000-0010-0000-0100-0000A6000000}" name="474" dataDxfId="555"/>
    <tableColumn id="165" xr3:uid="{00000000-0010-0000-0100-0000A5000000}" name="481" dataDxfId="554"/>
    <tableColumn id="164" xr3:uid="{00000000-0010-0000-0100-0000A4000000}" name="482" dataDxfId="553"/>
    <tableColumn id="167" xr3:uid="{00000000-0010-0000-0100-0000A7000000}" name="491" dataDxfId="552"/>
    <tableColumn id="39" xr3:uid="{00000000-0010-0000-0100-000027000000}" name="492" dataDxfId="551"/>
    <tableColumn id="2" xr3:uid="{00000000-0010-0000-0100-000002000000}" name="WU36" dataDxfId="550"/>
    <tableColumn id="3" xr3:uid="{00000000-0010-0000-0100-000003000000}" name="E1-36" dataDxfId="549"/>
    <tableColumn id="21" xr3:uid="{00000000-0010-0000-0100-000015000000}" name="E2 - 36" dataDxfId="548"/>
    <tableColumn id="42" xr3:uid="{00000000-0010-0000-0100-00002A000000}" name="R36" dataDxfId="547"/>
    <tableColumn id="4" xr3:uid="{00000000-0010-0000-0100-000004000000}" name="WU37" dataDxfId="546"/>
    <tableColumn id="5" xr3:uid="{00000000-0010-0000-0100-000005000000}" name="E1 - 37" dataDxfId="545"/>
    <tableColumn id="22" xr3:uid="{00000000-0010-0000-0100-000016000000}" name="E2 - 37" dataDxfId="544"/>
    <tableColumn id="43" xr3:uid="{00000000-0010-0000-0100-00002B000000}" name="R37" dataDxfId="543"/>
    <tableColumn id="6" xr3:uid="{00000000-0010-0000-0100-000006000000}" name="WU38" dataDxfId="542"/>
    <tableColumn id="7" xr3:uid="{00000000-0010-0000-0100-000007000000}" name="E1 - 38" dataDxfId="541"/>
    <tableColumn id="24" xr3:uid="{00000000-0010-0000-0100-000018000000}" name="E2 - 38" dataDxfId="540"/>
    <tableColumn id="44" xr3:uid="{00000000-0010-0000-0100-00002C000000}" name="R38" dataDxfId="539"/>
    <tableColumn id="72" xr3:uid="{00000000-0010-0000-0100-000048000000}" name="WU40" dataDxfId="538"/>
    <tableColumn id="71" xr3:uid="{00000000-0010-0000-0100-000047000000}" name="E1 - 40" dataDxfId="537"/>
    <tableColumn id="70" xr3:uid="{00000000-0010-0000-0100-000046000000}" name="E2 - 40" dataDxfId="536"/>
    <tableColumn id="69" xr3:uid="{00000000-0010-0000-0100-000045000000}" name="R40" dataDxfId="535"/>
    <tableColumn id="108" xr3:uid="{00000000-0010-0000-0100-00006C000000}" name="R41" dataDxfId="534"/>
    <tableColumn id="109" xr3:uid="{00000000-0010-0000-0100-00006D000000}" name="R42" dataDxfId="533"/>
    <tableColumn id="131" xr3:uid="{00000000-0010-0000-0100-000083000000}" name="R43" dataDxfId="532"/>
    <tableColumn id="132" xr3:uid="{00000000-0010-0000-0100-000084000000}" name="R44" dataDxfId="531"/>
    <tableColumn id="139" xr3:uid="{00000000-0010-0000-0100-00008B000000}" name="R45" dataDxfId="530"/>
    <tableColumn id="149" xr3:uid="{00000000-0010-0000-0100-000095000000}" name="R46" dataDxfId="529"/>
    <tableColumn id="168" xr3:uid="{00000000-0010-0000-0100-0000A8000000}" name="R47" dataDxfId="528"/>
    <tableColumn id="169" xr3:uid="{00000000-0010-0000-0100-0000A9000000}" name="R48" dataDxfId="527"/>
    <tableColumn id="82" xr3:uid="{00000000-0010-0000-0100-000052000000}" name="WU" dataDxfId="526"/>
    <tableColumn id="81" xr3:uid="{00000000-0010-0000-0100-000051000000}" name="E1" dataDxfId="525"/>
    <tableColumn id="80" xr3:uid="{00000000-0010-0000-0100-000050000000}" name="E2" dataDxfId="524"/>
    <tableColumn id="79" xr3:uid="{00000000-0010-0000-0100-00004F000000}" name="RES" dataDxfId="523">
      <calculatedColumnFormula>Tableau404651711326[[#This Row],[WU]]+Tableau404651711326[[#This Row],[E1]]+Tableau404651711326[[#This Row],[E2]]</calculatedColumnFormula>
    </tableColumn>
    <tableColumn id="23" xr3:uid="{00000000-0010-0000-0100-000017000000}" name="VIDE" dataDxfId="522"/>
    <tableColumn id="11" xr3:uid="{00000000-0010-0000-0100-00000B000000}" name="SJ1" dataDxfId="521"/>
    <tableColumn id="12" xr3:uid="{00000000-0010-0000-0100-00000C000000}" name="PTS1" dataDxfId="520"/>
    <tableColumn id="25" xr3:uid="{00000000-0010-0000-0100-000019000000}" name="R1" dataDxfId="519"/>
    <tableColumn id="13" xr3:uid="{00000000-0010-0000-0100-00000D000000}" name="SJ2" dataDxfId="518"/>
    <tableColumn id="26" xr3:uid="{00000000-0010-0000-0100-00001A000000}" name="PTS2" dataDxfId="517"/>
    <tableColumn id="14" xr3:uid="{00000000-0010-0000-0100-00000E000000}" name="R2" dataDxfId="516"/>
    <tableColumn id="15" xr3:uid="{00000000-0010-0000-0100-00000F000000}" name="SJ3" dataDxfId="515"/>
    <tableColumn id="27" xr3:uid="{00000000-0010-0000-0100-00001B000000}" name="PTS3" dataDxfId="514"/>
    <tableColumn id="16" xr3:uid="{00000000-0010-0000-0100-000010000000}" name="R3" dataDxfId="513"/>
    <tableColumn id="28" xr3:uid="{00000000-0010-0000-0100-00001C000000}" name="S40" dataDxfId="512">
      <calculatedColumnFormula>Tableau404651711326[[#This Row],[R1]]+Tableau404651711326[[#This Row],[R2]]+Tableau404651711326[[#This Row],[R3]]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0" xr:uid="{00000000-000C-0000-FFFF-FFFF02000000}" name="Tableau163457891011121314151617181920212223242623456789101112131415161718192021222325272829303132333423457681718383940424344454748495052537088105108109110128129130131149150151168169188189190207208209226227244261" displayName="Tableau163457891011121314151617181920212223242623456789101112131415161718192021222325272829303132333423457681718383940424344454748495052537088105108109110128129130131149150151168169188189190207208209226227244261" ref="A1:BK65" totalsRowShown="0" headerRowDxfId="511" headerRowBorderDxfId="510">
  <sortState xmlns:xlrd2="http://schemas.microsoft.com/office/spreadsheetml/2017/richdata2" ref="A2:BK51">
    <sortCondition ref="A1:A65"/>
  </sortState>
  <tableColumns count="63">
    <tableColumn id="1" xr3:uid="{00000000-0010-0000-0200-000001000000}" name="PSEUDO" dataDxfId="509"/>
    <tableColumn id="38" xr3:uid="{00000000-0010-0000-0200-000026000000}" name="Prénom" dataDxfId="508"/>
    <tableColumn id="39" xr3:uid="{00000000-0010-0000-0200-000027000000}" name="ETAT" dataDxfId="507"/>
    <tableColumn id="29" xr3:uid="{00000000-0010-0000-0200-00001D000000}" name="CODE PARRAIN" dataDxfId="506"/>
    <tableColumn id="51" xr3:uid="{00000000-0010-0000-0200-000033000000}" name="AV1" dataDxfId="505"/>
    <tableColumn id="52" xr3:uid="{00000000-0010-0000-0200-000034000000}" name="AV2" dataDxfId="504"/>
    <tableColumn id="53" xr3:uid="{00000000-0010-0000-0200-000035000000}" name="AV3" dataDxfId="503"/>
    <tableColumn id="54" xr3:uid="{00000000-0010-0000-0200-000036000000}" name="TR MAX" dataDxfId="502"/>
    <tableColumn id="46" xr3:uid="{00000000-0010-0000-0200-00002E000000}" name="TR 09/08" dataDxfId="501"/>
    <tableColumn id="4" xr3:uid="{00000000-0010-0000-0200-000004000000}" name="TR 05/09" dataDxfId="500"/>
    <tableColumn id="48" xr3:uid="{00000000-0010-0000-0200-000030000000}" name="CT 09/08" dataDxfId="499"/>
    <tableColumn id="5" xr3:uid="{00000000-0010-0000-0200-000005000000}" name="CT 05/09" dataDxfId="498"/>
    <tableColumn id="47" xr3:uid="{00000000-0010-0000-0200-00002F000000}" name="CT DIFF" dataDxfId="497">
      <calculatedColumnFormula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calculatedColumnFormula>
    </tableColumn>
    <tableColumn id="50" xr3:uid="{00000000-0010-0000-0200-000032000000}" name="GDC1" dataDxfId="496"/>
    <tableColumn id="58" xr3:uid="{00000000-0010-0000-0200-00003A000000}" name="GDC2" dataDxfId="495"/>
    <tableColumn id="59" xr3:uid="{00000000-0010-0000-0200-00003B000000}" name="GDC3" dataDxfId="494"/>
    <tableColumn id="71" xr3:uid="{00000000-0010-0000-0200-000047000000}" name="GDCM" dataDxfId="493">
      <calculatedColumnFormula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calculatedColumnFormula>
    </tableColumn>
    <tableColumn id="25" xr3:uid="{00000000-0010-0000-0200-000019000000}" name="PPS1" dataDxfId="492"/>
    <tableColumn id="24" xr3:uid="{00000000-0010-0000-0200-000018000000}" name="PPS2" dataDxfId="491"/>
    <tableColumn id="20" xr3:uid="{00000000-0010-0000-0200-000014000000}" name="PPS3" dataDxfId="490"/>
    <tableColumn id="6" xr3:uid="{00000000-0010-0000-0200-000006000000}" name="PPSM" dataDxfId="489">
      <calculatedColumnFormula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calculatedColumnFormula>
    </tableColumn>
    <tableColumn id="72" xr3:uid="{00000000-0010-0000-0200-000048000000}" name="TS" dataDxfId="488">
      <calculatedColumnFormula>30+(Tableau163457891011121314151617181920212223242623456789101112131415161718192021222325272829303132333423457681718383940424344454748495052537088105108109110128129130131149150151168169188189190207208209226227244261[[#This Row],[CT 05/09]]/60)</calculatedColumnFormula>
    </tableColumn>
    <tableColumn id="2" xr3:uid="{00000000-0010-0000-0200-000002000000}" name="VM" dataDxfId="487"/>
    <tableColumn id="7" xr3:uid="{00000000-0010-0000-0200-000007000000}" name="PR" dataDxfId="486"/>
    <tableColumn id="8" xr3:uid="{00000000-0010-0000-0200-000008000000}" name="SJ" dataDxfId="485">
      <calculatedColumnFormula>Tableau163457891011121314151617181920212223242623456789101112131415161718192021222325272829303132333423457681718383940424344454748495052537088105108109110128129130131149150151168169188189190207208209226227244261[[#This Row],[PR]]+0</calculatedColumnFormula>
    </tableColumn>
    <tableColumn id="9" xr3:uid="{00000000-0010-0000-0200-000009000000}" name="SU1" dataDxfId="484"/>
    <tableColumn id="12" xr3:uid="{00000000-0010-0000-0200-00000C000000}" name="PTS1" dataDxfId="483"/>
    <tableColumn id="13" xr3:uid="{00000000-0010-0000-0200-00000D000000}" name="SU2" dataDxfId="482"/>
    <tableColumn id="19" xr3:uid="{00000000-0010-0000-0200-000013000000}" name="SC2" dataDxfId="481"/>
    <tableColumn id="16" xr3:uid="{00000000-0010-0000-0200-000010000000}" name="PTS2" dataDxfId="480"/>
    <tableColumn id="17" xr3:uid="{00000000-0010-0000-0200-000011000000}" name="PTT2" dataDxfId="479"/>
    <tableColumn id="18" xr3:uid="{00000000-0010-0000-0200-000012000000}" name="SU3" dataDxfId="478"/>
    <tableColumn id="10" xr3:uid="{00000000-0010-0000-0200-00000A000000}" name="SC3" dataDxfId="477"/>
    <tableColumn id="21" xr3:uid="{00000000-0010-0000-0200-000015000000}" name="PTS3" dataDxfId="476"/>
    <tableColumn id="22" xr3:uid="{00000000-0010-0000-0200-000016000000}" name="PTT3" dataDxfId="475"/>
    <tableColumn id="23" xr3:uid="{00000000-0010-0000-0200-000017000000}" name="SU4" dataDxfId="474"/>
    <tableColumn id="11" xr3:uid="{00000000-0010-0000-0200-00000B000000}" name="CS4" dataDxfId="473"/>
    <tableColumn id="26" xr3:uid="{00000000-0010-0000-0200-00001A000000}" name="PTS4" dataDxfId="472">
      <calculatedColumnFormula>AM2-AI2</calculatedColumnFormula>
    </tableColumn>
    <tableColumn id="27" xr3:uid="{00000000-0010-0000-0200-00001B000000}" name="PTT4" dataDxfId="471"/>
    <tableColumn id="28" xr3:uid="{00000000-0010-0000-0200-00001C000000}" name="SU5" dataDxfId="470"/>
    <tableColumn id="31" xr3:uid="{00000000-0010-0000-0200-00001F000000}" name="PTT5" dataDxfId="469"/>
    <tableColumn id="32" xr3:uid="{00000000-0010-0000-0200-000020000000}" name="STJ" dataDxfId="468">
      <calculatedColumnFormula>Z2+AB2+Tableau163457891011121314151617181920212223242623456789101112131415161718192021222325272829303132333423457681718383940424344454748495052537088105108109110128129130131149150151168169188189190207208209226227244261[[#This Row],[SC2]]+AF2++AG2+AJ2+AN2+Tableau163457891011121314151617181920212223242623456789101112131415161718192021222325272829303132333423457681718383940424344454748495052537088105108109110128129130131149150151168169188189190207208209226227244261[[#This Row],[CS4]]</calculatedColumnFormula>
    </tableColumn>
    <tableColumn id="33" xr3:uid="{00000000-0010-0000-0200-000021000000}" name="SM" dataDxfId="467">
      <calculatedColumnFormula array="1">max_score</calculatedColumnFormula>
    </tableColumn>
    <tableColumn id="49" xr3:uid="{00000000-0010-0000-0200-000031000000}" name="SR" dataDxfId="466">
      <calculatedColumnFormula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calculatedColumnFormula>
    </tableColumn>
    <tableColumn id="34" xr3:uid="{00000000-0010-0000-0200-000022000000}" name="JOUR 1" dataDxfId="465">
      <calculatedColumnFormula>IF(AND(I2&gt;4500,Y2=Z2,Tableau163457891011121314151617181920212223242623456789101112131415161718192021222325272829303132333423457681718383940424344454748495052537088105108109110128129130131149150151168169188189190207208209226227244261[[#This Row],[PTS1]]&gt;100),"1","0")</calculatedColumnFormula>
    </tableColumn>
    <tableColumn id="40" xr3:uid="{00000000-0010-0000-0200-000028000000}" name="Dompteur" dataDxfId="464"/>
    <tableColumn id="43" xr3:uid="{00000000-0010-0000-0200-00002B000000}" name="Tribunal" dataDxfId="463"/>
    <tableColumn id="41" xr3:uid="{00000000-0010-0000-0200-000029000000}" name="Sorcier" dataDxfId="462"/>
    <tableColumn id="42" xr3:uid="{00000000-0010-0000-0200-00002A000000}" name="Marionnettiste" dataDxfId="461"/>
    <tableColumn id="44" xr3:uid="{00000000-0010-0000-0200-00002C000000}" name="Bedlam" dataDxfId="460"/>
    <tableColumn id="57" xr3:uid="{00000000-0010-0000-0200-000039000000}" name="Gorgone" dataDxfId="459"/>
    <tableColumn id="68" xr3:uid="{00000000-0010-0000-0200-000044000000}" name="Coach" dataDxfId="458"/>
    <tableColumn id="67" xr3:uid="{00000000-0010-0000-0200-000043000000}" name="Jay" dataDxfId="457"/>
    <tableColumn id="66" xr3:uid="{00000000-0010-0000-0200-000042000000}" name="Elementaliste" dataDxfId="456"/>
    <tableColumn id="65" xr3:uid="{00000000-0010-0000-0200-000041000000}" name="Tricheur" dataDxfId="455"/>
    <tableColumn id="64" xr3:uid="{00000000-0010-0000-0200-000040000000}" name="Gadget" dataDxfId="454"/>
    <tableColumn id="63" xr3:uid="{00000000-0010-0000-0200-00003F000000}" name="Givra" dataDxfId="453"/>
    <tableColumn id="62" xr3:uid="{00000000-0010-0000-0200-00003E000000}" name="Mary" dataDxfId="452"/>
    <tableColumn id="61" xr3:uid="{00000000-0010-0000-0200-00003D000000}" name="Nécro" dataDxfId="451"/>
    <tableColumn id="69" xr3:uid="{00000000-0010-0000-0200-000045000000}" name="Zeus" dataDxfId="450"/>
    <tableColumn id="56" xr3:uid="{00000000-0010-0000-0200-000038000000}" name="Horaires 1" dataDxfId="449"/>
    <tableColumn id="55" xr3:uid="{00000000-0010-0000-0200-000037000000}" name="Horaires 2" dataDxfId="448"/>
    <tableColumn id="45" xr3:uid="{00000000-0010-0000-0200-00002D000000}" name="Horaires 3" dataDxfId="44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1" xr:uid="{00000000-000C-0000-FFFF-FFFF03000000}" name="Tableau40465171132" displayName="Tableau40465171132" ref="A4:EE68" totalsRowShown="0" headerRowDxfId="446">
  <sortState xmlns:xlrd2="http://schemas.microsoft.com/office/spreadsheetml/2017/richdata2" ref="A5:EE68">
    <sortCondition ref="A4:A68"/>
  </sortState>
  <tableColumns count="135">
    <tableColumn id="1" xr3:uid="{00000000-0010-0000-0300-000001000000}" name="Pseudo" dataDxfId="445"/>
    <tableColumn id="36" xr3:uid="{00000000-0010-0000-0300-000024000000}" name="Prénom" dataDxfId="444"/>
    <tableColumn id="88" xr3:uid="{00000000-0010-0000-0300-000058000000}" name="CC" dataDxfId="443"/>
    <tableColumn id="92" xr3:uid="{00000000-0010-0000-0300-00005C000000}" name="E" dataDxfId="442"/>
    <tableColumn id="90" xr3:uid="{00000000-0010-0000-0300-00005A000000}" name="C" dataDxfId="441"/>
    <tableColumn id="110" xr3:uid="{00000000-0010-0000-0300-00006E000000}" name="Code parrain" dataDxfId="440"/>
    <tableColumn id="159" xr3:uid="{00000000-0010-0000-0300-00009F000000}" name="Colonne1" dataDxfId="439"/>
    <tableColumn id="91" xr3:uid="{00000000-0010-0000-0300-00005B000000}" name="M" dataDxfId="438"/>
    <tableColumn id="53" xr3:uid="{00000000-0010-0000-0300-000035000000}" name="08/11" dataDxfId="437"/>
    <tableColumn id="56" xr3:uid="{00000000-0010-0000-0300-000038000000}" name="25/11" dataDxfId="436"/>
    <tableColumn id="55" xr3:uid="{00000000-0010-0000-0300-000037000000}" name="DEFI 1" dataDxfId="435"/>
    <tableColumn id="134" xr3:uid="{00000000-0010-0000-0300-000086000000}" name="10/05" dataDxfId="434"/>
    <tableColumn id="8" xr3:uid="{00000000-0010-0000-0300-000008000000}" name="AV1" dataDxfId="433"/>
    <tableColumn id="9" xr3:uid="{00000000-0010-0000-0300-000009000000}" name="AV2" dataDxfId="432"/>
    <tableColumn id="10" xr3:uid="{00000000-0010-0000-0300-00000A000000}" name="AV3" dataDxfId="431"/>
    <tableColumn id="19" xr3:uid="{00000000-0010-0000-0300-000013000000}" name="CA" dataDxfId="430"/>
    <tableColumn id="18" xr3:uid="{00000000-0010-0000-0300-000012000000}" name="VA" dataDxfId="429"/>
    <tableColumn id="89" xr3:uid="{00000000-0010-0000-0300-000059000000}" name="CRITS" dataDxfId="428"/>
    <tableColumn id="95" xr3:uid="{00000000-0010-0000-0300-00005F000000}" name="DF" dataDxfId="427"/>
    <tableColumn id="96" xr3:uid="{00000000-0010-0000-0300-000060000000}" name="A1" dataDxfId="426"/>
    <tableColumn id="115" xr3:uid="{00000000-0010-0000-0300-000073000000}" name="A2" dataDxfId="425"/>
    <tableColumn id="35" xr3:uid="{00000000-0010-0000-0300-000023000000}" name="PR" dataDxfId="424"/>
    <tableColumn id="171" xr3:uid="{00000000-0010-0000-0300-0000AB000000}" name="48" dataDxfId="423"/>
    <tableColumn id="45" xr3:uid="{00000000-0010-0000-0300-00002D000000}" name="49" dataDxfId="422"/>
    <tableColumn id="177" xr3:uid="{00000000-0010-0000-0300-0000B1000000}" name="50" dataDxfId="421"/>
    <tableColumn id="176" xr3:uid="{00000000-0010-0000-0300-0000B0000000}" name="51" dataDxfId="420"/>
    <tableColumn id="175" xr3:uid="{00000000-0010-0000-0300-0000AF000000}" name="52" dataDxfId="419"/>
    <tableColumn id="174" xr3:uid="{00000000-0010-0000-0300-0000AE000000}" name="53" dataDxfId="418"/>
    <tableColumn id="173" xr3:uid="{00000000-0010-0000-0300-0000AD000000}" name="54" dataDxfId="417"/>
    <tableColumn id="172" xr3:uid="{00000000-0010-0000-0300-0000AC000000}" name="55" dataDxfId="416"/>
    <tableColumn id="84" xr3:uid="{00000000-0010-0000-0300-000054000000}" name="46-1" dataDxfId="415"/>
    <tableColumn id="138" xr3:uid="{00000000-0010-0000-0300-00008A000000}" name="46-2" dataDxfId="414"/>
    <tableColumn id="61" xr3:uid="{00000000-0010-0000-0300-00003D000000}" name="46-3" dataDxfId="413"/>
    <tableColumn id="140" xr3:uid="{00000000-0010-0000-0300-00008C000000}" name="46-4" dataDxfId="412"/>
    <tableColumn id="148" xr3:uid="{00000000-0010-0000-0300-000094000000}" name="47-1" dataDxfId="411"/>
    <tableColumn id="147" xr3:uid="{00000000-0010-0000-0300-000093000000}" name="47-2" dataDxfId="410"/>
    <tableColumn id="146" xr3:uid="{00000000-0010-0000-0300-000092000000}" name="47-3" dataDxfId="409"/>
    <tableColumn id="141" xr3:uid="{00000000-0010-0000-0300-00008D000000}" name="47-4" dataDxfId="408"/>
    <tableColumn id="153" xr3:uid="{00000000-0010-0000-0300-000099000000}" name="48-1" dataDxfId="407"/>
    <tableColumn id="152" xr3:uid="{00000000-0010-0000-0300-000098000000}" name="48-2" dataDxfId="406"/>
    <tableColumn id="151" xr3:uid="{00000000-0010-0000-0300-000097000000}" name="48-3" dataDxfId="405"/>
    <tableColumn id="150" xr3:uid="{00000000-0010-0000-0300-000096000000}" name="48-4" dataDxfId="404"/>
    <tableColumn id="156" xr3:uid="{00000000-0010-0000-0300-00009C000000}" name="49-1" dataDxfId="403"/>
    <tableColumn id="155" xr3:uid="{00000000-0010-0000-0300-00009B000000}" name="49-2" dataDxfId="402"/>
    <tableColumn id="154" xr3:uid="{00000000-0010-0000-0300-00009A000000}" name="49-3" dataDxfId="401"/>
    <tableColumn id="158" xr3:uid="{00000000-0010-0000-0300-00009E000000}" name="49-4" dataDxfId="400"/>
    <tableColumn id="170" xr3:uid="{00000000-0010-0000-0300-0000AA000000}" name="50-1" dataDxfId="399"/>
    <tableColumn id="47" xr3:uid="{00000000-0010-0000-0300-00002F000000}" name="50-2" dataDxfId="398"/>
    <tableColumn id="48" xr3:uid="{00000000-0010-0000-0300-000030000000}" name="50-3" dataDxfId="397"/>
    <tableColumn id="57" xr3:uid="{00000000-0010-0000-0300-000039000000}" name="50-4" dataDxfId="396"/>
    <tableColumn id="99" xr3:uid="{00000000-0010-0000-0300-000063000000}" name="CB2" dataDxfId="395"/>
    <tableColumn id="37" xr3:uid="{00000000-0010-0000-0300-000025000000}" name="382" dataDxfId="394"/>
    <tableColumn id="38" xr3:uid="{00000000-0010-0000-0300-000026000000}" name="383" dataDxfId="393"/>
    <tableColumn id="49" xr3:uid="{00000000-0010-0000-0300-000031000000}" name="384" dataDxfId="392"/>
    <tableColumn id="51" xr3:uid="{00000000-0010-0000-0300-000033000000}" name="391" dataDxfId="391"/>
    <tableColumn id="50" xr3:uid="{00000000-0010-0000-0300-000032000000}" name="392" dataDxfId="390"/>
    <tableColumn id="63" xr3:uid="{00000000-0010-0000-0300-00003F000000}" name="393" dataDxfId="389"/>
    <tableColumn id="62" xr3:uid="{00000000-0010-0000-0300-00003E000000}" name="394" dataDxfId="388"/>
    <tableColumn id="73" xr3:uid="{00000000-0010-0000-0300-000049000000}" name="401" dataDxfId="387"/>
    <tableColumn id="74" xr3:uid="{00000000-0010-0000-0300-00004A000000}" name="402" dataDxfId="386"/>
    <tableColumn id="34" xr3:uid="{00000000-0010-0000-0300-000022000000}" name="403" dataDxfId="385"/>
    <tableColumn id="17" xr3:uid="{00000000-0010-0000-0300-000011000000}" name="404" dataDxfId="384"/>
    <tableColumn id="94" xr3:uid="{00000000-0010-0000-0300-00005E000000}" name="411" dataDxfId="383"/>
    <tableColumn id="93" xr3:uid="{00000000-0010-0000-0300-00005D000000}" name="412" dataDxfId="382"/>
    <tableColumn id="54" xr3:uid="{00000000-0010-0000-0300-000036000000}" name="413" dataDxfId="381"/>
    <tableColumn id="100" xr3:uid="{00000000-0010-0000-0300-000064000000}" name="414" dataDxfId="380"/>
    <tableColumn id="101" xr3:uid="{00000000-0010-0000-0300-000065000000}" name="421" dataDxfId="379"/>
    <tableColumn id="102" xr3:uid="{00000000-0010-0000-0300-000066000000}" name="422" dataDxfId="378"/>
    <tableColumn id="97" xr3:uid="{00000000-0010-0000-0300-000061000000}" name="423" dataDxfId="377"/>
    <tableColumn id="114" xr3:uid="{00000000-0010-0000-0300-000072000000}" name="424" dataDxfId="376"/>
    <tableColumn id="113" xr3:uid="{00000000-0010-0000-0300-000071000000}" name="431" dataDxfId="375"/>
    <tableColumn id="112" xr3:uid="{00000000-0010-0000-0300-000070000000}" name="432" dataDxfId="374"/>
    <tableColumn id="111" xr3:uid="{00000000-0010-0000-0300-00006F000000}" name="433" dataDxfId="373"/>
    <tableColumn id="124" xr3:uid="{00000000-0010-0000-0300-00007C000000}" name="434" dataDxfId="372"/>
    <tableColumn id="123" xr3:uid="{00000000-0010-0000-0300-00007B000000}" name="441" dataDxfId="371"/>
    <tableColumn id="122" xr3:uid="{00000000-0010-0000-0300-00007A000000}" name="442" dataDxfId="370"/>
    <tableColumn id="121" xr3:uid="{00000000-0010-0000-0300-000079000000}" name="443" dataDxfId="369"/>
    <tableColumn id="136" xr3:uid="{00000000-0010-0000-0300-000088000000}" name="444" dataDxfId="368"/>
    <tableColumn id="137" xr3:uid="{00000000-0010-0000-0300-000089000000}" name="451" dataDxfId="367"/>
    <tableColumn id="135" xr3:uid="{00000000-0010-0000-0300-000087000000}" name="452" dataDxfId="366"/>
    <tableColumn id="133" xr3:uid="{00000000-0010-0000-0300-000085000000}" name="453" dataDxfId="365"/>
    <tableColumn id="142" xr3:uid="{00000000-0010-0000-0300-00008E000000}" name="454" dataDxfId="364"/>
    <tableColumn id="145" xr3:uid="{00000000-0010-0000-0300-000091000000}" name="461" dataDxfId="363"/>
    <tableColumn id="144" xr3:uid="{00000000-0010-0000-0300-000090000000}" name="462" dataDxfId="362"/>
    <tableColumn id="143" xr3:uid="{00000000-0010-0000-0300-00008F000000}" name="463" dataDxfId="361"/>
    <tableColumn id="163" xr3:uid="{00000000-0010-0000-0300-0000A3000000}" name="464" dataDxfId="360"/>
    <tableColumn id="162" xr3:uid="{00000000-0010-0000-0300-0000A2000000}" name="471" dataDxfId="359"/>
    <tableColumn id="161" xr3:uid="{00000000-0010-0000-0300-0000A1000000}" name="472" dataDxfId="358"/>
    <tableColumn id="166" xr3:uid="{00000000-0010-0000-0300-0000A6000000}" name="474" dataDxfId="357"/>
    <tableColumn id="165" xr3:uid="{00000000-0010-0000-0300-0000A5000000}" name="481" dataDxfId="356"/>
    <tableColumn id="164" xr3:uid="{00000000-0010-0000-0300-0000A4000000}" name="482" dataDxfId="355"/>
    <tableColumn id="167" xr3:uid="{00000000-0010-0000-0300-0000A7000000}" name="491" dataDxfId="354"/>
    <tableColumn id="39" xr3:uid="{00000000-0010-0000-0300-000027000000}" name="492" dataDxfId="353"/>
    <tableColumn id="2" xr3:uid="{00000000-0010-0000-0300-000002000000}" name="WU36" dataDxfId="352"/>
    <tableColumn id="3" xr3:uid="{00000000-0010-0000-0300-000003000000}" name="E1-36" dataDxfId="351"/>
    <tableColumn id="21" xr3:uid="{00000000-0010-0000-0300-000015000000}" name="E2 - 36" dataDxfId="350"/>
    <tableColumn id="42" xr3:uid="{00000000-0010-0000-0300-00002A000000}" name="R36" dataDxfId="349"/>
    <tableColumn id="4" xr3:uid="{00000000-0010-0000-0300-000004000000}" name="WU37" dataDxfId="348"/>
    <tableColumn id="5" xr3:uid="{00000000-0010-0000-0300-000005000000}" name="E1 - 37" dataDxfId="347"/>
    <tableColumn id="22" xr3:uid="{00000000-0010-0000-0300-000016000000}" name="E2 - 37" dataDxfId="346"/>
    <tableColumn id="43" xr3:uid="{00000000-0010-0000-0300-00002B000000}" name="R37" dataDxfId="345"/>
    <tableColumn id="6" xr3:uid="{00000000-0010-0000-0300-000006000000}" name="WU38" dataDxfId="344"/>
    <tableColumn id="7" xr3:uid="{00000000-0010-0000-0300-000007000000}" name="E1 - 38" dataDxfId="343"/>
    <tableColumn id="24" xr3:uid="{00000000-0010-0000-0300-000018000000}" name="E2 - 38" dataDxfId="342"/>
    <tableColumn id="44" xr3:uid="{00000000-0010-0000-0300-00002C000000}" name="R38" dataDxfId="341"/>
    <tableColumn id="72" xr3:uid="{00000000-0010-0000-0300-000048000000}" name="WU40" dataDxfId="340"/>
    <tableColumn id="71" xr3:uid="{00000000-0010-0000-0300-000047000000}" name="E1 - 40" dataDxfId="339"/>
    <tableColumn id="70" xr3:uid="{00000000-0010-0000-0300-000046000000}" name="E2 - 40" dataDxfId="338"/>
    <tableColumn id="69" xr3:uid="{00000000-0010-0000-0300-000045000000}" name="R40" dataDxfId="337"/>
    <tableColumn id="108" xr3:uid="{00000000-0010-0000-0300-00006C000000}" name="R41" dataDxfId="336"/>
    <tableColumn id="109" xr3:uid="{00000000-0010-0000-0300-00006D000000}" name="R42" dataDxfId="335"/>
    <tableColumn id="131" xr3:uid="{00000000-0010-0000-0300-000083000000}" name="R43" dataDxfId="334"/>
    <tableColumn id="132" xr3:uid="{00000000-0010-0000-0300-000084000000}" name="R44" dataDxfId="333"/>
    <tableColumn id="139" xr3:uid="{00000000-0010-0000-0300-00008B000000}" name="R45" dataDxfId="332"/>
    <tableColumn id="149" xr3:uid="{00000000-0010-0000-0300-000095000000}" name="R46" dataDxfId="331"/>
    <tableColumn id="40" xr3:uid="{00000000-0010-0000-0300-000028000000}" name="R47" dataDxfId="330"/>
    <tableColumn id="33" xr3:uid="{00000000-0010-0000-0300-000021000000}" name="R48" dataDxfId="329"/>
    <tableColumn id="168" xr3:uid="{00000000-0010-0000-0300-0000A8000000}" name="R49" dataDxfId="328"/>
    <tableColumn id="41" xr3:uid="{00000000-0010-0000-0300-000029000000}" name="R50" dataDxfId="327"/>
    <tableColumn id="169" xr3:uid="{00000000-0010-0000-0300-0000A9000000}" name="R51" dataDxfId="326"/>
    <tableColumn id="82" xr3:uid="{00000000-0010-0000-0300-000052000000}" name="WU" dataDxfId="325"/>
    <tableColumn id="81" xr3:uid="{00000000-0010-0000-0300-000051000000}" name="E1" dataDxfId="324"/>
    <tableColumn id="80" xr3:uid="{00000000-0010-0000-0300-000050000000}" name="E2" dataDxfId="323"/>
    <tableColumn id="79" xr3:uid="{00000000-0010-0000-0300-00004F000000}" name="RES" dataDxfId="322">
      <calculatedColumnFormula>Tableau40465171132[[#This Row],[WU]]+Tableau40465171132[[#This Row],[E1]]+Tableau40465171132[[#This Row],[E2]]</calculatedColumnFormula>
    </tableColumn>
    <tableColumn id="23" xr3:uid="{00000000-0010-0000-0300-000017000000}" name="VIDE" dataDxfId="321"/>
    <tableColumn id="11" xr3:uid="{00000000-0010-0000-0300-00000B000000}" name="SJ1" dataDxfId="320"/>
    <tableColumn id="12" xr3:uid="{00000000-0010-0000-0300-00000C000000}" name="PTS1" dataDxfId="319"/>
    <tableColumn id="25" xr3:uid="{00000000-0010-0000-0300-000019000000}" name="R1" dataDxfId="318"/>
    <tableColumn id="13" xr3:uid="{00000000-0010-0000-0300-00000D000000}" name="SJ2" dataDxfId="317"/>
    <tableColumn id="26" xr3:uid="{00000000-0010-0000-0300-00001A000000}" name="PTS2" dataDxfId="316"/>
    <tableColumn id="14" xr3:uid="{00000000-0010-0000-0300-00000E000000}" name="R2" dataDxfId="315"/>
    <tableColumn id="15" xr3:uid="{00000000-0010-0000-0300-00000F000000}" name="SJ3" dataDxfId="314"/>
    <tableColumn id="27" xr3:uid="{00000000-0010-0000-0300-00001B000000}" name="PTS3" dataDxfId="313"/>
    <tableColumn id="16" xr3:uid="{00000000-0010-0000-0300-000010000000}" name="R3" dataDxfId="312"/>
    <tableColumn id="28" xr3:uid="{00000000-0010-0000-0300-00001C000000}" name="S40" dataDxfId="311">
      <calculatedColumnFormula>Tableau40465171132[[#This Row],[R1]]+Tableau40465171132[[#This Row],[R2]]+Tableau40465171132[[#This Row],[R3]]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4000000}" name="Tableau31933434227027829214" displayName="Tableau31933434227027829214" ref="B4:D14" totalsRowShown="0" headerRowDxfId="310" dataDxfId="309" tableBorderDxfId="308">
  <tableColumns count="3">
    <tableColumn id="1" xr3:uid="{00000000-0010-0000-0400-000001000000}" name="TOP" dataDxfId="307"/>
    <tableColumn id="2" xr3:uid="{00000000-0010-0000-0400-000002000000}" name="SAISON 49" dataDxfId="306"/>
    <tableColumn id="3" xr3:uid="{00000000-0010-0000-0400-000003000000}" name="TEMPS" dataDxfId="305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5000000}" name="Tableau31932133534327127929315" displayName="Tableau31932133534327127929315" ref="G4:I14" totalsRowShown="0" headerRowDxfId="304" dataDxfId="303" tableBorderDxfId="302">
  <tableColumns count="3">
    <tableColumn id="1" xr3:uid="{00000000-0010-0000-0500-000001000000}" name="TOP" dataDxfId="301"/>
    <tableColumn id="2" xr3:uid="{00000000-0010-0000-0500-000002000000}" name="SAISON 50" dataDxfId="300"/>
    <tableColumn id="3" xr3:uid="{00000000-0010-0000-0500-000003000000}" name="TEMPS" dataDxfId="29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6000000}" name="Tableau31932233834627428229416" displayName="Tableau31932233834627428229416" ref="B34:D70" totalsRowShown="0" headerRowDxfId="298" dataDxfId="297" tableBorderDxfId="296">
  <tableColumns count="3">
    <tableColumn id="1" xr3:uid="{00000000-0010-0000-0600-000001000000}" name="TOP" dataDxfId="295"/>
    <tableColumn id="2" xr3:uid="{00000000-0010-0000-0600-000002000000}" name="SAISON 49" dataDxfId="294"/>
    <tableColumn id="3" xr3:uid="{00000000-0010-0000-0600-000003000000}" name="TR" dataDxfId="293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7000000}" name="Tableau31932232333934727528329517" displayName="Tableau31932232333934727528329517" ref="G34:I70" totalsRowShown="0" headerRowDxfId="292" dataDxfId="291" tableBorderDxfId="290">
  <tableColumns count="3">
    <tableColumn id="1" xr3:uid="{00000000-0010-0000-0700-000001000000}" name="TOP" dataDxfId="289"/>
    <tableColumn id="2" xr3:uid="{00000000-0010-0000-0700-000002000000}" name="SAISON 50" dataDxfId="288"/>
    <tableColumn id="3" xr3:uid="{00000000-0010-0000-0700-000003000000}" name="TR" dataDxfId="28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8000000}" name="Tableau31932133233634427228028829618" displayName="Tableau31932133233634427228028829618" ref="B19:D29" totalsRowShown="0" headerRowDxfId="286" dataDxfId="285">
  <tableColumns count="3">
    <tableColumn id="1" xr3:uid="{00000000-0010-0000-0800-000001000000}" name="TOP" dataDxfId="284"/>
    <tableColumn id="2" xr3:uid="{00000000-0010-0000-0800-000002000000}" name="SAISON 49" dataDxfId="283"/>
    <tableColumn id="3" xr3:uid="{00000000-0010-0000-0800-000003000000}" name="POINTS" dataDxfId="282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9000000}" name="Tableau31932133333734527328128929719" displayName="Tableau31932133333734527328128929719" ref="G19:I29" totalsRowShown="0" headerRowDxfId="281" dataDxfId="280">
  <tableColumns count="3">
    <tableColumn id="1" xr3:uid="{00000000-0010-0000-0900-000001000000}" name="TOP" dataDxfId="279"/>
    <tableColumn id="2" xr3:uid="{00000000-0010-0000-0900-000002000000}" name="SAISON 50" dataDxfId="278"/>
    <tableColumn id="3" xr3:uid="{00000000-0010-0000-0900-000003000000}" name="POINTS" dataDxfId="27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A000000}" name="Tableau31932232332434034827628429029820" displayName="Tableau31932232332434034827628429029820" ref="B75:D95" totalsRowShown="0" headerRowDxfId="276" tableBorderDxfId="275">
  <tableColumns count="3">
    <tableColumn id="1" xr3:uid="{00000000-0010-0000-0A00-000001000000}" name="TOP" dataDxfId="274"/>
    <tableColumn id="2" xr3:uid="{00000000-0010-0000-0A00-000002000000}" name="SAISON 50" dataDxfId="273"/>
    <tableColumn id="3" xr3:uid="{00000000-0010-0000-0A00-000003000000}" name="CRITS" dataDxfId="27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B000000}" name="Tableau31932232332432534134927728529129921" displayName="Tableau31932232332432534134927728529129921" ref="G75:I95" totalsRowShown="0" headerRowDxfId="271" tableBorderDxfId="270">
  <tableColumns count="3">
    <tableColumn id="1" xr3:uid="{00000000-0010-0000-0B00-000001000000}" name="TOP" dataDxfId="269"/>
    <tableColumn id="2" xr3:uid="{00000000-0010-0000-0B00-000002000000}" name="SAISON 50" dataDxfId="268"/>
    <tableColumn id="3" xr3:uid="{00000000-0010-0000-0B00-000003000000}" name="TR" dataDxfId="26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C000000}" name="Tableau2822" displayName="Tableau2822" ref="A4:J54" totalsRowShown="0" headerRowDxfId="266" dataDxfId="265" tableBorderDxfId="264">
  <sortState xmlns:xlrd2="http://schemas.microsoft.com/office/spreadsheetml/2017/richdata2" ref="A5:J54">
    <sortCondition ref="A4:A54"/>
  </sortState>
  <tableColumns count="10">
    <tableColumn id="1" xr3:uid="{00000000-0010-0000-0C00-000001000000}" name="PSEUDO" dataDxfId="263"/>
    <tableColumn id="9" xr3:uid="{00000000-0010-0000-0C00-000009000000}" name="PRÉNOM" dataDxfId="262"/>
    <tableColumn id="8" xr3:uid="{00000000-0010-0000-0C00-000008000000}" name="PR" dataDxfId="261"/>
    <tableColumn id="2" xr3:uid="{00000000-0010-0000-0C00-000002000000}" name="TR MAX" dataDxfId="260"/>
    <tableColumn id="3" xr3:uid="{00000000-0010-0000-0C00-000003000000}" name="TR 04/10" dataDxfId="259"/>
    <tableColumn id="4" xr3:uid="{00000000-0010-0000-0C00-000004000000}" name="TR 31/10" dataDxfId="258"/>
    <tableColumn id="5" xr3:uid="{00000000-0010-0000-0C00-000005000000}" name="CT 04/10" dataDxfId="257"/>
    <tableColumn id="6" xr3:uid="{00000000-0010-0000-0C00-000006000000}" name="CT 31/10" dataDxfId="256"/>
    <tableColumn id="7" xr3:uid="{00000000-0010-0000-0C00-000007000000}" name="CT DIFF" dataDxfId="255">
      <calculatedColumnFormula>Tableau2822[[#This Row],[CT 31/10]]-Tableau2822[[#This Row],[CT 04/10]]</calculatedColumnFormula>
    </tableColumn>
    <tableColumn id="10" xr3:uid="{00000000-0010-0000-0C00-00000A000000}" name="VM" dataDxfId="25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D000000}" name="Tableau31023" displayName="Tableau31023" ref="L4:R54" totalsRowShown="0" dataDxfId="253" tableBorderDxfId="252">
  <sortState xmlns:xlrd2="http://schemas.microsoft.com/office/spreadsheetml/2017/richdata2" ref="L5:R54">
    <sortCondition ref="L4:L54"/>
  </sortState>
  <tableColumns count="7">
    <tableColumn id="1" xr3:uid="{00000000-0010-0000-0D00-000001000000}" name="PSEUDO" dataDxfId="251"/>
    <tableColumn id="2" xr3:uid="{00000000-0010-0000-0D00-000002000000}" name="PR" dataDxfId="250"/>
    <tableColumn id="3" xr3:uid="{00000000-0010-0000-0D00-000003000000}" name="SU1" dataDxfId="249"/>
    <tableColumn id="4" xr3:uid="{00000000-0010-0000-0D00-000004000000}" name="PTS1" dataDxfId="248"/>
    <tableColumn id="5" xr3:uid="{00000000-0010-0000-0D00-000005000000}" name="PTT2" dataDxfId="247"/>
    <tableColumn id="6" xr3:uid="{00000000-0010-0000-0D00-000006000000}" name="PTT3" dataDxfId="246"/>
    <tableColumn id="7" xr3:uid="{00000000-0010-0000-0D00-000007000000}" name="J1" dataDxfId="245">
      <calculatedColumnFormula>IF(AND(E5&gt;4500,M5=N5,O5&gt;99),"1","0")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E000000}" name="Tableau41124" displayName="Tableau41124" ref="T4:Z54" totalsRowShown="0" dataDxfId="244" tableBorderDxfId="243">
  <sortState xmlns:xlrd2="http://schemas.microsoft.com/office/spreadsheetml/2017/richdata2" ref="T5:Z54">
    <sortCondition ref="T4:T54"/>
  </sortState>
  <tableColumns count="7">
    <tableColumn id="1" xr3:uid="{00000000-0010-0000-0E00-000001000000}" name="PSEUDO" dataDxfId="242"/>
    <tableColumn id="2" xr3:uid="{00000000-0010-0000-0E00-000002000000}" name="PR" dataDxfId="241"/>
    <tableColumn id="3" xr3:uid="{00000000-0010-0000-0E00-000003000000}" name="SU1" dataDxfId="240"/>
    <tableColumn id="4" xr3:uid="{00000000-0010-0000-0E00-000004000000}" name="PTS1" dataDxfId="239"/>
    <tableColumn id="5" xr3:uid="{00000000-0010-0000-0E00-000005000000}" name="PTT2" dataDxfId="238"/>
    <tableColumn id="6" xr3:uid="{00000000-0010-0000-0E00-000006000000}" name="PTT3" dataDxfId="237"/>
    <tableColumn id="7" xr3:uid="{00000000-0010-0000-0E00-000007000000}" name="J1" dataDxfId="236">
      <calculatedColumnFormula>IF(AND(E5&gt;4500,U5=V5,W5&gt;99),"1","0")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F000000}" name="Tableau61225" displayName="Tableau61225" ref="AB4:AC54" totalsRowShown="0" headerRowDxfId="235" dataDxfId="234" tableBorderDxfId="233">
  <sortState xmlns:xlrd2="http://schemas.microsoft.com/office/spreadsheetml/2017/richdata2" ref="AB5:AC54">
    <sortCondition ref="AB4:AB54"/>
  </sortState>
  <tableColumns count="2">
    <tableColumn id="1" xr3:uid="{00000000-0010-0000-0F00-000001000000}" name="PSEUDO" dataDxfId="232"/>
    <tableColumn id="2" xr3:uid="{00000000-0010-0000-0F00-000002000000}" name="TOTAL" dataDxfId="231">
      <calculatedColumnFormula>R5+Z5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0000000}" name="Tableau81326" displayName="Tableau81326" ref="AE4:AG54" totalsRowShown="0" headerRowDxfId="230" dataDxfId="229" tableBorderDxfId="228">
  <sortState xmlns:xlrd2="http://schemas.microsoft.com/office/spreadsheetml/2017/richdata2" ref="AE5:AG54">
    <sortCondition ref="AE4:AE54"/>
  </sortState>
  <tableColumns count="3">
    <tableColumn id="1" xr3:uid="{00000000-0010-0000-1000-000001000000}" name="PSEUDO" dataDxfId="227"/>
    <tableColumn id="2" xr3:uid="{00000000-0010-0000-1000-000002000000}" name="TOP GDC" dataDxfId="226">
      <calculatedColumnFormula>(P5+X5)/2</calculatedColumnFormula>
    </tableColumn>
    <tableColumn id="3" xr3:uid="{00000000-0010-0000-1000-000003000000}" name="POINTS" dataDxfId="2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drawing" Target="../drawings/drawing3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17.xml"/><Relationship Id="rId5" Type="http://schemas.openxmlformats.org/officeDocument/2006/relationships/table" Target="../tables/table16.xml"/><Relationship Id="rId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5"/>
  <dimension ref="A1:BL132"/>
  <sheetViews>
    <sheetView zoomScaleNormal="100" workbookViewId="0">
      <pane ySplit="1" topLeftCell="A2" activePane="bottomLeft" state="frozen"/>
      <selection activeCell="J112" sqref="A1:J112"/>
      <selection pane="bottomLeft" activeCell="J112" sqref="A1:J112"/>
    </sheetView>
  </sheetViews>
  <sheetFormatPr baseColWidth="10" defaultRowHeight="15" customHeight="1" x14ac:dyDescent="0.25"/>
  <cols>
    <col min="1" max="1" width="27.28515625" customWidth="1"/>
    <col min="2" max="2" width="13" hidden="1" customWidth="1"/>
    <col min="3" max="3" width="6.42578125" style="48" hidden="1" customWidth="1"/>
    <col min="4" max="4" width="19.85546875" style="48" hidden="1" customWidth="1"/>
    <col min="5" max="7" width="4.5703125" hidden="1" customWidth="1"/>
    <col min="8" max="8" width="9.140625" hidden="1" customWidth="1"/>
    <col min="9" max="9" width="8.42578125" hidden="1" customWidth="1"/>
    <col min="10" max="10" width="9" hidden="1" customWidth="1"/>
    <col min="11" max="11" width="8.42578125" hidden="1" customWidth="1"/>
    <col min="12" max="12" width="9.42578125" hidden="1" customWidth="1"/>
    <col min="13" max="13" width="7.42578125" hidden="1" customWidth="1"/>
    <col min="14" max="17" width="7.140625" hidden="1" customWidth="1"/>
    <col min="18" max="21" width="7.42578125" hidden="1" customWidth="1"/>
    <col min="22" max="22" width="7.5703125" hidden="1" customWidth="1"/>
    <col min="23" max="23" width="7.5703125" style="191" hidden="1" customWidth="1"/>
    <col min="24" max="25" width="4" customWidth="1"/>
    <col min="26" max="26" width="4.140625" customWidth="1"/>
    <col min="27" max="27" width="6" customWidth="1"/>
    <col min="28" max="29" width="4.140625" hidden="1" customWidth="1"/>
    <col min="30" max="30" width="5.7109375" hidden="1" customWidth="1"/>
    <col min="31" max="31" width="5.7109375" customWidth="1"/>
    <col min="32" max="33" width="4.140625" customWidth="1"/>
    <col min="34" max="34" width="7.140625" customWidth="1"/>
    <col min="35" max="35" width="6" customWidth="1"/>
    <col min="36" max="37" width="4.140625" customWidth="1"/>
    <col min="38" max="38" width="5.7109375" customWidth="1"/>
    <col min="39" max="39" width="6" customWidth="1"/>
    <col min="40" max="40" width="4.140625" customWidth="1"/>
    <col min="41" max="41" width="5.140625" customWidth="1"/>
    <col min="42" max="42" width="4" customWidth="1"/>
    <col min="43" max="43" width="5" style="12" customWidth="1"/>
    <col min="44" max="44" width="4" style="12" customWidth="1"/>
    <col min="45" max="45" width="7.140625" style="12" customWidth="1"/>
    <col min="46" max="46" width="10" style="12" hidden="1" customWidth="1"/>
    <col min="47" max="47" width="8.28515625" style="12" hidden="1" customWidth="1"/>
    <col min="48" max="48" width="7.140625" style="12" hidden="1" customWidth="1"/>
    <col min="49" max="49" width="14.42578125" style="12" hidden="1" customWidth="1"/>
    <col min="50" max="51" width="7.7109375" hidden="1" customWidth="1"/>
    <col min="52" max="52" width="6.28515625" hidden="1" customWidth="1"/>
    <col min="53" max="53" width="3.7109375" hidden="1" customWidth="1"/>
    <col min="54" max="54" width="13.28515625" hidden="1" customWidth="1"/>
    <col min="55" max="55" width="8.28515625" hidden="1" customWidth="1"/>
    <col min="56" max="56" width="7.42578125" hidden="1" customWidth="1"/>
    <col min="57" max="57" width="5.7109375" hidden="1" customWidth="1"/>
    <col min="58" max="58" width="5.5703125" hidden="1" customWidth="1"/>
    <col min="59" max="59" width="6.28515625" hidden="1" customWidth="1"/>
    <col min="60" max="60" width="5.140625" hidden="1" customWidth="1"/>
    <col min="61" max="62" width="9.85546875" hidden="1" customWidth="1"/>
    <col min="63" max="63" width="9.85546875" style="12" hidden="1" customWidth="1"/>
    <col min="64" max="64" width="8.7109375" style="12" customWidth="1"/>
  </cols>
  <sheetData>
    <row r="1" spans="1:64" ht="15" customHeight="1" x14ac:dyDescent="0.25">
      <c r="A1" s="20" t="s">
        <v>0</v>
      </c>
      <c r="B1" s="20" t="s">
        <v>145</v>
      </c>
      <c r="C1" s="21" t="s">
        <v>149</v>
      </c>
      <c r="D1" s="21" t="s">
        <v>150</v>
      </c>
      <c r="E1" s="21" t="s">
        <v>26</v>
      </c>
      <c r="F1" s="21" t="s">
        <v>24</v>
      </c>
      <c r="G1" s="21" t="s">
        <v>25</v>
      </c>
      <c r="H1" s="22" t="s">
        <v>30</v>
      </c>
      <c r="I1" s="21" t="s">
        <v>307</v>
      </c>
      <c r="J1" s="22" t="s">
        <v>321</v>
      </c>
      <c r="K1" s="21" t="s">
        <v>308</v>
      </c>
      <c r="L1" s="37" t="s">
        <v>320</v>
      </c>
      <c r="M1" s="21" t="s">
        <v>22</v>
      </c>
      <c r="N1" s="21" t="s">
        <v>33</v>
      </c>
      <c r="O1" s="27" t="s">
        <v>34</v>
      </c>
      <c r="P1" s="21" t="s">
        <v>35</v>
      </c>
      <c r="Q1" s="40" t="s">
        <v>51</v>
      </c>
      <c r="R1" s="27" t="s">
        <v>109</v>
      </c>
      <c r="S1" s="27" t="s">
        <v>110</v>
      </c>
      <c r="T1" s="27" t="s">
        <v>111</v>
      </c>
      <c r="U1" s="40" t="s">
        <v>108</v>
      </c>
      <c r="V1" s="24" t="s">
        <v>52</v>
      </c>
      <c r="W1" s="130" t="s">
        <v>322</v>
      </c>
      <c r="X1" s="23" t="s">
        <v>9</v>
      </c>
      <c r="Y1" s="24" t="s">
        <v>10</v>
      </c>
      <c r="Z1" s="25" t="s">
        <v>58</v>
      </c>
      <c r="AA1" s="25" t="s">
        <v>3</v>
      </c>
      <c r="AB1" s="26" t="s">
        <v>59</v>
      </c>
      <c r="AC1" s="26" t="s">
        <v>1</v>
      </c>
      <c r="AD1" s="26" t="s">
        <v>4</v>
      </c>
      <c r="AE1" s="26" t="s">
        <v>7</v>
      </c>
      <c r="AF1" s="25" t="s">
        <v>60</v>
      </c>
      <c r="AG1" s="25" t="s">
        <v>2</v>
      </c>
      <c r="AH1" s="25" t="s">
        <v>5</v>
      </c>
      <c r="AI1" s="25" t="s">
        <v>8</v>
      </c>
      <c r="AJ1" s="26" t="s">
        <v>61</v>
      </c>
      <c r="AK1" s="26" t="s">
        <v>65</v>
      </c>
      <c r="AL1" s="26" t="s">
        <v>6</v>
      </c>
      <c r="AM1" s="26" t="s">
        <v>32</v>
      </c>
      <c r="AN1" s="25" t="s">
        <v>62</v>
      </c>
      <c r="AO1" s="25" t="s">
        <v>31</v>
      </c>
      <c r="AP1" s="21" t="s">
        <v>47</v>
      </c>
      <c r="AQ1" s="27" t="s">
        <v>13</v>
      </c>
      <c r="AR1" s="27" t="s">
        <v>23</v>
      </c>
      <c r="AS1" s="23" t="s">
        <v>116</v>
      </c>
      <c r="AT1" s="28" t="s">
        <v>15</v>
      </c>
      <c r="AU1" s="23" t="s">
        <v>18</v>
      </c>
      <c r="AV1" s="23" t="s">
        <v>16</v>
      </c>
      <c r="AW1" s="23" t="s">
        <v>17</v>
      </c>
      <c r="AX1" s="23" t="s">
        <v>19</v>
      </c>
      <c r="AY1" s="23" t="s">
        <v>20</v>
      </c>
      <c r="AZ1" s="23" t="s">
        <v>38</v>
      </c>
      <c r="BA1" s="23" t="s">
        <v>39</v>
      </c>
      <c r="BB1" s="23" t="s">
        <v>40</v>
      </c>
      <c r="BC1" s="23" t="s">
        <v>42</v>
      </c>
      <c r="BD1" s="23" t="s">
        <v>43</v>
      </c>
      <c r="BE1" s="23" t="s">
        <v>41</v>
      </c>
      <c r="BF1" s="23" t="s">
        <v>44</v>
      </c>
      <c r="BG1" s="23" t="s">
        <v>45</v>
      </c>
      <c r="BH1" s="23" t="s">
        <v>46</v>
      </c>
      <c r="BI1" s="23" t="s">
        <v>27</v>
      </c>
      <c r="BJ1" s="23" t="s">
        <v>28</v>
      </c>
      <c r="BK1" s="23" t="s">
        <v>29</v>
      </c>
      <c r="BL1"/>
    </row>
    <row r="2" spans="1:64" ht="15" customHeight="1" x14ac:dyDescent="0.25">
      <c r="A2" s="11" t="s">
        <v>243</v>
      </c>
      <c r="B2" s="11" t="s">
        <v>147</v>
      </c>
      <c r="C2" s="75"/>
      <c r="D2" s="45"/>
      <c r="E2" s="52"/>
      <c r="F2" s="52"/>
      <c r="G2" s="52"/>
      <c r="H2" s="4">
        <v>7060</v>
      </c>
      <c r="I2" s="4">
        <v>7060</v>
      </c>
      <c r="J2" s="4">
        <v>7533</v>
      </c>
      <c r="K2" s="30">
        <v>4163</v>
      </c>
      <c r="L2" s="30">
        <v>4272</v>
      </c>
      <c r="M2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109</v>
      </c>
      <c r="N2" s="30">
        <v>298</v>
      </c>
      <c r="O2" s="30">
        <v>332</v>
      </c>
      <c r="P2" s="30">
        <v>503</v>
      </c>
      <c r="Q2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377.66666666666669</v>
      </c>
      <c r="R2" s="41"/>
      <c r="S2" s="41"/>
      <c r="T2" s="41"/>
      <c r="U2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101.2</v>
      </c>
      <c r="W2" s="192">
        <v>3.49</v>
      </c>
      <c r="X2" s="1">
        <v>3</v>
      </c>
      <c r="Y2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2" s="3"/>
      <c r="AA2" s="18"/>
      <c r="AB2" s="3"/>
      <c r="AC2" s="3"/>
      <c r="AD2" s="1"/>
      <c r="AE2" s="17"/>
      <c r="AF2" s="3"/>
      <c r="AG2" s="3"/>
      <c r="AH2" s="6"/>
      <c r="AI2" s="17"/>
      <c r="AJ2" s="3"/>
      <c r="AK2" s="3"/>
      <c r="AL2" s="6">
        <f t="shared" ref="AL2:AL33" si="0">AM2-AI2</f>
        <v>0</v>
      </c>
      <c r="AM2" s="17"/>
      <c r="AN2" s="3"/>
      <c r="AO2" s="17"/>
      <c r="AP2" s="1">
        <f>Z2+AB2+Tableau163457891011121314151617181920212223242623456789101112131415161718192021222325272829303132333423457681718383940424344454748495052537088105108109110128129130131149150151168169188189190207208209226227244261262[[#This Row],[SC2]]+AF2++AG2+AJ2+AN2+Tableau163457891011121314151617181920212223242623456789101112131415161718192021222325272829303132333423457681718383940424344454748495052537088105108109110128129130131149150151168169188189190207208209226227244261262[[#This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" s="12">
        <f t="array" ref="AQ2">max_score</f>
        <v>0</v>
      </c>
      <c r="AR2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" s="115" t="str">
        <f>IF(AND(I2&gt;4500,Y2=Z2,Tableau163457891011121314151617181920212223242623456789101112131415161718192021222325272829303132333423457681718383940424344454748495052537088105108109110128129130131149150151168169188189190207208209226227244261262[[#This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" s="15">
        <v>5</v>
      </c>
      <c r="AU2" s="16">
        <v>4</v>
      </c>
      <c r="AV2" s="16">
        <v>4</v>
      </c>
      <c r="AW2" s="16">
        <v>4</v>
      </c>
      <c r="AX2" s="16">
        <v>5</v>
      </c>
      <c r="AY2" s="16">
        <v>7</v>
      </c>
      <c r="AZ2" s="16">
        <v>20</v>
      </c>
      <c r="BA2" s="16">
        <v>12</v>
      </c>
      <c r="BB2" s="16">
        <v>6</v>
      </c>
      <c r="BC2" s="16">
        <v>8</v>
      </c>
      <c r="BD2" s="16">
        <v>5</v>
      </c>
      <c r="BE2" s="16">
        <v>3</v>
      </c>
      <c r="BF2" s="16">
        <v>0</v>
      </c>
      <c r="BG2" s="16">
        <v>0</v>
      </c>
      <c r="BH2" s="16">
        <v>0</v>
      </c>
      <c r="BI2" s="16"/>
      <c r="BJ2" s="16"/>
      <c r="BK2" s="16"/>
      <c r="BL2"/>
    </row>
    <row r="3" spans="1:64" ht="15" customHeight="1" x14ac:dyDescent="0.25">
      <c r="A3" s="11" t="s">
        <v>213</v>
      </c>
      <c r="B3" s="11" t="s">
        <v>198</v>
      </c>
      <c r="C3" s="81"/>
      <c r="D3" s="82"/>
      <c r="E3" s="52"/>
      <c r="F3" s="52"/>
      <c r="G3" s="52"/>
      <c r="H3" s="4">
        <v>6939</v>
      </c>
      <c r="I3" s="4">
        <v>6939</v>
      </c>
      <c r="J3" s="4">
        <v>7056</v>
      </c>
      <c r="K3" s="30">
        <v>3736</v>
      </c>
      <c r="L3" s="30">
        <v>3818</v>
      </c>
      <c r="M3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82</v>
      </c>
      <c r="N3" s="30">
        <v>290</v>
      </c>
      <c r="O3" s="30">
        <v>337</v>
      </c>
      <c r="P3" s="30">
        <v>542</v>
      </c>
      <c r="Q3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389.66666666666669</v>
      </c>
      <c r="R3" s="41"/>
      <c r="S3" s="41"/>
      <c r="T3" s="41"/>
      <c r="U3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93.633333333333326</v>
      </c>
      <c r="W3" s="192">
        <v>2.2200000000000002</v>
      </c>
      <c r="X3" s="8">
        <v>3</v>
      </c>
      <c r="Y3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3" s="9"/>
      <c r="AA3" s="17"/>
      <c r="AB3" s="9"/>
      <c r="AC3" s="9"/>
      <c r="AD3" s="1"/>
      <c r="AE3" s="17"/>
      <c r="AF3" s="9"/>
      <c r="AG3" s="3"/>
      <c r="AH3" s="6"/>
      <c r="AI3" s="10"/>
      <c r="AJ3" s="9"/>
      <c r="AK3" s="9"/>
      <c r="AL3" s="6">
        <f t="shared" si="0"/>
        <v>0</v>
      </c>
      <c r="AM3" s="10"/>
      <c r="AN3" s="9"/>
      <c r="AO3" s="10"/>
      <c r="AP3" s="1">
        <f>Z3+AB3+Tableau163457891011121314151617181920212223242623456789101112131415161718192021222325272829303132333423457681718383940424344454748495052537088105108109110128129130131149150151168169188189190207208209226227244261262[[#This Row],[SC2]]+AF3++AG3+AJ3+AN3+Tableau163457891011121314151617181920212223242623456789101112131415161718192021222325272829303132333423457681718383940424344454748495052537088105108109110128129130131149150151168169188189190207208209226227244261262[[#This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" s="12">
        <f t="array" ref="AQ3">max_score</f>
        <v>0</v>
      </c>
      <c r="AR3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" s="6" t="str">
        <f>IF(AND(I3&gt;4500,Y3=Z3,Tableau163457891011121314151617181920212223242623456789101112131415161718192021222325272829303132333423457681718383940424344454748495052537088105108109110128129130131149150151168169188189190207208209226227244261262[[#This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" s="15"/>
      <c r="AU3" s="16"/>
      <c r="AV3" s="16"/>
      <c r="AW3" s="16"/>
      <c r="AX3" s="16"/>
      <c r="AY3" s="16"/>
      <c r="AZ3" s="16">
        <v>16</v>
      </c>
      <c r="BA3" s="16">
        <v>5</v>
      </c>
      <c r="BB3" s="16">
        <v>5</v>
      </c>
      <c r="BC3" s="16">
        <v>6</v>
      </c>
      <c r="BD3" s="16">
        <v>2</v>
      </c>
      <c r="BE3" s="16">
        <v>0</v>
      </c>
      <c r="BF3" s="16">
        <v>1</v>
      </c>
      <c r="BG3" s="16">
        <v>0</v>
      </c>
      <c r="BH3" s="16">
        <v>0</v>
      </c>
      <c r="BI3" s="16"/>
      <c r="BJ3" s="16"/>
      <c r="BK3" s="16"/>
      <c r="BL3"/>
    </row>
    <row r="4" spans="1:64" ht="15" customHeight="1" x14ac:dyDescent="0.25">
      <c r="A4" s="11" t="s">
        <v>112</v>
      </c>
      <c r="B4" s="11" t="s">
        <v>140</v>
      </c>
      <c r="C4" s="75"/>
      <c r="D4" s="45"/>
      <c r="E4" s="52"/>
      <c r="F4" s="52"/>
      <c r="G4" s="52"/>
      <c r="H4" s="4">
        <v>8289</v>
      </c>
      <c r="I4" s="4">
        <v>7632</v>
      </c>
      <c r="J4" s="4">
        <v>7829</v>
      </c>
      <c r="K4" s="30">
        <v>5756</v>
      </c>
      <c r="L4" s="30">
        <v>5855</v>
      </c>
      <c r="M4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99</v>
      </c>
      <c r="N4" s="30">
        <v>488</v>
      </c>
      <c r="O4" s="30">
        <v>382</v>
      </c>
      <c r="P4" s="30">
        <v>1032</v>
      </c>
      <c r="Q4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634</v>
      </c>
      <c r="R4" s="41"/>
      <c r="S4" s="41"/>
      <c r="T4" s="41"/>
      <c r="U4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127.58333333333333</v>
      </c>
      <c r="W4" s="192">
        <v>4.03</v>
      </c>
      <c r="X4" s="1">
        <v>4</v>
      </c>
      <c r="Y4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4" s="3"/>
      <c r="AA4" s="17"/>
      <c r="AB4" s="3"/>
      <c r="AC4" s="3"/>
      <c r="AD4" s="1"/>
      <c r="AE4" s="17"/>
      <c r="AF4" s="3"/>
      <c r="AG4" s="3"/>
      <c r="AH4" s="6"/>
      <c r="AI4" s="17"/>
      <c r="AJ4" s="3"/>
      <c r="AK4" s="3"/>
      <c r="AL4" s="6">
        <f t="shared" si="0"/>
        <v>0</v>
      </c>
      <c r="AM4" s="17"/>
      <c r="AN4" s="3"/>
      <c r="AO4" s="17"/>
      <c r="AP4" s="1">
        <f>Z4+AB4+Tableau163457891011121314151617181920212223242623456789101112131415161718192021222325272829303132333423457681718383940424344454748495052537088105108109110128129130131149150151168169188189190207208209226227244261262[[#This Row],[SC2]]+AF4++AG4+AJ4+AN4+Tableau163457891011121314151617181920212223242623456789101112131415161718192021222325272829303132333423457681718383940424344454748495052537088105108109110128129130131149150151168169188189190207208209226227244261262[[#This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" s="12">
        <f t="array" ref="AQ4">max_score</f>
        <v>0</v>
      </c>
      <c r="AR4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" s="6" t="str">
        <f>IF(AND(I4&gt;4500,Y4=Z4,Tableau163457891011121314151617181920212223242623456789101112131415161718192021222325272829303132333423457681718383940424344454748495052537088105108109110128129130131149150151168169188189190207208209226227244261262[[#This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" s="15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/>
    </row>
    <row r="5" spans="1:64" ht="15" customHeight="1" x14ac:dyDescent="0.25">
      <c r="A5" s="11" t="s">
        <v>69</v>
      </c>
      <c r="B5" s="11" t="s">
        <v>129</v>
      </c>
      <c r="C5" s="75"/>
      <c r="D5" s="45"/>
      <c r="E5" s="52"/>
      <c r="F5" s="52"/>
      <c r="G5" s="52"/>
      <c r="H5" s="4">
        <v>8510</v>
      </c>
      <c r="I5" s="4">
        <v>8505</v>
      </c>
      <c r="J5" s="4">
        <v>8646</v>
      </c>
      <c r="K5" s="30">
        <v>5956</v>
      </c>
      <c r="L5" s="30">
        <v>6120</v>
      </c>
      <c r="M5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164</v>
      </c>
      <c r="N5" s="30">
        <v>1091</v>
      </c>
      <c r="O5" s="30">
        <v>336</v>
      </c>
      <c r="P5" s="30">
        <v>881</v>
      </c>
      <c r="Q5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769.33333333333337</v>
      </c>
      <c r="R5" s="41"/>
      <c r="S5" s="41"/>
      <c r="T5" s="41"/>
      <c r="U5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132</v>
      </c>
      <c r="W5" s="192">
        <v>5.09</v>
      </c>
      <c r="X5" s="8">
        <v>4</v>
      </c>
      <c r="Y5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5" s="9"/>
      <c r="AA5" s="17"/>
      <c r="AB5" s="9"/>
      <c r="AC5" s="9"/>
      <c r="AD5" s="1"/>
      <c r="AE5" s="17"/>
      <c r="AF5" s="9"/>
      <c r="AG5" s="3"/>
      <c r="AH5" s="6"/>
      <c r="AI5" s="17"/>
      <c r="AJ5" s="9"/>
      <c r="AK5" s="9"/>
      <c r="AL5" s="6">
        <f t="shared" si="0"/>
        <v>0</v>
      </c>
      <c r="AM5" s="10"/>
      <c r="AN5" s="9"/>
      <c r="AO5" s="10"/>
      <c r="AP5" s="1">
        <f>Z5+AB5+Tableau163457891011121314151617181920212223242623456789101112131415161718192021222325272829303132333423457681718383940424344454748495052537088105108109110128129130131149150151168169188189190207208209226227244261262[[#This Row],[SC2]]+AF5++AG5+AJ5+AN5+Tableau163457891011121314151617181920212223242623456789101112131415161718192021222325272829303132333423457681718383940424344454748495052537088105108109110128129130131149150151168169188189190207208209226227244261262[[#This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" s="12">
        <f t="array" ref="AQ5">max_score</f>
        <v>0</v>
      </c>
      <c r="AR5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" s="6" t="str">
        <f>IF(AND(I5&gt;4500,Y5=Z5,Tableau163457891011121314151617181920212223242623456789101112131415161718192021222325272829303132333423457681718383940424344454748495052537088105108109110128129130131149150151168169188189190207208209226227244261262[[#This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" s="15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/>
    </row>
    <row r="6" spans="1:64" ht="15" customHeight="1" x14ac:dyDescent="0.25">
      <c r="A6" s="11" t="s">
        <v>83</v>
      </c>
      <c r="B6" s="11"/>
      <c r="C6" s="75"/>
      <c r="D6" s="45"/>
      <c r="E6" s="52"/>
      <c r="F6" s="52"/>
      <c r="G6" s="52"/>
      <c r="H6" s="4">
        <v>7381</v>
      </c>
      <c r="I6" s="4">
        <v>7381</v>
      </c>
      <c r="J6" s="4">
        <v>7638</v>
      </c>
      <c r="K6" s="30">
        <v>3821</v>
      </c>
      <c r="L6" s="30">
        <v>3886</v>
      </c>
      <c r="M6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65</v>
      </c>
      <c r="N6" s="30">
        <v>566</v>
      </c>
      <c r="O6" s="30">
        <v>304</v>
      </c>
      <c r="P6" s="30">
        <v>434</v>
      </c>
      <c r="Q6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434.66666666666669</v>
      </c>
      <c r="R6" s="41"/>
      <c r="S6" s="41"/>
      <c r="T6" s="41"/>
      <c r="U6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6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94.766666666666666</v>
      </c>
      <c r="W6" s="192">
        <v>2.5</v>
      </c>
      <c r="X6" s="1">
        <v>3</v>
      </c>
      <c r="Y6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6" s="3"/>
      <c r="AA6" s="17"/>
      <c r="AB6" s="3"/>
      <c r="AC6" s="3"/>
      <c r="AD6" s="1"/>
      <c r="AE6" s="17"/>
      <c r="AF6" s="3"/>
      <c r="AG6" s="3"/>
      <c r="AH6" s="1"/>
      <c r="AI6" s="17"/>
      <c r="AJ6" s="3"/>
      <c r="AK6" s="3"/>
      <c r="AL6" s="1">
        <f t="shared" si="0"/>
        <v>0</v>
      </c>
      <c r="AM6" s="17"/>
      <c r="AN6" s="3"/>
      <c r="AO6" s="17"/>
      <c r="AP6" s="1">
        <f>Z6+AB6+Tableau163457891011121314151617181920212223242623456789101112131415161718192021222325272829303132333423457681718383940424344454748495052537088105108109110128129130131149150151168169188189190207208209226227244261262[[#This Row],[SC2]]+AF6++AG6+AJ6+AN6+Tableau163457891011121314151617181920212223242623456789101112131415161718192021222325272829303132333423457681718383940424344454748495052537088105108109110128129130131149150151168169188189190207208209226227244261262[[#This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6" s="4">
        <f t="array" ref="AQ6">max_score</f>
        <v>0</v>
      </c>
      <c r="AR6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6" s="6" t="str">
        <f>IF(AND(I6&gt;4500,Y6=Z6,Tableau163457891011121314151617181920212223242623456789101112131415161718192021222325272829303132333423457681718383940424344454748495052537088105108109110128129130131149150151168169188189190207208209226227244261262[[#This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6" s="15">
        <v>8</v>
      </c>
      <c r="AU6" s="16">
        <v>6</v>
      </c>
      <c r="AV6" s="16">
        <v>7</v>
      </c>
      <c r="AW6" s="16">
        <v>5</v>
      </c>
      <c r="AX6" s="16">
        <v>6</v>
      </c>
      <c r="AY6" s="16">
        <v>9</v>
      </c>
      <c r="AZ6" s="16">
        <v>20</v>
      </c>
      <c r="BA6" s="16">
        <v>12</v>
      </c>
      <c r="BB6" s="16">
        <v>8</v>
      </c>
      <c r="BC6" s="16">
        <v>10</v>
      </c>
      <c r="BD6" s="16">
        <v>5</v>
      </c>
      <c r="BE6" s="16">
        <v>4</v>
      </c>
      <c r="BF6" s="16">
        <v>3</v>
      </c>
      <c r="BG6" s="16">
        <v>0</v>
      </c>
      <c r="BH6" s="16">
        <v>0</v>
      </c>
      <c r="BI6" s="16"/>
      <c r="BJ6" s="16"/>
      <c r="BK6" s="16"/>
      <c r="BL6"/>
    </row>
    <row r="7" spans="1:64" ht="15" customHeight="1" x14ac:dyDescent="0.25">
      <c r="A7" s="11" t="s">
        <v>70</v>
      </c>
      <c r="B7" s="11"/>
      <c r="C7" s="75"/>
      <c r="D7" s="45"/>
      <c r="E7" s="52"/>
      <c r="F7" s="52"/>
      <c r="G7" s="52"/>
      <c r="H7" s="4">
        <v>7451</v>
      </c>
      <c r="I7" s="4">
        <v>7451</v>
      </c>
      <c r="J7" s="4">
        <v>7484</v>
      </c>
      <c r="K7" s="30">
        <v>4297</v>
      </c>
      <c r="L7" s="30">
        <v>4466</v>
      </c>
      <c r="M7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169</v>
      </c>
      <c r="N7" s="30">
        <v>640</v>
      </c>
      <c r="O7" s="30">
        <v>634</v>
      </c>
      <c r="P7" s="30">
        <v>0</v>
      </c>
      <c r="Q7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424.66666666666669</v>
      </c>
      <c r="R7" s="41"/>
      <c r="S7" s="41"/>
      <c r="T7" s="41"/>
      <c r="U7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7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104.43333333333334</v>
      </c>
      <c r="W7" s="192">
        <v>3.4</v>
      </c>
      <c r="X7" s="8">
        <v>3</v>
      </c>
      <c r="Y7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7" s="9"/>
      <c r="AA7" s="17"/>
      <c r="AB7" s="9"/>
      <c r="AC7" s="9"/>
      <c r="AD7" s="1"/>
      <c r="AE7" s="17"/>
      <c r="AF7" s="9"/>
      <c r="AG7" s="3"/>
      <c r="AH7" s="6"/>
      <c r="AI7" s="17"/>
      <c r="AJ7" s="9"/>
      <c r="AK7" s="9"/>
      <c r="AL7" s="6">
        <f t="shared" si="0"/>
        <v>0</v>
      </c>
      <c r="AM7" s="10"/>
      <c r="AN7" s="9"/>
      <c r="AO7" s="10"/>
      <c r="AP7" s="1">
        <f>Z7+AB7+Tableau163457891011121314151617181920212223242623456789101112131415161718192021222325272829303132333423457681718383940424344454748495052537088105108109110128129130131149150151168169188189190207208209226227244261262[[#This Row],[SC2]]+AF7++AG7+AJ7+AN7+Tableau163457891011121314151617181920212223242623456789101112131415161718192021222325272829303132333423457681718383940424344454748495052537088105108109110128129130131149150151168169188189190207208209226227244261262[[#This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7" s="12">
        <f t="array" ref="AQ7">max_score</f>
        <v>0</v>
      </c>
      <c r="AR7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7" s="6" t="str">
        <f>IF(AND(I7&gt;4500,Y7=Z7,Tableau163457891011121314151617181920212223242623456789101112131415161718192021222325272829303132333423457681718383940424344454748495052537088105108109110128129130131149150151168169188189190207208209226227244261262[[#This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7" s="15">
        <v>7</v>
      </c>
      <c r="AU7" s="14">
        <v>5</v>
      </c>
      <c r="AV7" s="14">
        <v>4</v>
      </c>
      <c r="AW7" s="14">
        <v>5</v>
      </c>
      <c r="AX7" s="14">
        <v>5</v>
      </c>
      <c r="AY7" s="14">
        <v>7</v>
      </c>
      <c r="AZ7" s="14">
        <v>20</v>
      </c>
      <c r="BA7" s="14">
        <v>13</v>
      </c>
      <c r="BB7" s="14">
        <v>6</v>
      </c>
      <c r="BC7" s="14">
        <v>10</v>
      </c>
      <c r="BD7" s="14">
        <v>10</v>
      </c>
      <c r="BE7" s="14">
        <v>6</v>
      </c>
      <c r="BF7" s="14">
        <v>2</v>
      </c>
      <c r="BG7" s="14">
        <v>0</v>
      </c>
      <c r="BH7" s="14">
        <v>2</v>
      </c>
      <c r="BI7" s="14"/>
      <c r="BJ7" s="14"/>
      <c r="BK7" s="14"/>
      <c r="BL7"/>
    </row>
    <row r="8" spans="1:64" ht="15" customHeight="1" x14ac:dyDescent="0.25">
      <c r="A8" s="11" t="s">
        <v>71</v>
      </c>
      <c r="B8" s="11"/>
      <c r="C8" s="75"/>
      <c r="D8" s="45"/>
      <c r="E8" s="52"/>
      <c r="F8" s="52"/>
      <c r="G8" s="52"/>
      <c r="H8" s="4">
        <v>7495</v>
      </c>
      <c r="I8" s="4">
        <v>7023</v>
      </c>
      <c r="J8" s="4">
        <v>5997</v>
      </c>
      <c r="K8" s="30">
        <v>4754</v>
      </c>
      <c r="L8" s="30">
        <v>4790</v>
      </c>
      <c r="M8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36</v>
      </c>
      <c r="N8" s="30">
        <v>351</v>
      </c>
      <c r="O8" s="30">
        <v>439</v>
      </c>
      <c r="P8" s="30">
        <v>679</v>
      </c>
      <c r="Q8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489.66666666666669</v>
      </c>
      <c r="R8" s="41"/>
      <c r="S8" s="41"/>
      <c r="T8" s="41"/>
      <c r="U8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8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109.83333333333333</v>
      </c>
      <c r="W8" s="192">
        <v>2.41</v>
      </c>
      <c r="X8" s="8">
        <v>3</v>
      </c>
      <c r="Y8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8" s="9"/>
      <c r="AA8" s="17"/>
      <c r="AB8" s="9"/>
      <c r="AC8" s="9"/>
      <c r="AD8" s="1"/>
      <c r="AE8" s="17"/>
      <c r="AF8" s="9"/>
      <c r="AG8" s="3"/>
      <c r="AH8" s="6"/>
      <c r="AI8" s="17"/>
      <c r="AJ8" s="9"/>
      <c r="AK8" s="9"/>
      <c r="AL8" s="6">
        <f t="shared" si="0"/>
        <v>0</v>
      </c>
      <c r="AM8" s="10"/>
      <c r="AN8" s="9"/>
      <c r="AO8" s="10"/>
      <c r="AP8" s="1">
        <f>Z8+AB8+Tableau163457891011121314151617181920212223242623456789101112131415161718192021222325272829303132333423457681718383940424344454748495052537088105108109110128129130131149150151168169188189190207208209226227244261262[[#This Row],[SC2]]+AF8++AG8+AJ8+AN8+Tableau163457891011121314151617181920212223242623456789101112131415161718192021222325272829303132333423457681718383940424344454748495052537088105108109110128129130131149150151168169188189190207208209226227244261262[[#This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8" s="12">
        <f t="array" ref="AQ8">max_score</f>
        <v>0</v>
      </c>
      <c r="AR8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8" s="6" t="str">
        <f>IF(AND(I8&gt;4500,Y8=Z8,Tableau163457891011121314151617181920212223242623456789101112131415161718192021222325272829303132333423457681718383940424344454748495052537088105108109110128129130131149150151168169188189190207208209226227244261262[[#This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8" s="15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/>
    </row>
    <row r="9" spans="1:64" ht="15" customHeight="1" x14ac:dyDescent="0.25">
      <c r="A9" s="11" t="s">
        <v>233</v>
      </c>
      <c r="B9" s="11" t="s">
        <v>219</v>
      </c>
      <c r="C9" s="75"/>
      <c r="D9" s="45"/>
      <c r="E9" s="52"/>
      <c r="F9" s="52"/>
      <c r="G9" s="52"/>
      <c r="H9" s="4">
        <v>7593</v>
      </c>
      <c r="I9" s="4">
        <v>7380</v>
      </c>
      <c r="J9" s="4">
        <v>5828</v>
      </c>
      <c r="K9" s="30">
        <v>4671</v>
      </c>
      <c r="L9" s="30">
        <v>4738</v>
      </c>
      <c r="M9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67</v>
      </c>
      <c r="N9" s="30">
        <v>748</v>
      </c>
      <c r="O9" s="30">
        <v>1052</v>
      </c>
      <c r="P9" s="30">
        <v>2406</v>
      </c>
      <c r="Q9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1402</v>
      </c>
      <c r="R9" s="41"/>
      <c r="S9" s="41"/>
      <c r="T9" s="41"/>
      <c r="U9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9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108.96666666666667</v>
      </c>
      <c r="W9" s="192">
        <v>3.18</v>
      </c>
      <c r="X9" s="8">
        <v>4</v>
      </c>
      <c r="Y9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9" s="9"/>
      <c r="AA9" s="17"/>
      <c r="AB9" s="9"/>
      <c r="AC9" s="9"/>
      <c r="AD9" s="1"/>
      <c r="AE9" s="17"/>
      <c r="AF9" s="9"/>
      <c r="AG9" s="3"/>
      <c r="AH9" s="6"/>
      <c r="AI9" s="17"/>
      <c r="AJ9" s="9"/>
      <c r="AK9" s="9"/>
      <c r="AL9" s="6">
        <f t="shared" si="0"/>
        <v>0</v>
      </c>
      <c r="AM9" s="10"/>
      <c r="AN9" s="9"/>
      <c r="AO9" s="10"/>
      <c r="AP9" s="1">
        <f>Z9+AB9+Tableau163457891011121314151617181920212223242623456789101112131415161718192021222325272829303132333423457681718383940424344454748495052537088105108109110128129130131149150151168169188189190207208209226227244261262[[#This Row],[SC2]]+AF9++AG9+AJ9+AN9+Tableau163457891011121314151617181920212223242623456789101112131415161718192021222325272829303132333423457681718383940424344454748495052537088105108109110128129130131149150151168169188189190207208209226227244261262[[#This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9" s="12">
        <f t="array" ref="AQ9">max_score</f>
        <v>0</v>
      </c>
      <c r="AR9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9" s="6" t="str">
        <f>IF(AND(I9&gt;4500,Y9=Z9,Tableau163457891011121314151617181920212223242623456789101112131415161718192021222325272829303132333423457681718383940424344454748495052537088105108109110128129130131149150151168169188189190207208209226227244261262[[#This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9" s="15">
        <v>7</v>
      </c>
      <c r="AU9" s="16">
        <v>6</v>
      </c>
      <c r="AV9" s="16">
        <v>6</v>
      </c>
      <c r="AW9" s="16">
        <v>6</v>
      </c>
      <c r="AX9" s="16">
        <v>6</v>
      </c>
      <c r="AY9" s="16">
        <v>7</v>
      </c>
      <c r="AZ9" s="16">
        <v>20</v>
      </c>
      <c r="BA9" s="16">
        <v>10</v>
      </c>
      <c r="BB9" s="16">
        <v>10</v>
      </c>
      <c r="BC9" s="16">
        <v>9</v>
      </c>
      <c r="BD9" s="16">
        <v>10</v>
      </c>
      <c r="BE9" s="16">
        <v>3</v>
      </c>
      <c r="BF9" s="16">
        <v>3</v>
      </c>
      <c r="BG9" s="16">
        <v>0</v>
      </c>
      <c r="BH9" s="16">
        <v>0</v>
      </c>
      <c r="BI9" s="16"/>
      <c r="BJ9" s="16"/>
      <c r="BK9" s="16"/>
      <c r="BL9"/>
    </row>
    <row r="10" spans="1:64" ht="15" customHeight="1" x14ac:dyDescent="0.25">
      <c r="A10" s="11" t="s">
        <v>72</v>
      </c>
      <c r="B10" s="11"/>
      <c r="C10" s="75"/>
      <c r="D10" s="45"/>
      <c r="E10" s="52"/>
      <c r="F10" s="52"/>
      <c r="G10" s="52"/>
      <c r="H10" s="4">
        <v>6874</v>
      </c>
      <c r="I10" s="4">
        <v>6131</v>
      </c>
      <c r="J10" s="4">
        <v>6151</v>
      </c>
      <c r="K10" s="30">
        <v>3697</v>
      </c>
      <c r="L10" s="30">
        <v>3726</v>
      </c>
      <c r="M10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29</v>
      </c>
      <c r="N10" s="30">
        <v>140</v>
      </c>
      <c r="O10" s="30">
        <v>171</v>
      </c>
      <c r="P10" s="30">
        <v>782</v>
      </c>
      <c r="Q10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364.33333333333331</v>
      </c>
      <c r="R10" s="41"/>
      <c r="S10" s="41"/>
      <c r="T10" s="41"/>
      <c r="U10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10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92.1</v>
      </c>
      <c r="W10" s="192">
        <v>2.48</v>
      </c>
      <c r="X10" s="1">
        <v>3</v>
      </c>
      <c r="Y10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10" s="3"/>
      <c r="AA10" s="17"/>
      <c r="AB10" s="3"/>
      <c r="AC10" s="3"/>
      <c r="AD10" s="1"/>
      <c r="AE10" s="17"/>
      <c r="AF10" s="3"/>
      <c r="AG10" s="3"/>
      <c r="AH10" s="6"/>
      <c r="AI10" s="17"/>
      <c r="AJ10" s="3"/>
      <c r="AK10" s="3"/>
      <c r="AL10" s="6">
        <f t="shared" si="0"/>
        <v>0</v>
      </c>
      <c r="AM10" s="17"/>
      <c r="AN10" s="3"/>
      <c r="AO10" s="17"/>
      <c r="AP10" s="1">
        <f>Z10+AB10+Tableau163457891011121314151617181920212223242623456789101112131415161718192021222325272829303132333423457681718383940424344454748495052537088105108109110128129130131149150151168169188189190207208209226227244261262[[#This Row],[SC2]]+AF10++AG10+AJ10+AN10+Tableau163457891011121314151617181920212223242623456789101112131415161718192021222325272829303132333423457681718383940424344454748495052537088105108109110128129130131149150151168169188189190207208209226227244261262[[#This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10" s="12">
        <f t="array" ref="AQ10">max_score</f>
        <v>0</v>
      </c>
      <c r="AR10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10" s="6" t="str">
        <f>IF(AND(I10&gt;4500,Y10=Z10,Tableau163457891011121314151617181920212223242623456789101112131415161718192021222325272829303132333423457681718383940424344454748495052537088105108109110128129130131149150151168169188189190207208209226227244261262[[#This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10" s="15">
        <v>7</v>
      </c>
      <c r="AU10" s="14">
        <v>5</v>
      </c>
      <c r="AV10" s="14">
        <v>5</v>
      </c>
      <c r="AW10" s="14">
        <v>6</v>
      </c>
      <c r="AX10" s="14">
        <v>6</v>
      </c>
      <c r="AY10" s="14">
        <v>7</v>
      </c>
      <c r="AZ10" s="14">
        <v>19</v>
      </c>
      <c r="BA10" s="14">
        <v>6</v>
      </c>
      <c r="BB10" s="14">
        <v>6</v>
      </c>
      <c r="BC10" s="14">
        <v>8</v>
      </c>
      <c r="BD10" s="14">
        <v>2</v>
      </c>
      <c r="BE10" s="14">
        <v>1</v>
      </c>
      <c r="BF10" s="14">
        <v>1</v>
      </c>
      <c r="BG10" s="14">
        <v>0</v>
      </c>
      <c r="BH10" s="14">
        <v>0</v>
      </c>
      <c r="BI10" s="14"/>
      <c r="BJ10" s="14"/>
      <c r="BK10" s="14"/>
      <c r="BL10"/>
    </row>
    <row r="11" spans="1:64" ht="15" customHeight="1" x14ac:dyDescent="0.25">
      <c r="A11" s="29" t="s">
        <v>73</v>
      </c>
      <c r="B11" s="86" t="s">
        <v>135</v>
      </c>
      <c r="C11" s="75"/>
      <c r="D11" s="45"/>
      <c r="E11" s="52"/>
      <c r="F11" s="52"/>
      <c r="G11" s="52"/>
      <c r="H11" s="4">
        <v>8517</v>
      </c>
      <c r="I11" s="4">
        <v>8517</v>
      </c>
      <c r="J11" s="4">
        <v>8214</v>
      </c>
      <c r="K11" s="30">
        <v>5617</v>
      </c>
      <c r="L11" s="30">
        <v>5692</v>
      </c>
      <c r="M11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75</v>
      </c>
      <c r="N11" s="30">
        <v>518</v>
      </c>
      <c r="O11" s="30">
        <v>822</v>
      </c>
      <c r="P11" s="30">
        <v>809</v>
      </c>
      <c r="Q11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716.33333333333337</v>
      </c>
      <c r="R11" s="41"/>
      <c r="S11" s="41"/>
      <c r="T11" s="41"/>
      <c r="U11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11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124.86666666666666</v>
      </c>
      <c r="W11" s="192">
        <v>5.32</v>
      </c>
      <c r="X11" s="1">
        <v>4</v>
      </c>
      <c r="Y11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11" s="3"/>
      <c r="AA11" s="17"/>
      <c r="AB11" s="3"/>
      <c r="AC11" s="3"/>
      <c r="AD11" s="1"/>
      <c r="AE11" s="17"/>
      <c r="AF11" s="3"/>
      <c r="AG11" s="3"/>
      <c r="AH11" s="6"/>
      <c r="AI11" s="17"/>
      <c r="AJ11" s="3"/>
      <c r="AK11" s="3"/>
      <c r="AL11" s="6">
        <f t="shared" si="0"/>
        <v>0</v>
      </c>
      <c r="AM11" s="17"/>
      <c r="AN11" s="3"/>
      <c r="AO11" s="17"/>
      <c r="AP11" s="1">
        <f>Z11+AB11+Tableau163457891011121314151617181920212223242623456789101112131415161718192021222325272829303132333423457681718383940424344454748495052537088105108109110128129130131149150151168169188189190207208209226227244261262[[#This Row],[SC2]]+AF11++AG11+AJ11+AN11+Tableau163457891011121314151617181920212223242623456789101112131415161718192021222325272829303132333423457681718383940424344454748495052537088105108109110128129130131149150151168169188189190207208209226227244261262[[#This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11" s="12">
        <f t="array" ref="AQ11">max_score</f>
        <v>0</v>
      </c>
      <c r="AR11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11" s="6" t="str">
        <f>IF(AND(I11&gt;4500,Y11=Z11,Tableau163457891011121314151617181920212223242623456789101112131415161718192021222325272829303132333423457681718383940424344454748495052537088105108109110128129130131149150151168169188189190207208209226227244261262[[#This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11" s="15">
        <v>7</v>
      </c>
      <c r="AU11" s="16">
        <v>5</v>
      </c>
      <c r="AV11" s="16">
        <v>5</v>
      </c>
      <c r="AW11" s="16">
        <v>5</v>
      </c>
      <c r="AX11" s="16">
        <v>5</v>
      </c>
      <c r="AY11" s="16">
        <v>7</v>
      </c>
      <c r="AZ11" s="16">
        <v>20</v>
      </c>
      <c r="BA11" s="16">
        <v>20</v>
      </c>
      <c r="BB11" s="16">
        <v>10</v>
      </c>
      <c r="BC11" s="16">
        <v>20</v>
      </c>
      <c r="BD11" s="16">
        <v>16</v>
      </c>
      <c r="BE11" s="16">
        <v>15</v>
      </c>
      <c r="BF11" s="16">
        <v>0</v>
      </c>
      <c r="BG11" s="16">
        <v>10</v>
      </c>
      <c r="BH11" s="16">
        <v>5</v>
      </c>
      <c r="BI11" s="16"/>
      <c r="BJ11" s="16"/>
      <c r="BK11" s="16"/>
      <c r="BL11"/>
    </row>
    <row r="12" spans="1:64" ht="15" customHeight="1" x14ac:dyDescent="0.25">
      <c r="A12" s="11" t="s">
        <v>74</v>
      </c>
      <c r="B12" s="11"/>
      <c r="C12" s="75"/>
      <c r="D12" s="45"/>
      <c r="E12" s="52"/>
      <c r="F12" s="52"/>
      <c r="G12" s="52"/>
      <c r="H12" s="4">
        <v>7523</v>
      </c>
      <c r="I12" s="4">
        <v>7523</v>
      </c>
      <c r="J12" s="4">
        <v>8149</v>
      </c>
      <c r="K12" s="30">
        <v>4258</v>
      </c>
      <c r="L12" s="30">
        <v>4302</v>
      </c>
      <c r="M12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44</v>
      </c>
      <c r="N12" s="30">
        <v>511</v>
      </c>
      <c r="O12" s="30">
        <v>792</v>
      </c>
      <c r="P12" s="30">
        <v>309</v>
      </c>
      <c r="Q12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537.33333333333337</v>
      </c>
      <c r="R12" s="41"/>
      <c r="S12" s="41"/>
      <c r="T12" s="41"/>
      <c r="U12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12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101.7</v>
      </c>
      <c r="W12" s="192">
        <v>4</v>
      </c>
      <c r="X12" s="8">
        <v>4</v>
      </c>
      <c r="Y12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12" s="9"/>
      <c r="AA12" s="17"/>
      <c r="AB12" s="9"/>
      <c r="AC12" s="9"/>
      <c r="AD12" s="1"/>
      <c r="AE12" s="17"/>
      <c r="AF12" s="9"/>
      <c r="AG12" s="3"/>
      <c r="AH12" s="6"/>
      <c r="AI12" s="17"/>
      <c r="AJ12" s="9"/>
      <c r="AK12" s="9"/>
      <c r="AL12" s="6">
        <f t="shared" si="0"/>
        <v>0</v>
      </c>
      <c r="AM12" s="10"/>
      <c r="AN12" s="9"/>
      <c r="AO12" s="10"/>
      <c r="AP12" s="1">
        <f>Z12+AB12+Tableau163457891011121314151617181920212223242623456789101112131415161718192021222325272829303132333423457681718383940424344454748495052537088105108109110128129130131149150151168169188189190207208209226227244261262[[#This Row],[SC2]]+AF12++AG12+AJ12+AN12+Tableau163457891011121314151617181920212223242623456789101112131415161718192021222325272829303132333423457681718383940424344454748495052537088105108109110128129130131149150151168169188189190207208209226227244261262[[#This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12" s="12">
        <f t="array" ref="AQ12">max_score</f>
        <v>0</v>
      </c>
      <c r="AR12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12" s="6" t="str">
        <f>IF(AND(I12&gt;4500,Y12=Z12,Tableau163457891011121314151617181920212223242623456789101112131415161718192021222325272829303132333423457681718383940424344454748495052537088105108109110128129130131149150151168169188189190207208209226227244261262[[#This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12" s="15">
        <v>6</v>
      </c>
      <c r="AU12" s="16">
        <v>5</v>
      </c>
      <c r="AV12" s="16">
        <v>5</v>
      </c>
      <c r="AW12" s="16">
        <v>5</v>
      </c>
      <c r="AX12" s="16">
        <v>5</v>
      </c>
      <c r="AY12" s="16">
        <v>7</v>
      </c>
      <c r="AZ12" s="16">
        <v>15</v>
      </c>
      <c r="BA12" s="16">
        <v>1</v>
      </c>
      <c r="BB12" s="16">
        <v>1</v>
      </c>
      <c r="BC12" s="16">
        <v>6</v>
      </c>
      <c r="BD12" s="16">
        <v>3</v>
      </c>
      <c r="BE12" s="16">
        <v>0</v>
      </c>
      <c r="BF12" s="16">
        <v>0</v>
      </c>
      <c r="BG12" s="16">
        <v>0</v>
      </c>
      <c r="BH12" s="16">
        <v>0</v>
      </c>
      <c r="BI12" s="16"/>
      <c r="BJ12" s="16"/>
      <c r="BK12" s="16"/>
      <c r="BL12"/>
    </row>
    <row r="13" spans="1:64" ht="15" customHeight="1" x14ac:dyDescent="0.25">
      <c r="A13" s="11" t="s">
        <v>232</v>
      </c>
      <c r="B13" s="11" t="s">
        <v>221</v>
      </c>
      <c r="C13" s="75"/>
      <c r="D13" s="45"/>
      <c r="E13" s="52"/>
      <c r="F13" s="52"/>
      <c r="G13" s="52"/>
      <c r="H13" s="4">
        <v>7144</v>
      </c>
      <c r="I13" s="4">
        <v>7121</v>
      </c>
      <c r="J13" s="4">
        <v>7846</v>
      </c>
      <c r="K13" s="30">
        <v>3962</v>
      </c>
      <c r="L13" s="30">
        <v>4083</v>
      </c>
      <c r="M13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121</v>
      </c>
      <c r="N13" s="30">
        <v>1430</v>
      </c>
      <c r="O13" s="30">
        <v>113</v>
      </c>
      <c r="P13" s="30">
        <v>571</v>
      </c>
      <c r="Q13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704.66666666666663</v>
      </c>
      <c r="R13" s="41"/>
      <c r="S13" s="41"/>
      <c r="T13" s="41"/>
      <c r="U13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13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98.05</v>
      </c>
      <c r="W13" s="192">
        <v>3.59</v>
      </c>
      <c r="X13" s="1">
        <v>3</v>
      </c>
      <c r="Y13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13" s="3"/>
      <c r="AA13" s="17"/>
      <c r="AB13" s="3"/>
      <c r="AC13" s="3"/>
      <c r="AD13" s="1"/>
      <c r="AE13" s="17"/>
      <c r="AF13" s="3"/>
      <c r="AG13" s="3"/>
      <c r="AH13" s="1"/>
      <c r="AI13" s="17"/>
      <c r="AJ13" s="3"/>
      <c r="AK13" s="3"/>
      <c r="AL13" s="1">
        <f t="shared" si="0"/>
        <v>0</v>
      </c>
      <c r="AM13" s="17"/>
      <c r="AN13" s="3"/>
      <c r="AO13" s="17"/>
      <c r="AP13" s="1">
        <f>Z13+AB13+Tableau163457891011121314151617181920212223242623456789101112131415161718192021222325272829303132333423457681718383940424344454748495052537088105108109110128129130131149150151168169188189190207208209226227244261262[[#This Row],[SC2]]+AF13++AG13+AJ13+AN13+Tableau163457891011121314151617181920212223242623456789101112131415161718192021222325272829303132333423457681718383940424344454748495052537088105108109110128129130131149150151168169188189190207208209226227244261262[[#This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13" s="4">
        <f t="array" ref="AQ13">max_score</f>
        <v>0</v>
      </c>
      <c r="AR13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13" s="6" t="str">
        <f>IF(AND(I13&gt;4500,Y13=Z13,Tableau163457891011121314151617181920212223242623456789101112131415161718192021222325272829303132333423457681718383940424344454748495052537088105108109110128129130131149150151168169188189190207208209226227244261262[[#This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13" s="15">
        <v>5</v>
      </c>
      <c r="AU13" s="16">
        <v>2</v>
      </c>
      <c r="AV13" s="16">
        <v>2</v>
      </c>
      <c r="AW13" s="16">
        <v>3</v>
      </c>
      <c r="AX13" s="16">
        <v>2</v>
      </c>
      <c r="AY13" s="16">
        <v>4</v>
      </c>
      <c r="AZ13" s="16">
        <v>20</v>
      </c>
      <c r="BA13" s="16">
        <v>18</v>
      </c>
      <c r="BB13" s="16">
        <v>13</v>
      </c>
      <c r="BC13" s="16">
        <v>16</v>
      </c>
      <c r="BD13" s="16">
        <v>12</v>
      </c>
      <c r="BE13" s="16">
        <v>9</v>
      </c>
      <c r="BF13" s="16">
        <v>4</v>
      </c>
      <c r="BG13" s="16">
        <v>1</v>
      </c>
      <c r="BH13" s="16">
        <v>0</v>
      </c>
      <c r="BI13" s="16"/>
      <c r="BJ13" s="16"/>
      <c r="BK13" s="16"/>
      <c r="BL13"/>
    </row>
    <row r="14" spans="1:64" ht="15" customHeight="1" x14ac:dyDescent="0.25">
      <c r="A14" s="103" t="s">
        <v>323</v>
      </c>
      <c r="B14" s="11"/>
      <c r="C14" s="75"/>
      <c r="D14" s="45"/>
      <c r="E14" s="52"/>
      <c r="F14" s="52"/>
      <c r="G14" s="52"/>
      <c r="H14" s="4">
        <v>6900</v>
      </c>
      <c r="I14" s="4">
        <v>6800</v>
      </c>
      <c r="J14" s="4">
        <v>7049</v>
      </c>
      <c r="K14" s="30">
        <v>2800</v>
      </c>
      <c r="L14" s="30">
        <v>2853</v>
      </c>
      <c r="M14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53</v>
      </c>
      <c r="N14" s="30">
        <v>178</v>
      </c>
      <c r="O14" s="30">
        <v>660</v>
      </c>
      <c r="P14" s="30">
        <v>440</v>
      </c>
      <c r="Q14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426</v>
      </c>
      <c r="R14" s="41"/>
      <c r="S14" s="41"/>
      <c r="T14" s="41"/>
      <c r="U14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14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77.55</v>
      </c>
      <c r="W14" s="192">
        <v>0</v>
      </c>
      <c r="X14" s="1">
        <v>3</v>
      </c>
      <c r="Y14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14" s="3"/>
      <c r="AA14" s="17"/>
      <c r="AB14" s="3"/>
      <c r="AC14" s="3"/>
      <c r="AD14" s="1"/>
      <c r="AE14" s="17"/>
      <c r="AF14" s="3"/>
      <c r="AG14" s="3"/>
      <c r="AH14" s="1"/>
      <c r="AI14" s="17"/>
      <c r="AJ14" s="3"/>
      <c r="AK14" s="3"/>
      <c r="AL14" s="1">
        <f t="shared" si="0"/>
        <v>0</v>
      </c>
      <c r="AM14" s="17"/>
      <c r="AN14" s="3"/>
      <c r="AO14" s="17"/>
      <c r="AP14" s="1">
        <f>Z14+AB14+Tableau163457891011121314151617181920212223242623456789101112131415161718192021222325272829303132333423457681718383940424344454748495052537088105108109110128129130131149150151168169188189190207208209226227244261262[[#This Row],[SC2]]+AF14++AG14+AJ14+AN14+Tableau163457891011121314151617181920212223242623456789101112131415161718192021222325272829303132333423457681718383940424344454748495052537088105108109110128129130131149150151168169188189190207208209226227244261262[[#This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14" s="4">
        <f t="array" ref="AQ14">max_score</f>
        <v>0</v>
      </c>
      <c r="AR14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14" s="6" t="str">
        <f>IF(AND(I14&gt;4500,Y14=Z14,Tableau163457891011121314151617181920212223242623456789101112131415161718192021222325272829303132333423457681718383940424344454748495052537088105108109110128129130131149150151168169188189190207208209226227244261262[[#This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14" s="15">
        <v>8</v>
      </c>
      <c r="AU14" s="14">
        <v>6</v>
      </c>
      <c r="AV14" s="14">
        <v>5</v>
      </c>
      <c r="AW14" s="14">
        <v>5</v>
      </c>
      <c r="AX14" s="14">
        <v>6</v>
      </c>
      <c r="AY14" s="14">
        <v>8</v>
      </c>
      <c r="AZ14" s="14">
        <v>20</v>
      </c>
      <c r="BA14" s="14">
        <v>16</v>
      </c>
      <c r="BB14" s="14">
        <v>12</v>
      </c>
      <c r="BC14" s="14">
        <v>13</v>
      </c>
      <c r="BD14" s="14">
        <v>11</v>
      </c>
      <c r="BE14" s="14">
        <v>6</v>
      </c>
      <c r="BF14" s="14">
        <v>3</v>
      </c>
      <c r="BG14" s="14">
        <v>0</v>
      </c>
      <c r="BH14" s="14">
        <v>0</v>
      </c>
      <c r="BI14" s="14"/>
      <c r="BJ14" s="14"/>
      <c r="BK14" s="14"/>
      <c r="BL14"/>
    </row>
    <row r="15" spans="1:64" ht="15" customHeight="1" x14ac:dyDescent="0.25">
      <c r="A15" s="11" t="s">
        <v>113</v>
      </c>
      <c r="B15" s="19"/>
      <c r="C15" s="75" t="s">
        <v>152</v>
      </c>
      <c r="D15" s="45" t="s">
        <v>159</v>
      </c>
      <c r="E15" s="52"/>
      <c r="F15" s="52"/>
      <c r="G15" s="52"/>
      <c r="H15" s="4">
        <v>7660</v>
      </c>
      <c r="I15" s="4">
        <v>7660</v>
      </c>
      <c r="J15" s="4">
        <v>7839</v>
      </c>
      <c r="K15" s="30">
        <v>2508</v>
      </c>
      <c r="L15" s="30">
        <v>2583</v>
      </c>
      <c r="M15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75</v>
      </c>
      <c r="N15" s="30">
        <v>99</v>
      </c>
      <c r="O15" s="30">
        <v>548</v>
      </c>
      <c r="P15" s="30">
        <v>161</v>
      </c>
      <c r="Q15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269.33333333333331</v>
      </c>
      <c r="R15" s="41"/>
      <c r="S15" s="41"/>
      <c r="T15" s="41"/>
      <c r="U15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15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73.05</v>
      </c>
      <c r="W15" s="192">
        <v>1.36</v>
      </c>
      <c r="X15" s="8">
        <v>3</v>
      </c>
      <c r="Y15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15" s="9"/>
      <c r="AA15" s="17"/>
      <c r="AB15" s="9"/>
      <c r="AC15" s="9"/>
      <c r="AD15" s="1"/>
      <c r="AE15" s="17"/>
      <c r="AF15" s="9"/>
      <c r="AG15" s="3"/>
      <c r="AH15" s="6"/>
      <c r="AI15" s="17"/>
      <c r="AJ15" s="9"/>
      <c r="AK15" s="9"/>
      <c r="AL15" s="6">
        <f t="shared" si="0"/>
        <v>0</v>
      </c>
      <c r="AM15" s="10"/>
      <c r="AN15" s="9"/>
      <c r="AO15" s="10"/>
      <c r="AP15" s="1">
        <f>Z15+AB15+Tableau163457891011121314151617181920212223242623456789101112131415161718192021222325272829303132333423457681718383940424344454748495052537088105108109110128129130131149150151168169188189190207208209226227244261262[[#This Row],[SC2]]+AF15++AG15+AJ15+AN15+Tableau163457891011121314151617181920212223242623456789101112131415161718192021222325272829303132333423457681718383940424344454748495052537088105108109110128129130131149150151168169188189190207208209226227244261262[[#This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15" s="12">
        <f t="array" ref="AQ15">max_score</f>
        <v>0</v>
      </c>
      <c r="AR15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15" s="6" t="str">
        <f>IF(AND(I15&gt;4500,Y15=Z15,Tableau163457891011121314151617181920212223242623456789101112131415161718192021222325272829303132333423457681718383940424344454748495052537088105108109110128129130131149150151168169188189190207208209226227244261262[[#This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15" s="15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/>
    </row>
    <row r="16" spans="1:64" ht="15" customHeight="1" x14ac:dyDescent="0.25">
      <c r="A16" s="11" t="s">
        <v>75</v>
      </c>
      <c r="B16" s="11"/>
      <c r="C16" s="75"/>
      <c r="D16" s="45"/>
      <c r="E16" s="52"/>
      <c r="F16" s="52"/>
      <c r="G16" s="52"/>
      <c r="H16" s="4">
        <v>8030</v>
      </c>
      <c r="I16" s="4">
        <v>8030</v>
      </c>
      <c r="J16" s="4">
        <v>8220</v>
      </c>
      <c r="K16" s="30">
        <v>4626</v>
      </c>
      <c r="L16" s="30">
        <v>4684</v>
      </c>
      <c r="M16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58</v>
      </c>
      <c r="N16" s="30">
        <v>375</v>
      </c>
      <c r="O16" s="30">
        <v>1610</v>
      </c>
      <c r="P16" s="30">
        <v>367</v>
      </c>
      <c r="Q16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784</v>
      </c>
      <c r="R16" s="41"/>
      <c r="S16" s="41"/>
      <c r="T16" s="41"/>
      <c r="U16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16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108.06666666666666</v>
      </c>
      <c r="W16" s="192">
        <v>2.52</v>
      </c>
      <c r="X16" s="8">
        <v>3</v>
      </c>
      <c r="Y16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16" s="9"/>
      <c r="AA16" s="17"/>
      <c r="AB16" s="9"/>
      <c r="AC16" s="9"/>
      <c r="AD16" s="1"/>
      <c r="AE16" s="17"/>
      <c r="AF16" s="9"/>
      <c r="AG16" s="3"/>
      <c r="AH16" s="6"/>
      <c r="AI16" s="10"/>
      <c r="AJ16" s="9"/>
      <c r="AK16" s="9"/>
      <c r="AL16" s="6">
        <f t="shared" si="0"/>
        <v>0</v>
      </c>
      <c r="AM16" s="10"/>
      <c r="AN16" s="9"/>
      <c r="AO16" s="10"/>
      <c r="AP16" s="1">
        <f>Z16+AB16+Tableau163457891011121314151617181920212223242623456789101112131415161718192021222325272829303132333423457681718383940424344454748495052537088105108109110128129130131149150151168169188189190207208209226227244261262[[#This Row],[SC2]]+AF16++AG16+AJ16+AN16+Tableau163457891011121314151617181920212223242623456789101112131415161718192021222325272829303132333423457681718383940424344454748495052537088105108109110128129130131149150151168169188189190207208209226227244261262[[#This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16" s="12">
        <f t="array" ref="AQ16">max_score</f>
        <v>0</v>
      </c>
      <c r="AR16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16" s="6" t="str">
        <f>IF(AND(I16&gt;4500,Y16=Z16,Tableau163457891011121314151617181920212223242623456789101112131415161718192021222325272829303132333423457681718383940424344454748495052537088105108109110128129130131149150151168169188189190207208209226227244261262[[#This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16" s="15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/>
    </row>
    <row r="17" spans="1:64" ht="15" customHeight="1" x14ac:dyDescent="0.25">
      <c r="A17" s="11" t="s">
        <v>105</v>
      </c>
      <c r="B17" s="11"/>
      <c r="C17" s="75"/>
      <c r="D17" s="45"/>
      <c r="E17" s="52"/>
      <c r="F17" s="52"/>
      <c r="G17" s="52"/>
      <c r="H17" s="4">
        <v>7381</v>
      </c>
      <c r="I17" s="4">
        <v>7381</v>
      </c>
      <c r="J17" s="4">
        <v>7129</v>
      </c>
      <c r="K17" s="30">
        <v>4003</v>
      </c>
      <c r="L17" s="30">
        <v>4112</v>
      </c>
      <c r="M17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109</v>
      </c>
      <c r="N17" s="30">
        <v>328</v>
      </c>
      <c r="O17" s="30">
        <v>408</v>
      </c>
      <c r="P17" s="30">
        <v>569</v>
      </c>
      <c r="Q17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435</v>
      </c>
      <c r="R17" s="41"/>
      <c r="S17" s="41"/>
      <c r="T17" s="41"/>
      <c r="U17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17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98.533333333333331</v>
      </c>
      <c r="W17" s="192">
        <v>2.2999999999999998</v>
      </c>
      <c r="X17" s="8">
        <v>3</v>
      </c>
      <c r="Y17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17" s="9"/>
      <c r="AA17" s="17"/>
      <c r="AB17" s="9"/>
      <c r="AC17" s="9"/>
      <c r="AD17" s="1"/>
      <c r="AE17" s="17"/>
      <c r="AF17" s="9"/>
      <c r="AG17" s="3"/>
      <c r="AH17" s="6"/>
      <c r="AI17" s="17"/>
      <c r="AJ17" s="9"/>
      <c r="AK17" s="9"/>
      <c r="AL17" s="6">
        <f t="shared" si="0"/>
        <v>0</v>
      </c>
      <c r="AM17" s="10"/>
      <c r="AN17" s="9"/>
      <c r="AO17" s="10"/>
      <c r="AP17" s="1">
        <f>Z17+AB17+Tableau163457891011121314151617181920212223242623456789101112131415161718192021222325272829303132333423457681718383940424344454748495052537088105108109110128129130131149150151168169188189190207208209226227244261262[[#This Row],[SC2]]+AF17++AG17+AJ17+AN17+Tableau163457891011121314151617181920212223242623456789101112131415161718192021222325272829303132333423457681718383940424344454748495052537088105108109110128129130131149150151168169188189190207208209226227244261262[[#This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17" s="12">
        <f t="array" ref="AQ17">max_score</f>
        <v>0</v>
      </c>
      <c r="AR17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17" s="6" t="str">
        <f>IF(AND(I17&gt;4500,Y17=Z17,Tableau163457891011121314151617181920212223242623456789101112131415161718192021222325272829303132333423457681718383940424344454748495052537088105108109110128129130131149150151168169188189190207208209226227244261262[[#This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17" s="15">
        <v>7</v>
      </c>
      <c r="AU17" s="16">
        <v>6</v>
      </c>
      <c r="AV17" s="16">
        <v>6</v>
      </c>
      <c r="AW17" s="16">
        <v>7</v>
      </c>
      <c r="AX17" s="16">
        <v>6</v>
      </c>
      <c r="AY17" s="16">
        <v>7</v>
      </c>
      <c r="AZ17" s="16">
        <v>19</v>
      </c>
      <c r="BA17" s="16">
        <v>4</v>
      </c>
      <c r="BB17" s="16">
        <v>4</v>
      </c>
      <c r="BC17" s="16">
        <v>9</v>
      </c>
      <c r="BD17" s="16">
        <v>8</v>
      </c>
      <c r="BE17" s="16">
        <v>2</v>
      </c>
      <c r="BF17" s="16">
        <v>0</v>
      </c>
      <c r="BG17" s="16">
        <v>0</v>
      </c>
      <c r="BH17" s="16">
        <v>0</v>
      </c>
      <c r="BI17" s="16"/>
      <c r="BJ17" s="16"/>
      <c r="BK17" s="16"/>
      <c r="BL17"/>
    </row>
    <row r="18" spans="1:64" ht="15" customHeight="1" x14ac:dyDescent="0.25">
      <c r="A18" s="29" t="s">
        <v>107</v>
      </c>
      <c r="B18" s="11" t="s">
        <v>130</v>
      </c>
      <c r="C18" s="75"/>
      <c r="D18" s="45"/>
      <c r="E18" s="52"/>
      <c r="F18" s="52"/>
      <c r="G18" s="52"/>
      <c r="H18" s="4">
        <v>8467</v>
      </c>
      <c r="I18" s="4">
        <v>8467</v>
      </c>
      <c r="J18" s="4">
        <v>8641</v>
      </c>
      <c r="K18" s="30">
        <v>6135</v>
      </c>
      <c r="L18" s="30">
        <v>6247</v>
      </c>
      <c r="M18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112</v>
      </c>
      <c r="N18" s="30">
        <v>584</v>
      </c>
      <c r="O18" s="30">
        <v>500</v>
      </c>
      <c r="P18" s="30">
        <v>2734</v>
      </c>
      <c r="Q18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1272.6666666666667</v>
      </c>
      <c r="R18" s="41"/>
      <c r="S18" s="41"/>
      <c r="T18" s="41"/>
      <c r="U18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18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134.11666666666667</v>
      </c>
      <c r="W18" s="192">
        <v>6.21</v>
      </c>
      <c r="X18" s="8">
        <v>4</v>
      </c>
      <c r="Y18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18" s="9"/>
      <c r="AA18" s="17"/>
      <c r="AB18" s="9"/>
      <c r="AC18" s="9"/>
      <c r="AD18" s="1"/>
      <c r="AE18" s="17"/>
      <c r="AF18" s="9"/>
      <c r="AG18" s="3"/>
      <c r="AH18" s="6"/>
      <c r="AI18" s="17"/>
      <c r="AJ18" s="9"/>
      <c r="AK18" s="9"/>
      <c r="AL18" s="6">
        <f t="shared" si="0"/>
        <v>0</v>
      </c>
      <c r="AM18" s="10"/>
      <c r="AN18" s="9"/>
      <c r="AO18" s="10"/>
      <c r="AP18" s="1">
        <f>Z18+AB18+Tableau163457891011121314151617181920212223242623456789101112131415161718192021222325272829303132333423457681718383940424344454748495052537088105108109110128129130131149150151168169188189190207208209226227244261262[[#This Row],[SC2]]+AF18++AG18+AJ18+AN18+Tableau163457891011121314151617181920212223242623456789101112131415161718192021222325272829303132333423457681718383940424344454748495052537088105108109110128129130131149150151168169188189190207208209226227244261262[[#This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18" s="12">
        <f t="array" ref="AQ18">max_score</f>
        <v>0</v>
      </c>
      <c r="AR18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18" s="6" t="str">
        <f>IF(AND(I18&gt;4500,Y18=Z18,Tableau163457891011121314151617181920212223242623456789101112131415161718192021222325272829303132333423457681718383940424344454748495052537088105108109110128129130131149150151168169188189190207208209226227244261262[[#This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18" s="15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/>
    </row>
    <row r="19" spans="1:64" ht="15" customHeight="1" x14ac:dyDescent="0.25">
      <c r="A19" s="103" t="s">
        <v>214</v>
      </c>
      <c r="B19" s="11"/>
      <c r="C19" s="76"/>
      <c r="D19" s="77"/>
      <c r="E19" s="52"/>
      <c r="F19" s="52"/>
      <c r="G19" s="52"/>
      <c r="H19" s="4">
        <v>7184</v>
      </c>
      <c r="I19" s="4">
        <v>7184</v>
      </c>
      <c r="J19" s="4">
        <v>6796</v>
      </c>
      <c r="K19" s="30">
        <v>3584</v>
      </c>
      <c r="L19" s="30">
        <v>3606</v>
      </c>
      <c r="M19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22</v>
      </c>
      <c r="N19" s="30">
        <v>99</v>
      </c>
      <c r="O19" s="30">
        <v>303</v>
      </c>
      <c r="P19" s="30">
        <v>0</v>
      </c>
      <c r="Q19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134</v>
      </c>
      <c r="R19" s="41"/>
      <c r="S19" s="41"/>
      <c r="T19" s="41"/>
      <c r="U19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19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90.1</v>
      </c>
      <c r="W19" s="192">
        <v>2.4900000000000002</v>
      </c>
      <c r="X19" s="1">
        <v>4</v>
      </c>
      <c r="Y19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19" s="3"/>
      <c r="AA19" s="17"/>
      <c r="AB19" s="3"/>
      <c r="AC19" s="3"/>
      <c r="AD19" s="1"/>
      <c r="AE19" s="17"/>
      <c r="AF19" s="3"/>
      <c r="AG19" s="3"/>
      <c r="AH19" s="6"/>
      <c r="AI19" s="17"/>
      <c r="AJ19" s="3"/>
      <c r="AK19" s="3"/>
      <c r="AL19" s="6">
        <f t="shared" si="0"/>
        <v>0</v>
      </c>
      <c r="AM19" s="17"/>
      <c r="AN19" s="3"/>
      <c r="AO19" s="17"/>
      <c r="AP19" s="1">
        <f>Z19+AB19+Tableau163457891011121314151617181920212223242623456789101112131415161718192021222325272829303132333423457681718383940424344454748495052537088105108109110128129130131149150151168169188189190207208209226227244261262[[#This Row],[SC2]]+AF19++AG19+AJ19+AN19+Tableau163457891011121314151617181920212223242623456789101112131415161718192021222325272829303132333423457681718383940424344454748495052537088105108109110128129130131149150151168169188189190207208209226227244261262[[#This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19" s="12">
        <f t="array" ref="AQ19">max_score</f>
        <v>0</v>
      </c>
      <c r="AR19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19" s="6" t="str">
        <f>IF(AND(I19&gt;4500,Y19=Z19,Tableau163457891011121314151617181920212223242623456789101112131415161718192021222325272829303132333423457681718383940424344454748495052537088105108109110128129130131149150151168169188189190207208209226227244261262[[#This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19" s="15">
        <v>6</v>
      </c>
      <c r="AU19" s="14">
        <v>4</v>
      </c>
      <c r="AV19" s="14">
        <v>5</v>
      </c>
      <c r="AW19" s="14">
        <v>3</v>
      </c>
      <c r="AX19" s="14">
        <v>4</v>
      </c>
      <c r="AY19" s="14">
        <v>6</v>
      </c>
      <c r="AZ19" s="14">
        <v>19</v>
      </c>
      <c r="BA19" s="14">
        <v>8</v>
      </c>
      <c r="BB19" s="14">
        <v>2</v>
      </c>
      <c r="BC19" s="14">
        <v>6</v>
      </c>
      <c r="BD19" s="14">
        <v>2</v>
      </c>
      <c r="BE19" s="14">
        <v>2</v>
      </c>
      <c r="BF19" s="14">
        <v>0</v>
      </c>
      <c r="BG19" s="14">
        <v>0</v>
      </c>
      <c r="BH19" s="14">
        <v>0</v>
      </c>
      <c r="BI19" s="14"/>
      <c r="BJ19" s="14"/>
      <c r="BK19" s="14"/>
      <c r="BL19"/>
    </row>
    <row r="20" spans="1:64" ht="15" customHeight="1" x14ac:dyDescent="0.25">
      <c r="A20" s="11" t="s">
        <v>230</v>
      </c>
      <c r="B20" s="11" t="s">
        <v>218</v>
      </c>
      <c r="C20" s="75"/>
      <c r="D20" s="45"/>
      <c r="E20" s="52"/>
      <c r="F20" s="52"/>
      <c r="G20" s="52"/>
      <c r="H20" s="4">
        <v>7438</v>
      </c>
      <c r="I20" s="4">
        <v>7438</v>
      </c>
      <c r="J20" s="4">
        <v>7656</v>
      </c>
      <c r="K20" s="30">
        <v>3415</v>
      </c>
      <c r="L20" s="30">
        <v>3497</v>
      </c>
      <c r="M20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82</v>
      </c>
      <c r="N20" s="30">
        <v>472</v>
      </c>
      <c r="O20" s="30">
        <v>399</v>
      </c>
      <c r="P20" s="30">
        <v>436</v>
      </c>
      <c r="Q20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435.66666666666669</v>
      </c>
      <c r="R20" s="41"/>
      <c r="S20" s="41"/>
      <c r="T20" s="41"/>
      <c r="U20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0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88.283333333333331</v>
      </c>
      <c r="W20" s="192">
        <v>2.5</v>
      </c>
      <c r="X20" s="1">
        <v>3</v>
      </c>
      <c r="Y20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20" s="3"/>
      <c r="AA20" s="17"/>
      <c r="AB20" s="3"/>
      <c r="AC20" s="3"/>
      <c r="AD20" s="1"/>
      <c r="AE20" s="17"/>
      <c r="AF20" s="3"/>
      <c r="AG20" s="3"/>
      <c r="AH20" s="1"/>
      <c r="AI20" s="17"/>
      <c r="AJ20" s="3"/>
      <c r="AK20" s="3"/>
      <c r="AL20" s="1">
        <f t="shared" si="0"/>
        <v>0</v>
      </c>
      <c r="AM20" s="17"/>
      <c r="AN20" s="3"/>
      <c r="AO20" s="17"/>
      <c r="AP20" s="1">
        <f>Z20+AB20+Tableau163457891011121314151617181920212223242623456789101112131415161718192021222325272829303132333423457681718383940424344454748495052537088105108109110128129130131149150151168169188189190207208209226227244261262[[#This Row],[SC2]]+AF20++AG20+AJ20+AN20+Tableau163457891011121314151617181920212223242623456789101112131415161718192021222325272829303132333423457681718383940424344454748495052537088105108109110128129130131149150151168169188189190207208209226227244261262[[#This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0" s="4">
        <f t="array" ref="AQ20">max_score</f>
        <v>0</v>
      </c>
      <c r="AR20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0" s="6" t="str">
        <f>IF(AND(I20&gt;4500,Y20=Z20,Tableau163457891011121314151617181920212223242623456789101112131415161718192021222325272829303132333423457681718383940424344454748495052537088105108109110128129130131149150151168169188189190207208209226227244261262[[#This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0" s="15">
        <v>5</v>
      </c>
      <c r="AU20" s="14">
        <v>4</v>
      </c>
      <c r="AV20" s="14">
        <v>4</v>
      </c>
      <c r="AW20" s="14">
        <v>3</v>
      </c>
      <c r="AX20" s="14">
        <v>5</v>
      </c>
      <c r="AY20" s="14">
        <v>8</v>
      </c>
      <c r="AZ20" s="14">
        <v>20</v>
      </c>
      <c r="BA20" s="14">
        <v>20</v>
      </c>
      <c r="BB20" s="14">
        <v>12</v>
      </c>
      <c r="BC20" s="14">
        <v>20</v>
      </c>
      <c r="BD20" s="14">
        <v>14</v>
      </c>
      <c r="BE20" s="14">
        <v>20</v>
      </c>
      <c r="BF20" s="14">
        <v>5</v>
      </c>
      <c r="BG20" s="14">
        <v>5</v>
      </c>
      <c r="BH20" s="14">
        <v>2</v>
      </c>
      <c r="BI20" s="14"/>
      <c r="BJ20" s="14"/>
      <c r="BK20" s="14"/>
      <c r="BL20"/>
    </row>
    <row r="21" spans="1:64" ht="15" customHeight="1" x14ac:dyDescent="0.25">
      <c r="A21" s="11" t="s">
        <v>174</v>
      </c>
      <c r="B21" s="11" t="s">
        <v>208</v>
      </c>
      <c r="C21" s="75"/>
      <c r="D21" s="45"/>
      <c r="E21" s="52"/>
      <c r="F21" s="52"/>
      <c r="G21" s="52"/>
      <c r="H21" s="4">
        <v>8450</v>
      </c>
      <c r="I21" s="4">
        <v>8450</v>
      </c>
      <c r="J21" s="4">
        <v>8872</v>
      </c>
      <c r="K21" s="30">
        <v>4864</v>
      </c>
      <c r="L21" s="30">
        <v>4946</v>
      </c>
      <c r="M21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82</v>
      </c>
      <c r="N21" s="30">
        <v>1007</v>
      </c>
      <c r="O21" s="30">
        <v>1556</v>
      </c>
      <c r="P21" s="30">
        <v>2253</v>
      </c>
      <c r="Q21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1605.3333333333333</v>
      </c>
      <c r="R21" s="41"/>
      <c r="S21" s="41"/>
      <c r="T21" s="41"/>
      <c r="U21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1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112.43333333333334</v>
      </c>
      <c r="W21" s="192">
        <v>5.24</v>
      </c>
      <c r="X21" s="8">
        <v>4</v>
      </c>
      <c r="Y21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21" s="9"/>
      <c r="AA21" s="17"/>
      <c r="AB21" s="9"/>
      <c r="AC21" s="9"/>
      <c r="AD21" s="1"/>
      <c r="AE21" s="17"/>
      <c r="AF21" s="9"/>
      <c r="AG21" s="3"/>
      <c r="AH21" s="6"/>
      <c r="AI21" s="17"/>
      <c r="AJ21" s="9"/>
      <c r="AK21" s="9"/>
      <c r="AL21" s="6">
        <f t="shared" si="0"/>
        <v>0</v>
      </c>
      <c r="AM21" s="10"/>
      <c r="AN21" s="9"/>
      <c r="AO21" s="10"/>
      <c r="AP21" s="1">
        <f>Z21+AB21+Tableau163457891011121314151617181920212223242623456789101112131415161718192021222325272829303132333423457681718383940424344454748495052537088105108109110128129130131149150151168169188189190207208209226227244261262[[#This Row],[SC2]]+AF21++AG21+AJ21+AN21+Tableau163457891011121314151617181920212223242623456789101112131415161718192021222325272829303132333423457681718383940424344454748495052537088105108109110128129130131149150151168169188189190207208209226227244261262[[#This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1" s="12">
        <f t="array" ref="AQ21">max_score</f>
        <v>0</v>
      </c>
      <c r="AR21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1" s="6" t="str">
        <f>IF(AND(I21&gt;4500,Y21=Z21,Tableau163457891011121314151617181920212223242623456789101112131415161718192021222325272829303132333423457681718383940424344454748495052537088105108109110128129130131149150151168169188189190207208209226227244261262[[#This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1" s="15">
        <v>8</v>
      </c>
      <c r="AU21" s="16">
        <v>5</v>
      </c>
      <c r="AV21" s="16">
        <v>5</v>
      </c>
      <c r="AW21" s="16">
        <v>5</v>
      </c>
      <c r="AX21" s="16">
        <v>5</v>
      </c>
      <c r="AY21" s="16">
        <v>8</v>
      </c>
      <c r="AZ21" s="16">
        <v>20</v>
      </c>
      <c r="BA21" s="16">
        <v>20</v>
      </c>
      <c r="BB21" s="16">
        <v>11</v>
      </c>
      <c r="BC21" s="16">
        <v>20</v>
      </c>
      <c r="BD21" s="16">
        <v>15</v>
      </c>
      <c r="BE21" s="16">
        <v>13</v>
      </c>
      <c r="BF21" s="16">
        <v>1</v>
      </c>
      <c r="BG21" s="16">
        <v>0</v>
      </c>
      <c r="BH21" s="16">
        <v>0</v>
      </c>
      <c r="BI21" s="16"/>
      <c r="BJ21" s="16"/>
      <c r="BK21" s="16"/>
      <c r="BL21"/>
    </row>
    <row r="22" spans="1:64" ht="15" customHeight="1" x14ac:dyDescent="0.25">
      <c r="A22" s="11" t="s">
        <v>231</v>
      </c>
      <c r="B22" s="11" t="s">
        <v>220</v>
      </c>
      <c r="C22" s="75"/>
      <c r="D22" s="45"/>
      <c r="E22" s="52"/>
      <c r="F22" s="52"/>
      <c r="G22" s="52"/>
      <c r="H22" s="4">
        <v>8036</v>
      </c>
      <c r="I22" s="4">
        <v>7624</v>
      </c>
      <c r="J22" s="4">
        <v>8672</v>
      </c>
      <c r="K22" s="30">
        <v>4040</v>
      </c>
      <c r="L22" s="30">
        <v>4152</v>
      </c>
      <c r="M22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112</v>
      </c>
      <c r="N22" s="30">
        <v>251</v>
      </c>
      <c r="O22" s="30">
        <v>673</v>
      </c>
      <c r="P22" s="30">
        <v>2224</v>
      </c>
      <c r="Q22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1049.3333333333333</v>
      </c>
      <c r="R22" s="41"/>
      <c r="S22" s="41"/>
      <c r="T22" s="41"/>
      <c r="U22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2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99.2</v>
      </c>
      <c r="W22" s="192">
        <v>3.24</v>
      </c>
      <c r="X22" s="1">
        <v>3</v>
      </c>
      <c r="Y22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22" s="3"/>
      <c r="AA22" s="17"/>
      <c r="AB22" s="3"/>
      <c r="AC22" s="3"/>
      <c r="AD22" s="1"/>
      <c r="AE22" s="17"/>
      <c r="AF22" s="3"/>
      <c r="AG22" s="3"/>
      <c r="AH22" s="6"/>
      <c r="AI22" s="17"/>
      <c r="AJ22" s="3"/>
      <c r="AK22" s="3"/>
      <c r="AL22" s="6">
        <f t="shared" si="0"/>
        <v>0</v>
      </c>
      <c r="AM22" s="17"/>
      <c r="AN22" s="3"/>
      <c r="AO22" s="17"/>
      <c r="AP22" s="1">
        <f>Z22+AB22+Tableau163457891011121314151617181920212223242623456789101112131415161718192021222325272829303132333423457681718383940424344454748495052537088105108109110128129130131149150151168169188189190207208209226227244261262[[#This Row],[SC2]]+AF22++AG22+AJ22+AN22+Tableau163457891011121314151617181920212223242623456789101112131415161718192021222325272829303132333423457681718383940424344454748495052537088105108109110128129130131149150151168169188189190207208209226227244261262[[#This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2" s="12">
        <f t="array" ref="AQ22">max_score</f>
        <v>0</v>
      </c>
      <c r="AR22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2" s="6" t="str">
        <f>IF(AND(I22&gt;4500,Y22=Z22,Tableau163457891011121314151617181920212223242623456789101112131415161718192021222325272829303132333423457681718383940424344454748495052537088105108109110128129130131149150151168169188189190207208209226227244261262[[#This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2" s="15">
        <v>7</v>
      </c>
      <c r="AU22" s="16">
        <v>5</v>
      </c>
      <c r="AV22" s="16">
        <v>6</v>
      </c>
      <c r="AW22" s="16">
        <v>5</v>
      </c>
      <c r="AX22" s="16">
        <v>4</v>
      </c>
      <c r="AY22" s="16">
        <v>6</v>
      </c>
      <c r="AZ22" s="16">
        <v>20</v>
      </c>
      <c r="BA22" s="16">
        <v>17</v>
      </c>
      <c r="BB22" s="16">
        <v>14</v>
      </c>
      <c r="BC22" s="16">
        <v>17</v>
      </c>
      <c r="BD22" s="16">
        <v>14</v>
      </c>
      <c r="BE22" s="16">
        <v>13</v>
      </c>
      <c r="BF22" s="16">
        <v>0</v>
      </c>
      <c r="BG22" s="16">
        <v>0</v>
      </c>
      <c r="BH22" s="16">
        <v>0</v>
      </c>
      <c r="BI22" s="16"/>
      <c r="BJ22" s="16"/>
      <c r="BK22" s="16"/>
      <c r="BL22"/>
    </row>
    <row r="23" spans="1:64" ht="15" customHeight="1" x14ac:dyDescent="0.25">
      <c r="A23" s="11" t="s">
        <v>81</v>
      </c>
      <c r="B23" s="11"/>
      <c r="C23" s="75" t="s">
        <v>156</v>
      </c>
      <c r="D23" s="45" t="s">
        <v>156</v>
      </c>
      <c r="E23" s="52"/>
      <c r="F23" s="52"/>
      <c r="G23" s="52"/>
      <c r="H23" s="4">
        <v>8173</v>
      </c>
      <c r="I23" s="4">
        <v>8173</v>
      </c>
      <c r="J23" s="4">
        <v>8306</v>
      </c>
      <c r="K23" s="30">
        <v>5094</v>
      </c>
      <c r="L23" s="30">
        <v>5163</v>
      </c>
      <c r="M23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69</v>
      </c>
      <c r="N23" s="30">
        <v>149</v>
      </c>
      <c r="O23" s="30">
        <v>0</v>
      </c>
      <c r="P23" s="30">
        <v>286</v>
      </c>
      <c r="Q23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145</v>
      </c>
      <c r="R23" s="41"/>
      <c r="S23" s="41"/>
      <c r="T23" s="41"/>
      <c r="U23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3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116.05</v>
      </c>
      <c r="W23" s="192">
        <v>4.3600000000000003</v>
      </c>
      <c r="X23" s="8">
        <v>3</v>
      </c>
      <c r="Y23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23" s="9"/>
      <c r="AA23" s="17"/>
      <c r="AB23" s="9"/>
      <c r="AC23" s="9"/>
      <c r="AD23" s="1"/>
      <c r="AE23" s="17"/>
      <c r="AF23" s="9"/>
      <c r="AG23" s="3"/>
      <c r="AH23" s="6"/>
      <c r="AI23" s="17"/>
      <c r="AJ23" s="9"/>
      <c r="AK23" s="9"/>
      <c r="AL23" s="6">
        <f t="shared" si="0"/>
        <v>0</v>
      </c>
      <c r="AM23" s="10"/>
      <c r="AN23" s="9"/>
      <c r="AO23" s="10"/>
      <c r="AP23" s="1">
        <f>Z23+AB23+Tableau163457891011121314151617181920212223242623456789101112131415161718192021222325272829303132333423457681718383940424344454748495052537088105108109110128129130131149150151168169188189190207208209226227244261262[[#This Row],[SC2]]+AF23++AG23+AJ23+AN23+Tableau163457891011121314151617181920212223242623456789101112131415161718192021222325272829303132333423457681718383940424344454748495052537088105108109110128129130131149150151168169188189190207208209226227244261262[[#This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3" s="12">
        <f t="array" ref="AQ23">max_score</f>
        <v>0</v>
      </c>
      <c r="AR23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3" s="6" t="str">
        <f>IF(AND(I23&gt;4500,Y23=Z23,Tableau163457891011121314151617181920212223242623456789101112131415161718192021222325272829303132333423457681718383940424344454748495052537088105108109110128129130131149150151168169188189190207208209226227244261262[[#This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3" s="15">
        <v>7</v>
      </c>
      <c r="AU23" s="14">
        <v>4</v>
      </c>
      <c r="AV23" s="14">
        <v>5</v>
      </c>
      <c r="AW23" s="14">
        <v>4</v>
      </c>
      <c r="AX23" s="14">
        <v>4</v>
      </c>
      <c r="AY23" s="14">
        <v>6</v>
      </c>
      <c r="AZ23" s="14">
        <v>15</v>
      </c>
      <c r="BA23" s="14">
        <v>8</v>
      </c>
      <c r="BB23" s="14">
        <v>7</v>
      </c>
      <c r="BC23" s="14">
        <v>8</v>
      </c>
      <c r="BD23" s="14">
        <v>6</v>
      </c>
      <c r="BE23" s="14">
        <v>6</v>
      </c>
      <c r="BF23" s="14">
        <v>2</v>
      </c>
      <c r="BG23" s="14">
        <v>0</v>
      </c>
      <c r="BH23" s="14">
        <v>0</v>
      </c>
      <c r="BI23" s="14"/>
      <c r="BJ23" s="14"/>
      <c r="BK23" s="14"/>
      <c r="BL23"/>
    </row>
    <row r="24" spans="1:64" ht="15" customHeight="1" x14ac:dyDescent="0.25">
      <c r="A24" s="11" t="s">
        <v>79</v>
      </c>
      <c r="B24" s="11" t="s">
        <v>138</v>
      </c>
      <c r="C24" s="75"/>
      <c r="D24" s="45"/>
      <c r="E24" s="52"/>
      <c r="F24" s="52"/>
      <c r="G24" s="52"/>
      <c r="H24" s="4">
        <v>7288</v>
      </c>
      <c r="I24" s="4">
        <v>6523</v>
      </c>
      <c r="J24" s="4">
        <v>6209</v>
      </c>
      <c r="K24" s="30">
        <v>4638</v>
      </c>
      <c r="L24" s="30">
        <v>4705</v>
      </c>
      <c r="M24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67</v>
      </c>
      <c r="N24" s="30">
        <v>217</v>
      </c>
      <c r="O24" s="30">
        <v>440</v>
      </c>
      <c r="P24" s="30">
        <v>354</v>
      </c>
      <c r="Q24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337</v>
      </c>
      <c r="R24" s="41"/>
      <c r="S24" s="41"/>
      <c r="T24" s="41"/>
      <c r="U24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4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108.41666666666667</v>
      </c>
      <c r="W24" s="192">
        <v>2.52</v>
      </c>
      <c r="X24" s="1">
        <v>3</v>
      </c>
      <c r="Y24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24" s="3"/>
      <c r="AA24" s="17"/>
      <c r="AB24" s="3"/>
      <c r="AC24" s="3"/>
      <c r="AD24" s="1"/>
      <c r="AE24" s="17"/>
      <c r="AF24" s="3"/>
      <c r="AG24" s="3"/>
      <c r="AH24" s="6"/>
      <c r="AI24" s="17"/>
      <c r="AJ24" s="3"/>
      <c r="AK24" s="3"/>
      <c r="AL24" s="6">
        <f t="shared" si="0"/>
        <v>0</v>
      </c>
      <c r="AM24" s="17"/>
      <c r="AN24" s="3"/>
      <c r="AO24" s="17"/>
      <c r="AP24" s="1">
        <f>Z24+AB24+Tableau163457891011121314151617181920212223242623456789101112131415161718192021222325272829303132333423457681718383940424344454748495052537088105108109110128129130131149150151168169188189190207208209226227244261262[[#This Row],[SC2]]+AF24++AG24+AJ24+AN24+Tableau163457891011121314151617181920212223242623456789101112131415161718192021222325272829303132333423457681718383940424344454748495052537088105108109110128129130131149150151168169188189190207208209226227244261262[[#This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4" s="12">
        <f t="array" ref="AQ24">max_score</f>
        <v>0</v>
      </c>
      <c r="AR24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4" s="6" t="str">
        <f>IF(AND(I24&gt;4500,Y24=Z24,Tableau163457891011121314151617181920212223242623456789101112131415161718192021222325272829303132333423457681718383940424344454748495052537088105108109110128129130131149150151168169188189190207208209226227244261262[[#This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4" s="15">
        <v>7</v>
      </c>
      <c r="AU24" s="16">
        <v>4</v>
      </c>
      <c r="AV24" s="16">
        <v>4</v>
      </c>
      <c r="AW24" s="16">
        <v>4</v>
      </c>
      <c r="AX24" s="16">
        <v>5</v>
      </c>
      <c r="AY24" s="16">
        <v>7</v>
      </c>
      <c r="AZ24" s="16">
        <v>19</v>
      </c>
      <c r="BA24" s="16">
        <v>9</v>
      </c>
      <c r="BB24" s="16">
        <v>4</v>
      </c>
      <c r="BC24" s="16">
        <v>7</v>
      </c>
      <c r="BD24" s="16">
        <v>4</v>
      </c>
      <c r="BE24" s="16">
        <v>2</v>
      </c>
      <c r="BF24" s="16">
        <v>0</v>
      </c>
      <c r="BG24" s="16">
        <v>0</v>
      </c>
      <c r="BH24" s="16">
        <v>0</v>
      </c>
      <c r="BI24" s="16"/>
      <c r="BJ24" s="16"/>
      <c r="BK24" s="16"/>
      <c r="BL24"/>
    </row>
    <row r="25" spans="1:64" ht="15" customHeight="1" x14ac:dyDescent="0.25">
      <c r="A25" s="29" t="s">
        <v>80</v>
      </c>
      <c r="B25" s="11" t="s">
        <v>132</v>
      </c>
      <c r="C25" s="78"/>
      <c r="D25" s="79"/>
      <c r="E25" s="52"/>
      <c r="F25" s="52"/>
      <c r="G25" s="52"/>
      <c r="H25" s="4">
        <v>7890</v>
      </c>
      <c r="I25" s="4">
        <v>7303</v>
      </c>
      <c r="J25" s="4">
        <v>7381</v>
      </c>
      <c r="K25" s="30">
        <v>4458</v>
      </c>
      <c r="L25" s="30">
        <v>4458</v>
      </c>
      <c r="M25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25" s="30">
        <v>342</v>
      </c>
      <c r="O25" s="30">
        <v>706</v>
      </c>
      <c r="P25" s="30">
        <v>601</v>
      </c>
      <c r="Q25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549.66666666666663</v>
      </c>
      <c r="R25" s="41"/>
      <c r="S25" s="41"/>
      <c r="T25" s="41"/>
      <c r="U25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5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104.3</v>
      </c>
      <c r="W25" s="192">
        <v>4.04</v>
      </c>
      <c r="X25" s="1">
        <v>4</v>
      </c>
      <c r="Y25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25" s="3"/>
      <c r="AA25" s="17"/>
      <c r="AB25" s="3"/>
      <c r="AC25" s="3"/>
      <c r="AD25" s="1"/>
      <c r="AE25" s="17"/>
      <c r="AF25" s="3"/>
      <c r="AG25" s="3"/>
      <c r="AH25" s="1"/>
      <c r="AI25" s="17"/>
      <c r="AJ25" s="3"/>
      <c r="AK25" s="3"/>
      <c r="AL25" s="1">
        <f t="shared" si="0"/>
        <v>0</v>
      </c>
      <c r="AM25" s="17"/>
      <c r="AN25" s="3"/>
      <c r="AO25" s="17"/>
      <c r="AP25" s="1">
        <f>Z25+AB25+Tableau163457891011121314151617181920212223242623456789101112131415161718192021222325272829303132333423457681718383940424344454748495052537088105108109110128129130131149150151168169188189190207208209226227244261262[[#This Row],[SC2]]+AF25++AG25+AJ25+AN25+Tableau163457891011121314151617181920212223242623456789101112131415161718192021222325272829303132333423457681718383940424344454748495052537088105108109110128129130131149150151168169188189190207208209226227244261262[[#This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5" s="4">
        <f t="array" ref="AQ25">max_score</f>
        <v>0</v>
      </c>
      <c r="AR25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5" s="6" t="str">
        <f>IF(AND(I25&gt;4500,Y25=Z25,Tableau163457891011121314151617181920212223242623456789101112131415161718192021222325272829303132333423457681718383940424344454748495052537088105108109110128129130131149150151168169188189190207208209226227244261262[[#This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5" s="15">
        <v>4</v>
      </c>
      <c r="AU25" s="16">
        <v>2</v>
      </c>
      <c r="AV25" s="16">
        <v>2</v>
      </c>
      <c r="AW25" s="16">
        <v>2</v>
      </c>
      <c r="AX25" s="16">
        <v>2</v>
      </c>
      <c r="AY25" s="16">
        <v>4</v>
      </c>
      <c r="AZ25" s="16">
        <v>17</v>
      </c>
      <c r="BA25" s="16">
        <v>9</v>
      </c>
      <c r="BB25" s="16">
        <v>5</v>
      </c>
      <c r="BC25" s="16">
        <v>9</v>
      </c>
      <c r="BD25" s="16">
        <v>2</v>
      </c>
      <c r="BE25" s="16">
        <v>4</v>
      </c>
      <c r="BF25" s="16">
        <v>1</v>
      </c>
      <c r="BG25" s="16">
        <v>0</v>
      </c>
      <c r="BH25" s="16">
        <v>0</v>
      </c>
      <c r="BI25" s="16"/>
      <c r="BJ25" s="16"/>
      <c r="BK25" s="16"/>
      <c r="BL25"/>
    </row>
    <row r="26" spans="1:64" ht="15" customHeight="1" x14ac:dyDescent="0.25">
      <c r="A26" s="11" t="s">
        <v>207</v>
      </c>
      <c r="B26" s="11" t="s">
        <v>142</v>
      </c>
      <c r="C26" s="75"/>
      <c r="D26" s="45"/>
      <c r="E26" s="52"/>
      <c r="F26" s="52"/>
      <c r="G26" s="52"/>
      <c r="H26" s="12">
        <v>7005</v>
      </c>
      <c r="I26" s="12">
        <v>5719</v>
      </c>
      <c r="J26" s="12">
        <v>5396</v>
      </c>
      <c r="K26" s="30">
        <v>4121</v>
      </c>
      <c r="L26" s="30">
        <v>4164</v>
      </c>
      <c r="M26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43</v>
      </c>
      <c r="N26" s="30">
        <v>357</v>
      </c>
      <c r="O26" s="30">
        <v>218</v>
      </c>
      <c r="P26" s="30">
        <v>464</v>
      </c>
      <c r="Q26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346.33333333333331</v>
      </c>
      <c r="R26" s="41"/>
      <c r="S26" s="41"/>
      <c r="T26" s="41"/>
      <c r="U26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6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99.4</v>
      </c>
      <c r="W26" s="192">
        <v>1.53</v>
      </c>
      <c r="X26" s="8">
        <v>3</v>
      </c>
      <c r="Y26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26" s="9"/>
      <c r="AA26" s="17"/>
      <c r="AB26" s="9"/>
      <c r="AC26" s="9"/>
      <c r="AD26" s="1"/>
      <c r="AE26" s="17"/>
      <c r="AF26" s="9"/>
      <c r="AG26" s="3"/>
      <c r="AH26" s="6"/>
      <c r="AI26" s="17"/>
      <c r="AJ26" s="9"/>
      <c r="AK26" s="9"/>
      <c r="AL26" s="6">
        <f t="shared" si="0"/>
        <v>0</v>
      </c>
      <c r="AM26" s="10"/>
      <c r="AN26" s="9"/>
      <c r="AO26" s="10"/>
      <c r="AP26" s="1">
        <f>Z26+AB26+Tableau163457891011121314151617181920212223242623456789101112131415161718192021222325272829303132333423457681718383940424344454748495052537088105108109110128129130131149150151168169188189190207208209226227244261262[[#This Row],[SC2]]+AF26++AG26+AJ26+AN26+Tableau163457891011121314151617181920212223242623456789101112131415161718192021222325272829303132333423457681718383940424344454748495052537088105108109110128129130131149150151168169188189190207208209226227244261262[[#This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6" s="12">
        <f t="array" ref="AQ26">max_score</f>
        <v>0</v>
      </c>
      <c r="AR26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6" s="6" t="str">
        <f>IF(AND(I26&gt;4500,Y26=Z26,Tableau163457891011121314151617181920212223242623456789101112131415161718192021222325272829303132333423457681718383940424344454748495052537088105108109110128129130131149150151168169188189190207208209226227244261262[[#This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6" s="15">
        <v>7</v>
      </c>
      <c r="AU26" s="14">
        <v>4</v>
      </c>
      <c r="AV26" s="14">
        <v>4</v>
      </c>
      <c r="AW26" s="14">
        <v>3</v>
      </c>
      <c r="AX26" s="14">
        <v>5</v>
      </c>
      <c r="AY26" s="14">
        <v>6</v>
      </c>
      <c r="AZ26" s="14">
        <v>15</v>
      </c>
      <c r="BA26" s="14">
        <v>4</v>
      </c>
      <c r="BB26" s="14">
        <v>2</v>
      </c>
      <c r="BC26" s="14">
        <v>3</v>
      </c>
      <c r="BD26" s="14">
        <v>0</v>
      </c>
      <c r="BE26" s="14">
        <v>0</v>
      </c>
      <c r="BF26" s="14">
        <v>0</v>
      </c>
      <c r="BG26" s="14">
        <v>0</v>
      </c>
      <c r="BH26" s="14">
        <v>0</v>
      </c>
      <c r="BI26" s="14"/>
      <c r="BJ26" s="14"/>
      <c r="BK26" s="14"/>
      <c r="BL26"/>
    </row>
    <row r="27" spans="1:64" ht="15" customHeight="1" x14ac:dyDescent="0.25">
      <c r="A27" s="11" t="s">
        <v>228</v>
      </c>
      <c r="B27" s="11" t="s">
        <v>222</v>
      </c>
      <c r="C27" s="75"/>
      <c r="D27" s="45"/>
      <c r="E27" s="52"/>
      <c r="F27" s="52"/>
      <c r="G27" s="52"/>
      <c r="H27" s="4">
        <v>8866</v>
      </c>
      <c r="I27" s="4">
        <v>8866</v>
      </c>
      <c r="J27" s="4">
        <v>9026</v>
      </c>
      <c r="K27" s="30">
        <v>3289</v>
      </c>
      <c r="L27" s="30">
        <v>3354</v>
      </c>
      <c r="M27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65</v>
      </c>
      <c r="N27" s="30">
        <v>1694</v>
      </c>
      <c r="O27" s="30">
        <v>1396</v>
      </c>
      <c r="P27" s="30">
        <v>853</v>
      </c>
      <c r="Q27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1314.3333333333333</v>
      </c>
      <c r="R27" s="41"/>
      <c r="S27" s="41"/>
      <c r="T27" s="41"/>
      <c r="U27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7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85.9</v>
      </c>
      <c r="W27" s="192">
        <v>4.08</v>
      </c>
      <c r="X27" s="8">
        <v>4</v>
      </c>
      <c r="Y27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27" s="9"/>
      <c r="AA27" s="17"/>
      <c r="AB27" s="9"/>
      <c r="AC27" s="9"/>
      <c r="AD27" s="1"/>
      <c r="AE27" s="17"/>
      <c r="AF27" s="9"/>
      <c r="AG27" s="3"/>
      <c r="AH27" s="6"/>
      <c r="AI27" s="17"/>
      <c r="AJ27" s="9"/>
      <c r="AK27" s="9"/>
      <c r="AL27" s="6">
        <f t="shared" si="0"/>
        <v>0</v>
      </c>
      <c r="AM27" s="10"/>
      <c r="AN27" s="9"/>
      <c r="AO27" s="10"/>
      <c r="AP27" s="1">
        <f>Z27+AB27+Tableau163457891011121314151617181920212223242623456789101112131415161718192021222325272829303132333423457681718383940424344454748495052537088105108109110128129130131149150151168169188189190207208209226227244261262[[#This Row],[SC2]]+AF27++AG27+AJ27+AN27+Tableau163457891011121314151617181920212223242623456789101112131415161718192021222325272829303132333423457681718383940424344454748495052537088105108109110128129130131149150151168169188189190207208209226227244261262[[#This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7" s="12">
        <f t="array" ref="AQ27">max_score</f>
        <v>0</v>
      </c>
      <c r="AR27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7" s="6" t="str">
        <f>IF(AND(I27&gt;4500,Y27=Z27,Tableau163457891011121314151617181920212223242623456789101112131415161718192021222325272829303132333423457681718383940424344454748495052537088105108109110128129130131149150151168169188189190207208209226227244261262[[#This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7" s="15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/>
    </row>
    <row r="28" spans="1:64" ht="15" customHeight="1" x14ac:dyDescent="0.25">
      <c r="A28" s="103" t="s">
        <v>324</v>
      </c>
      <c r="B28" s="11"/>
      <c r="C28" s="75"/>
      <c r="D28" s="45"/>
      <c r="E28" s="52"/>
      <c r="F28" s="52"/>
      <c r="G28" s="52"/>
      <c r="H28" s="4">
        <v>7343</v>
      </c>
      <c r="I28" s="4">
        <v>7343</v>
      </c>
      <c r="J28" s="4">
        <v>7615</v>
      </c>
      <c r="K28" s="30">
        <v>1991</v>
      </c>
      <c r="L28" s="30">
        <v>2027</v>
      </c>
      <c r="M28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36</v>
      </c>
      <c r="N28" s="30">
        <v>88</v>
      </c>
      <c r="O28" s="30">
        <v>0</v>
      </c>
      <c r="P28" s="30"/>
      <c r="Q28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29.333333333333332</v>
      </c>
      <c r="R28" s="41"/>
      <c r="S28" s="41"/>
      <c r="T28" s="41"/>
      <c r="U28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8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63.783333333333331</v>
      </c>
      <c r="W28" s="192">
        <v>0</v>
      </c>
      <c r="X28" s="1">
        <v>3</v>
      </c>
      <c r="Y28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28" s="3"/>
      <c r="AA28" s="17"/>
      <c r="AB28" s="3"/>
      <c r="AC28" s="3"/>
      <c r="AD28" s="1"/>
      <c r="AE28" s="17"/>
      <c r="AF28" s="3"/>
      <c r="AG28" s="3"/>
      <c r="AH28" s="1"/>
      <c r="AI28" s="17"/>
      <c r="AJ28" s="3"/>
      <c r="AK28" s="3"/>
      <c r="AL28" s="1">
        <f t="shared" si="0"/>
        <v>0</v>
      </c>
      <c r="AM28" s="17"/>
      <c r="AN28" s="3"/>
      <c r="AO28" s="17"/>
      <c r="AP28" s="1">
        <f>Z28+AB28+Tableau163457891011121314151617181920212223242623456789101112131415161718192021222325272829303132333423457681718383940424344454748495052537088105108109110128129130131149150151168169188189190207208209226227244261262[[#This Row],[SC2]]+AF28++AG28+AJ28+AN28+Tableau163457891011121314151617181920212223242623456789101112131415161718192021222325272829303132333423457681718383940424344454748495052537088105108109110128129130131149150151168169188189190207208209226227244261262[[#This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8" s="4">
        <f t="array" ref="AQ28">max_score</f>
        <v>0</v>
      </c>
      <c r="AR28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8" s="6" t="str">
        <f>IF(AND(I28&gt;4500,Y28=Z28,Tableau163457891011121314151617181920212223242623456789101112131415161718192021222325272829303132333423457681718383940424344454748495052537088105108109110128129130131149150151168169188189190207208209226227244261262[[#This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8" s="15">
        <v>7</v>
      </c>
      <c r="AU28" s="16">
        <v>5</v>
      </c>
      <c r="AV28" s="16">
        <v>5</v>
      </c>
      <c r="AW28" s="16">
        <v>6</v>
      </c>
      <c r="AX28" s="16">
        <v>6</v>
      </c>
      <c r="AY28" s="16">
        <v>8</v>
      </c>
      <c r="AZ28" s="16">
        <v>20</v>
      </c>
      <c r="BA28" s="16">
        <v>14</v>
      </c>
      <c r="BB28" s="16">
        <v>12</v>
      </c>
      <c r="BC28" s="16">
        <v>14</v>
      </c>
      <c r="BD28" s="16">
        <v>10</v>
      </c>
      <c r="BE28" s="16">
        <v>7</v>
      </c>
      <c r="BF28" s="16">
        <v>3</v>
      </c>
      <c r="BG28" s="16">
        <v>0</v>
      </c>
      <c r="BH28" s="16">
        <v>0</v>
      </c>
      <c r="BI28" s="16"/>
      <c r="BJ28" s="16"/>
      <c r="BK28" s="16"/>
      <c r="BL28"/>
    </row>
    <row r="29" spans="1:64" ht="15" customHeight="1" x14ac:dyDescent="0.25">
      <c r="A29" s="103" t="s">
        <v>76</v>
      </c>
      <c r="B29" s="11" t="s">
        <v>131</v>
      </c>
      <c r="C29" s="75"/>
      <c r="D29" s="45"/>
      <c r="E29" s="52"/>
      <c r="F29" s="52"/>
      <c r="G29" s="52"/>
      <c r="H29" s="4">
        <v>7220</v>
      </c>
      <c r="I29" s="4">
        <v>5499</v>
      </c>
      <c r="J29" s="4">
        <v>5287</v>
      </c>
      <c r="K29" s="30">
        <v>4657</v>
      </c>
      <c r="L29" s="30">
        <v>4657</v>
      </c>
      <c r="M29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29" s="30">
        <v>238</v>
      </c>
      <c r="O29" s="30">
        <v>68</v>
      </c>
      <c r="P29" s="30">
        <v>711</v>
      </c>
      <c r="Q29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339</v>
      </c>
      <c r="R29" s="41"/>
      <c r="S29" s="41"/>
      <c r="T29" s="41"/>
      <c r="U29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29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107.61666666666666</v>
      </c>
      <c r="W29" s="192">
        <v>2.36</v>
      </c>
      <c r="X29" s="8">
        <v>4</v>
      </c>
      <c r="Y29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29" s="9"/>
      <c r="AA29" s="17"/>
      <c r="AB29" s="9"/>
      <c r="AC29" s="9"/>
      <c r="AD29" s="1"/>
      <c r="AE29" s="17"/>
      <c r="AF29" s="9"/>
      <c r="AG29" s="3"/>
      <c r="AH29" s="6"/>
      <c r="AI29" s="17"/>
      <c r="AJ29" s="9"/>
      <c r="AK29" s="9"/>
      <c r="AL29" s="6">
        <f t="shared" si="0"/>
        <v>0</v>
      </c>
      <c r="AM29" s="10"/>
      <c r="AN29" s="9"/>
      <c r="AO29" s="10"/>
      <c r="AP29" s="1">
        <f>Z29+AB29+Tableau163457891011121314151617181920212223242623456789101112131415161718192021222325272829303132333423457681718383940424344454748495052537088105108109110128129130131149150151168169188189190207208209226227244261262[[#This Row],[SC2]]+AF29++AG29+AJ29+AN29+Tableau163457891011121314151617181920212223242623456789101112131415161718192021222325272829303132333423457681718383940424344454748495052537088105108109110128129130131149150151168169188189190207208209226227244261262[[#This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29" s="12">
        <f t="array" ref="AQ29">max_score</f>
        <v>0</v>
      </c>
      <c r="AR29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29" s="6" t="str">
        <f>IF(AND(I29&gt;4500,Y29=Z29,Tableau163457891011121314151617181920212223242623456789101112131415161718192021222325272829303132333423457681718383940424344454748495052537088105108109110128129130131149150151168169188189190207208209226227244261262[[#This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29" s="15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/>
    </row>
    <row r="30" spans="1:64" ht="15" customHeight="1" x14ac:dyDescent="0.25">
      <c r="A30" s="11" t="s">
        <v>180</v>
      </c>
      <c r="B30" s="11" t="s">
        <v>178</v>
      </c>
      <c r="C30" s="102"/>
      <c r="D30" s="31"/>
      <c r="E30" s="31"/>
      <c r="F30" s="31"/>
      <c r="G30" s="31"/>
      <c r="H30" s="4">
        <v>7684</v>
      </c>
      <c r="I30" s="4">
        <v>7684</v>
      </c>
      <c r="J30" s="4">
        <v>7876</v>
      </c>
      <c r="K30" s="30">
        <v>4201</v>
      </c>
      <c r="L30" s="30">
        <v>4234</v>
      </c>
      <c r="M30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33</v>
      </c>
      <c r="N30" s="30">
        <v>521</v>
      </c>
      <c r="O30" s="30">
        <v>1291</v>
      </c>
      <c r="P30" s="30">
        <v>1103</v>
      </c>
      <c r="Q30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971.66666666666663</v>
      </c>
      <c r="R30" s="39"/>
      <c r="S30" s="39"/>
      <c r="T30" s="39"/>
      <c r="U30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0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100.56666666666666</v>
      </c>
      <c r="W30" s="192">
        <v>4.09</v>
      </c>
      <c r="X30" s="1">
        <v>4</v>
      </c>
      <c r="Y30" s="177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30" s="3"/>
      <c r="AA30" s="17"/>
      <c r="AB30" s="3"/>
      <c r="AC30" s="3"/>
      <c r="AD30" s="1"/>
      <c r="AE30" s="17"/>
      <c r="AF30" s="3"/>
      <c r="AG30" s="3"/>
      <c r="AH30" s="1"/>
      <c r="AI30" s="17"/>
      <c r="AJ30" s="3"/>
      <c r="AK30" s="3"/>
      <c r="AL30" s="1">
        <f t="shared" si="0"/>
        <v>0</v>
      </c>
      <c r="AM30" s="17"/>
      <c r="AN30" s="3"/>
      <c r="AO30" s="17"/>
      <c r="AP30" s="1">
        <f>Z30+AB30+Tableau163457891011121314151617181920212223242623456789101112131415161718192021222325272829303132333423457681718383940424344454748495052537088105108109110128129130131149150151168169188189190207208209226227244261262[[#This Row],[SC2]]+AF30++AG30+AJ30+AN30+Tableau163457891011121314151617181920212223242623456789101112131415161718192021222325272829303132333423457681718383940424344454748495052537088105108109110128129130131149150151168169188189190207208209226227244261262[[#This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0" s="4">
        <f t="array" ref="AQ30">max_score</f>
        <v>0</v>
      </c>
      <c r="AR30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0" s="1" t="str">
        <f>IF(AND(I30&gt;4500,Y30=Z30,Tableau163457891011121314151617181920212223242623456789101112131415161718192021222325272829303132333423457681718383940424344454748495052537088105108109110128129130131149150151168169188189190207208209226227244261262[[#This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/>
    </row>
    <row r="31" spans="1:64" ht="15" customHeight="1" x14ac:dyDescent="0.25">
      <c r="A31" s="11" t="s">
        <v>229</v>
      </c>
      <c r="B31" s="11" t="s">
        <v>198</v>
      </c>
      <c r="C31" s="75"/>
      <c r="D31" s="45"/>
      <c r="E31" s="52"/>
      <c r="F31" s="52"/>
      <c r="G31" s="52"/>
      <c r="H31" s="4">
        <v>7609</v>
      </c>
      <c r="I31" s="4">
        <v>7336</v>
      </c>
      <c r="J31" s="4">
        <v>7346</v>
      </c>
      <c r="K31" s="30">
        <v>4928</v>
      </c>
      <c r="L31" s="30">
        <v>4967</v>
      </c>
      <c r="M31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39</v>
      </c>
      <c r="N31" s="30">
        <v>568</v>
      </c>
      <c r="O31" s="30">
        <v>531</v>
      </c>
      <c r="P31" s="30">
        <v>597</v>
      </c>
      <c r="Q31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565.33333333333337</v>
      </c>
      <c r="R31" s="41"/>
      <c r="S31" s="41"/>
      <c r="T31" s="41"/>
      <c r="U31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1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112.78333333333333</v>
      </c>
      <c r="W31" s="192">
        <v>4.0999999999999996</v>
      </c>
      <c r="X31" s="1">
        <v>4</v>
      </c>
      <c r="Y31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31" s="3"/>
      <c r="AA31" s="17"/>
      <c r="AB31" s="3"/>
      <c r="AC31" s="3"/>
      <c r="AD31" s="1"/>
      <c r="AE31" s="17"/>
      <c r="AF31" s="3"/>
      <c r="AG31" s="3"/>
      <c r="AH31" s="6"/>
      <c r="AI31" s="17"/>
      <c r="AJ31" s="3"/>
      <c r="AK31" s="3"/>
      <c r="AL31" s="6">
        <f t="shared" si="0"/>
        <v>0</v>
      </c>
      <c r="AM31" s="17"/>
      <c r="AN31" s="3"/>
      <c r="AO31" s="17"/>
      <c r="AP31" s="1">
        <f>Z31+AB31+Tableau163457891011121314151617181920212223242623456789101112131415161718192021222325272829303132333423457681718383940424344454748495052537088105108109110128129130131149150151168169188189190207208209226227244261262[[#This Row],[SC2]]+AF31++AG31+AJ31+AN31+Tableau163457891011121314151617181920212223242623456789101112131415161718192021222325272829303132333423457681718383940424344454748495052537088105108109110128129130131149150151168169188189190207208209226227244261262[[#This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1" s="12">
        <f t="array" ref="AQ31">max_score</f>
        <v>0</v>
      </c>
      <c r="AR31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1" s="6" t="str">
        <f>IF(AND(I31&gt;4500,Y31=Z31,Tableau163457891011121314151617181920212223242623456789101112131415161718192021222325272829303132333423457681718383940424344454748495052537088105108109110128129130131149150151168169188189190207208209226227244261262[[#This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1" s="15">
        <v>6</v>
      </c>
      <c r="AU31" s="14">
        <v>6</v>
      </c>
      <c r="AV31" s="14">
        <v>5</v>
      </c>
      <c r="AW31" s="14">
        <v>4</v>
      </c>
      <c r="AX31" s="14">
        <v>6</v>
      </c>
      <c r="AY31" s="14">
        <v>5</v>
      </c>
      <c r="AZ31" s="14">
        <v>20</v>
      </c>
      <c r="BA31" s="14">
        <v>12</v>
      </c>
      <c r="BB31" s="14">
        <v>11</v>
      </c>
      <c r="BC31" s="14">
        <v>12</v>
      </c>
      <c r="BD31" s="14">
        <v>9</v>
      </c>
      <c r="BE31" s="14">
        <v>5</v>
      </c>
      <c r="BF31" s="14">
        <v>7</v>
      </c>
      <c r="BG31" s="14">
        <v>0</v>
      </c>
      <c r="BH31" s="14">
        <v>0</v>
      </c>
      <c r="BI31" s="14"/>
      <c r="BJ31" s="14"/>
      <c r="BK31" s="14"/>
      <c r="BL31"/>
    </row>
    <row r="32" spans="1:64" ht="15" customHeight="1" x14ac:dyDescent="0.25">
      <c r="A32" s="43" t="s">
        <v>115</v>
      </c>
      <c r="B32" s="11"/>
      <c r="C32" s="75"/>
      <c r="D32" s="45"/>
      <c r="E32" s="52"/>
      <c r="F32" s="52"/>
      <c r="G32" s="52"/>
      <c r="H32" s="4">
        <v>9122</v>
      </c>
      <c r="I32" s="4">
        <v>7187</v>
      </c>
      <c r="J32" s="4">
        <v>7187</v>
      </c>
      <c r="K32" s="30">
        <v>4933</v>
      </c>
      <c r="L32" s="30">
        <v>4933</v>
      </c>
      <c r="M32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32" s="30">
        <v>35</v>
      </c>
      <c r="O32" s="30">
        <v>350</v>
      </c>
      <c r="P32" s="30">
        <v>428</v>
      </c>
      <c r="Q32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271</v>
      </c>
      <c r="R32" s="41"/>
      <c r="S32" s="41"/>
      <c r="T32" s="41"/>
      <c r="U32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2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112.21666666666667</v>
      </c>
      <c r="W32" s="192"/>
      <c r="X32" s="1">
        <v>3</v>
      </c>
      <c r="Y32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32" s="3"/>
      <c r="AA32" s="17"/>
      <c r="AB32" s="3"/>
      <c r="AC32" s="3"/>
      <c r="AD32" s="1"/>
      <c r="AE32" s="17"/>
      <c r="AF32" s="3"/>
      <c r="AG32" s="3"/>
      <c r="AH32" s="6"/>
      <c r="AI32" s="17"/>
      <c r="AJ32" s="3"/>
      <c r="AK32" s="3"/>
      <c r="AL32" s="6">
        <f t="shared" si="0"/>
        <v>0</v>
      </c>
      <c r="AM32" s="17"/>
      <c r="AN32" s="3"/>
      <c r="AO32" s="17"/>
      <c r="AP32" s="1">
        <f>Z32+AB32+Tableau163457891011121314151617181920212223242623456789101112131415161718192021222325272829303132333423457681718383940424344454748495052537088105108109110128129130131149150151168169188189190207208209226227244261262[[#This Row],[SC2]]+AF32++AG32+AJ32+AN32+Tableau163457891011121314151617181920212223242623456789101112131415161718192021222325272829303132333423457681718383940424344454748495052537088105108109110128129130131149150151168169188189190207208209226227244261262[[#This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2" s="12">
        <f t="array" ref="AQ32">max_score</f>
        <v>0</v>
      </c>
      <c r="AR32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2" s="6" t="str">
        <f>IF(AND(I32&gt;4500,Y32=Z32,Tableau163457891011121314151617181920212223242623456789101112131415161718192021222325272829303132333423457681718383940424344454748495052537088105108109110128129130131149150151168169188189190207208209226227244261262[[#This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2" s="15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/>
    </row>
    <row r="33" spans="1:64" ht="15" customHeight="1" x14ac:dyDescent="0.25">
      <c r="A33" s="11" t="s">
        <v>244</v>
      </c>
      <c r="B33" s="11" t="s">
        <v>242</v>
      </c>
      <c r="C33" s="76"/>
      <c r="D33" s="77"/>
      <c r="E33" s="52"/>
      <c r="F33" s="52"/>
      <c r="G33" s="52"/>
      <c r="H33" s="4">
        <v>6303</v>
      </c>
      <c r="I33" s="4">
        <v>6433</v>
      </c>
      <c r="J33" s="4">
        <v>6008</v>
      </c>
      <c r="K33" s="30">
        <v>3179</v>
      </c>
      <c r="L33" s="30">
        <v>3228</v>
      </c>
      <c r="M33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49</v>
      </c>
      <c r="N33" s="30">
        <v>506</v>
      </c>
      <c r="O33" s="30">
        <v>408</v>
      </c>
      <c r="P33" s="30">
        <v>594</v>
      </c>
      <c r="Q33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502.66666666666669</v>
      </c>
      <c r="R33" s="41"/>
      <c r="S33" s="41"/>
      <c r="T33" s="41"/>
      <c r="U33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3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83.8</v>
      </c>
      <c r="W33" s="192">
        <v>0.54</v>
      </c>
      <c r="X33" s="8">
        <v>3</v>
      </c>
      <c r="Y33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33" s="9"/>
      <c r="AA33" s="17"/>
      <c r="AB33" s="9"/>
      <c r="AC33" s="9"/>
      <c r="AD33" s="1"/>
      <c r="AE33" s="17"/>
      <c r="AF33" s="9"/>
      <c r="AG33" s="3"/>
      <c r="AH33" s="6"/>
      <c r="AI33" s="17"/>
      <c r="AJ33" s="9"/>
      <c r="AK33" s="9"/>
      <c r="AL33" s="6">
        <f t="shared" si="0"/>
        <v>0</v>
      </c>
      <c r="AM33" s="10"/>
      <c r="AN33" s="9"/>
      <c r="AO33" s="10"/>
      <c r="AP33" s="1">
        <f>Z33+AB33+Tableau163457891011121314151617181920212223242623456789101112131415161718192021222325272829303132333423457681718383940424344454748495052537088105108109110128129130131149150151168169188189190207208209226227244261262[[#This Row],[SC2]]+AF33++AG33+AJ33+AN33+Tableau163457891011121314151617181920212223242623456789101112131415161718192021222325272829303132333423457681718383940424344454748495052537088105108109110128129130131149150151168169188189190207208209226227244261262[[#This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3" s="12">
        <f t="array" ref="AQ33">max_score</f>
        <v>0</v>
      </c>
      <c r="AR33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3" s="6" t="str">
        <f>IF(AND(I33&gt;4500,Y33=Z33,Tableau163457891011121314151617181920212223242623456789101112131415161718192021222325272829303132333423457681718383940424344454748495052537088105108109110128129130131149150151168169188189190207208209226227244261262[[#This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3" s="15">
        <v>6</v>
      </c>
      <c r="AU33" s="16">
        <v>5</v>
      </c>
      <c r="AV33" s="16">
        <v>6</v>
      </c>
      <c r="AW33" s="16">
        <v>5</v>
      </c>
      <c r="AX33" s="16">
        <v>6</v>
      </c>
      <c r="AY33" s="16">
        <v>7</v>
      </c>
      <c r="AZ33" s="16">
        <v>20</v>
      </c>
      <c r="BA33" s="16">
        <v>13</v>
      </c>
      <c r="BB33" s="16">
        <v>10</v>
      </c>
      <c r="BC33" s="16">
        <v>13</v>
      </c>
      <c r="BD33" s="16">
        <v>12</v>
      </c>
      <c r="BE33" s="16">
        <v>3</v>
      </c>
      <c r="BF33" s="16">
        <v>4</v>
      </c>
      <c r="BG33" s="16">
        <v>0</v>
      </c>
      <c r="BH33" s="16">
        <v>0</v>
      </c>
      <c r="BI33" s="16"/>
      <c r="BJ33" s="16"/>
      <c r="BK33" s="16"/>
      <c r="BL33"/>
    </row>
    <row r="34" spans="1:64" ht="15" customHeight="1" x14ac:dyDescent="0.25">
      <c r="A34" s="11" t="s">
        <v>248</v>
      </c>
      <c r="B34" s="11" t="s">
        <v>132</v>
      </c>
      <c r="C34" s="78"/>
      <c r="D34" s="79"/>
      <c r="E34" s="52"/>
      <c r="F34" s="52"/>
      <c r="G34" s="52"/>
      <c r="H34" s="4">
        <v>8456</v>
      </c>
      <c r="I34" s="7">
        <v>7682</v>
      </c>
      <c r="J34" s="4">
        <v>7772</v>
      </c>
      <c r="K34" s="30">
        <v>4586</v>
      </c>
      <c r="L34" s="30">
        <v>4590</v>
      </c>
      <c r="M34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4</v>
      </c>
      <c r="N34" s="30">
        <v>485</v>
      </c>
      <c r="O34" s="30">
        <v>767</v>
      </c>
      <c r="P34" s="30">
        <v>503</v>
      </c>
      <c r="Q34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585</v>
      </c>
      <c r="R34" s="41"/>
      <c r="S34" s="41"/>
      <c r="T34" s="41"/>
      <c r="U34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4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106.5</v>
      </c>
      <c r="W34" s="192">
        <v>4.0599999999999996</v>
      </c>
      <c r="X34" s="8">
        <v>3</v>
      </c>
      <c r="Y34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34" s="9"/>
      <c r="AA34" s="17"/>
      <c r="AB34" s="9"/>
      <c r="AC34" s="9"/>
      <c r="AD34" s="1"/>
      <c r="AE34" s="17"/>
      <c r="AF34" s="9"/>
      <c r="AG34" s="3"/>
      <c r="AH34" s="6"/>
      <c r="AI34" s="17"/>
      <c r="AJ34" s="9"/>
      <c r="AK34" s="9"/>
      <c r="AL34" s="6">
        <f t="shared" ref="AL34:AL51" si="1">AM34-AI34</f>
        <v>0</v>
      </c>
      <c r="AM34" s="10"/>
      <c r="AN34" s="9"/>
      <c r="AO34" s="10"/>
      <c r="AP34" s="1">
        <f>Z34+AB34+Tableau163457891011121314151617181920212223242623456789101112131415161718192021222325272829303132333423457681718383940424344454748495052537088105108109110128129130131149150151168169188189190207208209226227244261262[[#This Row],[SC2]]+AF34++AG34+AJ34+AN34+Tableau163457891011121314151617181920212223242623456789101112131415161718192021222325272829303132333423457681718383940424344454748495052537088105108109110128129130131149150151168169188189190207208209226227244261262[[#This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4" s="12">
        <f t="array" ref="AQ34">max_score</f>
        <v>0</v>
      </c>
      <c r="AR34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4" s="6" t="str">
        <f>IF(AND(I34&gt;4500,Y34=Z34,Tableau163457891011121314151617181920212223242623456789101112131415161718192021222325272829303132333423457681718383940424344454748495052537088105108109110128129130131149150151168169188189190207208209226227244261262[[#This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4" s="15">
        <v>7</v>
      </c>
      <c r="AU34" s="14">
        <v>5</v>
      </c>
      <c r="AV34" s="14">
        <v>5</v>
      </c>
      <c r="AW34" s="14">
        <v>4</v>
      </c>
      <c r="AX34" s="14">
        <v>4</v>
      </c>
      <c r="AY34" s="14">
        <v>6</v>
      </c>
      <c r="AZ34" s="14">
        <v>20</v>
      </c>
      <c r="BA34" s="14">
        <v>9</v>
      </c>
      <c r="BB34" s="14">
        <v>8</v>
      </c>
      <c r="BC34" s="14">
        <v>9</v>
      </c>
      <c r="BD34" s="14">
        <v>8</v>
      </c>
      <c r="BE34" s="14">
        <v>3</v>
      </c>
      <c r="BF34" s="14">
        <v>2</v>
      </c>
      <c r="BG34" s="14">
        <v>0</v>
      </c>
      <c r="BH34" s="14">
        <v>0</v>
      </c>
      <c r="BI34" s="14"/>
      <c r="BJ34" s="14"/>
      <c r="BK34" s="14"/>
      <c r="BL34"/>
    </row>
    <row r="35" spans="1:64" ht="15" customHeight="1" x14ac:dyDescent="0.25">
      <c r="A35" s="11" t="s">
        <v>77</v>
      </c>
      <c r="B35" s="11" t="s">
        <v>250</v>
      </c>
      <c r="C35" s="78"/>
      <c r="D35" s="79"/>
      <c r="E35" s="52"/>
      <c r="F35" s="52"/>
      <c r="G35" s="52"/>
      <c r="H35" s="4">
        <v>6993</v>
      </c>
      <c r="I35" s="4">
        <v>6408</v>
      </c>
      <c r="J35" s="4">
        <v>7026</v>
      </c>
      <c r="K35" s="30">
        <v>3740</v>
      </c>
      <c r="L35" s="30">
        <v>3819</v>
      </c>
      <c r="M35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79</v>
      </c>
      <c r="N35" s="30">
        <v>140</v>
      </c>
      <c r="O35" s="30">
        <v>349</v>
      </c>
      <c r="P35" s="30">
        <v>594</v>
      </c>
      <c r="Q35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361</v>
      </c>
      <c r="R35" s="41"/>
      <c r="S35" s="41"/>
      <c r="T35" s="41"/>
      <c r="U35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5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93.65</v>
      </c>
      <c r="W35" s="192">
        <v>1.59</v>
      </c>
      <c r="X35" s="8">
        <v>3</v>
      </c>
      <c r="Y35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35" s="9"/>
      <c r="AA35" s="17"/>
      <c r="AB35" s="9"/>
      <c r="AC35" s="9"/>
      <c r="AD35" s="1"/>
      <c r="AE35" s="17"/>
      <c r="AF35" s="9"/>
      <c r="AG35" s="3"/>
      <c r="AH35" s="6"/>
      <c r="AI35" s="17"/>
      <c r="AJ35" s="9"/>
      <c r="AK35" s="9"/>
      <c r="AL35" s="6">
        <f t="shared" si="1"/>
        <v>0</v>
      </c>
      <c r="AM35" s="10"/>
      <c r="AN35" s="9"/>
      <c r="AO35" s="10"/>
      <c r="AP35" s="1">
        <f>Z35+AB35+Tableau163457891011121314151617181920212223242623456789101112131415161718192021222325272829303132333423457681718383940424344454748495052537088105108109110128129130131149150151168169188189190207208209226227244261262[[#This Row],[SC2]]+AF35++AG35+AJ35+AN35+Tableau163457891011121314151617181920212223242623456789101112131415161718192021222325272829303132333423457681718383940424344454748495052537088105108109110128129130131149150151168169188189190207208209226227244261262[[#This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5" s="12">
        <f t="array" ref="AQ35">max_score</f>
        <v>0</v>
      </c>
      <c r="AR35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5" s="6" t="str">
        <f>IF(AND(I35&gt;4500,Y35=Z35,Tableau163457891011121314151617181920212223242623456789101112131415161718192021222325272829303132333423457681718383940424344454748495052537088105108109110128129130131149150151168169188189190207208209226227244261262[[#This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5" s="15">
        <v>7</v>
      </c>
      <c r="AU35" s="16">
        <v>5</v>
      </c>
      <c r="AV35" s="16">
        <v>6</v>
      </c>
      <c r="AW35" s="16">
        <v>6</v>
      </c>
      <c r="AX35" s="16">
        <v>6</v>
      </c>
      <c r="AY35" s="16">
        <v>7</v>
      </c>
      <c r="AZ35" s="16">
        <v>16</v>
      </c>
      <c r="BA35" s="16">
        <v>5</v>
      </c>
      <c r="BB35" s="16">
        <v>1</v>
      </c>
      <c r="BC35" s="16">
        <v>3</v>
      </c>
      <c r="BD35" s="16">
        <v>0</v>
      </c>
      <c r="BE35" s="16">
        <v>0</v>
      </c>
      <c r="BF35" s="16">
        <v>0</v>
      </c>
      <c r="BG35" s="16">
        <v>0</v>
      </c>
      <c r="BH35" s="16">
        <v>0</v>
      </c>
      <c r="BI35" s="16"/>
      <c r="BJ35" s="16"/>
      <c r="BK35" s="16"/>
      <c r="BL35"/>
    </row>
    <row r="36" spans="1:64" ht="15" customHeight="1" x14ac:dyDescent="0.25">
      <c r="A36" s="43" t="s">
        <v>344</v>
      </c>
      <c r="B36" s="11" t="s">
        <v>133</v>
      </c>
      <c r="C36" s="75"/>
      <c r="D36" s="45"/>
      <c r="E36" s="52"/>
      <c r="F36" s="52"/>
      <c r="G36" s="52"/>
      <c r="H36" s="4">
        <v>7968</v>
      </c>
      <c r="I36" s="4">
        <v>7968</v>
      </c>
      <c r="J36" s="4">
        <v>7968</v>
      </c>
      <c r="K36" s="30">
        <v>5286</v>
      </c>
      <c r="L36" s="30">
        <v>5286</v>
      </c>
      <c r="M36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36" s="30">
        <v>0</v>
      </c>
      <c r="O36" s="30">
        <v>0</v>
      </c>
      <c r="P36" s="30"/>
      <c r="Q36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36" s="41"/>
      <c r="S36" s="41"/>
      <c r="T36" s="41"/>
      <c r="U36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6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118.1</v>
      </c>
      <c r="W36" s="192">
        <v>3.41</v>
      </c>
      <c r="X36" s="8">
        <v>3</v>
      </c>
      <c r="Y36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36" s="9"/>
      <c r="AA36" s="17"/>
      <c r="AB36" s="9"/>
      <c r="AC36" s="9"/>
      <c r="AD36" s="1"/>
      <c r="AE36" s="17"/>
      <c r="AF36" s="9"/>
      <c r="AG36" s="3"/>
      <c r="AH36" s="6"/>
      <c r="AI36" s="17"/>
      <c r="AJ36" s="9"/>
      <c r="AK36" s="9"/>
      <c r="AL36" s="6">
        <f t="shared" si="1"/>
        <v>0</v>
      </c>
      <c r="AM36" s="10"/>
      <c r="AN36" s="9"/>
      <c r="AO36" s="10"/>
      <c r="AP36" s="1">
        <f>Z36+AB36+Tableau163457891011121314151617181920212223242623456789101112131415161718192021222325272829303132333423457681718383940424344454748495052537088105108109110128129130131149150151168169188189190207208209226227244261262[[#This Row],[SC2]]+AF36++AG36+AJ36+AN36+Tableau163457891011121314151617181920212223242623456789101112131415161718192021222325272829303132333423457681718383940424344454748495052537088105108109110128129130131149150151168169188189190207208209226227244261262[[#This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6" s="12">
        <f t="array" ref="AQ36">max_score</f>
        <v>0</v>
      </c>
      <c r="AR36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6" s="6" t="str">
        <f>IF(AND(I36&gt;4500,Y36=Z36,Tableau163457891011121314151617181920212223242623456789101112131415161718192021222325272829303132333423457681718383940424344454748495052537088105108109110128129130131149150151168169188189190207208209226227244261262[[#This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6" s="15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/>
    </row>
    <row r="37" spans="1:64" ht="15" customHeight="1" x14ac:dyDescent="0.25">
      <c r="A37" s="11" t="s">
        <v>148</v>
      </c>
      <c r="B37" s="11" t="s">
        <v>160</v>
      </c>
      <c r="C37" s="75"/>
      <c r="D37" s="45"/>
      <c r="E37" s="52"/>
      <c r="F37" s="52"/>
      <c r="G37" s="52"/>
      <c r="H37" s="12">
        <v>9068</v>
      </c>
      <c r="I37" s="12">
        <v>9068</v>
      </c>
      <c r="J37" s="12">
        <v>8474</v>
      </c>
      <c r="K37" s="30">
        <v>5409</v>
      </c>
      <c r="L37" s="30">
        <v>5518</v>
      </c>
      <c r="M37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109</v>
      </c>
      <c r="N37" s="30">
        <v>1232</v>
      </c>
      <c r="O37" s="30">
        <v>2044</v>
      </c>
      <c r="P37" s="30">
        <v>2157</v>
      </c>
      <c r="Q37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1811</v>
      </c>
      <c r="R37" s="41"/>
      <c r="S37" s="41"/>
      <c r="T37" s="41"/>
      <c r="U37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7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121.96666666666667</v>
      </c>
      <c r="W37" s="192">
        <v>4.46</v>
      </c>
      <c r="X37" s="1">
        <v>4</v>
      </c>
      <c r="Y37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37" s="3"/>
      <c r="AA37" s="17"/>
      <c r="AB37" s="3"/>
      <c r="AC37" s="3"/>
      <c r="AD37" s="1"/>
      <c r="AE37" s="17"/>
      <c r="AF37" s="3"/>
      <c r="AG37" s="3"/>
      <c r="AH37" s="1"/>
      <c r="AI37" s="17"/>
      <c r="AJ37" s="3"/>
      <c r="AK37" s="3"/>
      <c r="AL37" s="1">
        <f t="shared" si="1"/>
        <v>0</v>
      </c>
      <c r="AM37" s="17"/>
      <c r="AN37" s="3"/>
      <c r="AO37" s="17"/>
      <c r="AP37" s="1">
        <f>Z37+AB37+Tableau163457891011121314151617181920212223242623456789101112131415161718192021222325272829303132333423457681718383940424344454748495052537088105108109110128129130131149150151168169188189190207208209226227244261262[[#This Row],[SC2]]+AF37++AG37+AJ37+AN37+Tableau163457891011121314151617181920212223242623456789101112131415161718192021222325272829303132333423457681718383940424344454748495052537088105108109110128129130131149150151168169188189190207208209226227244261262[[#This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7" s="4">
        <f t="array" ref="AQ37">max_score</f>
        <v>0</v>
      </c>
      <c r="AR37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7" s="6" t="str">
        <f>IF(AND(I37&gt;4500,Y37=Z37,Tableau163457891011121314151617181920212223242623456789101112131415161718192021222325272829303132333423457681718383940424344454748495052537088105108109110128129130131149150151168169188189190207208209226227244261262[[#This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7" s="15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/>
    </row>
    <row r="38" spans="1:64" ht="15" customHeight="1" x14ac:dyDescent="0.25">
      <c r="A38" s="11" t="s">
        <v>114</v>
      </c>
      <c r="B38" s="11" t="s">
        <v>137</v>
      </c>
      <c r="C38" s="75"/>
      <c r="D38" s="45"/>
      <c r="E38" s="52"/>
      <c r="F38" s="52"/>
      <c r="G38" s="52"/>
      <c r="H38" s="4">
        <v>8732</v>
      </c>
      <c r="I38" s="4">
        <v>8732</v>
      </c>
      <c r="J38" s="4">
        <v>7017</v>
      </c>
      <c r="K38" s="30">
        <v>4928</v>
      </c>
      <c r="L38" s="30">
        <v>4928</v>
      </c>
      <c r="M38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38" s="30">
        <v>451</v>
      </c>
      <c r="O38" s="30">
        <v>0</v>
      </c>
      <c r="P38" s="30">
        <v>231</v>
      </c>
      <c r="Q38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227.33333333333334</v>
      </c>
      <c r="R38" s="41"/>
      <c r="S38" s="41"/>
      <c r="T38" s="41"/>
      <c r="U38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8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112.13333333333334</v>
      </c>
      <c r="W38" s="192">
        <v>0</v>
      </c>
      <c r="X38" s="8">
        <v>2</v>
      </c>
      <c r="Y38" s="2">
        <f>Tableau163457891011121314151617181920212223242623456789101112131415161718192021222325272829303132333423457681718383940424344454748495052537088105108109110128129130131149150151168169188189190207208209226227244261262[[#This Row],[PR]]+0</f>
        <v>2</v>
      </c>
      <c r="Z38" s="9"/>
      <c r="AA38" s="17"/>
      <c r="AB38" s="9"/>
      <c r="AC38" s="9"/>
      <c r="AD38" s="1"/>
      <c r="AE38" s="17"/>
      <c r="AF38" s="9"/>
      <c r="AG38" s="3"/>
      <c r="AH38" s="6"/>
      <c r="AI38" s="17"/>
      <c r="AJ38" s="9"/>
      <c r="AK38" s="9"/>
      <c r="AL38" s="6">
        <f t="shared" si="1"/>
        <v>0</v>
      </c>
      <c r="AM38" s="10"/>
      <c r="AN38" s="9"/>
      <c r="AO38" s="10"/>
      <c r="AP38" s="1">
        <f>Z38+AB38+Tableau163457891011121314151617181920212223242623456789101112131415161718192021222325272829303132333423457681718383940424344454748495052537088105108109110128129130131149150151168169188189190207208209226227244261262[[#This Row],[SC2]]+AF38++AG38+AJ38+AN38+Tableau163457891011121314151617181920212223242623456789101112131415161718192021222325272829303132333423457681718383940424344454748495052537088105108109110128129130131149150151168169188189190207208209226227244261262[[#This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8" s="12">
        <f t="array" ref="AQ38">max_score</f>
        <v>0</v>
      </c>
      <c r="AR38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8" s="6" t="str">
        <f>IF(AND(I38&gt;4500,Y38=Z38,Tableau163457891011121314151617181920212223242623456789101112131415161718192021222325272829303132333423457681718383940424344454748495052537088105108109110128129130131149150151168169188189190207208209226227244261262[[#This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8" s="15">
        <v>3</v>
      </c>
      <c r="AU38" s="16">
        <v>3</v>
      </c>
      <c r="AV38" s="16">
        <v>3</v>
      </c>
      <c r="AW38" s="16">
        <v>2</v>
      </c>
      <c r="AX38" s="16">
        <v>3</v>
      </c>
      <c r="AY38" s="16">
        <v>3</v>
      </c>
      <c r="AZ38" s="16">
        <v>20</v>
      </c>
      <c r="BA38" s="16">
        <v>7</v>
      </c>
      <c r="BB38" s="16">
        <v>2</v>
      </c>
      <c r="BC38" s="16">
        <v>5</v>
      </c>
      <c r="BD38" s="16">
        <v>0</v>
      </c>
      <c r="BE38" s="16">
        <v>1</v>
      </c>
      <c r="BF38" s="16">
        <v>0</v>
      </c>
      <c r="BG38" s="16">
        <v>0</v>
      </c>
      <c r="BH38" s="16">
        <v>0</v>
      </c>
      <c r="BI38" s="16"/>
      <c r="BJ38" s="16"/>
      <c r="BK38" s="16"/>
      <c r="BL38"/>
    </row>
    <row r="39" spans="1:64" ht="15" customHeight="1" x14ac:dyDescent="0.25">
      <c r="A39" s="11" t="s">
        <v>314</v>
      </c>
      <c r="B39" s="11" t="s">
        <v>280</v>
      </c>
      <c r="C39" s="75"/>
      <c r="D39" s="45"/>
      <c r="E39" s="52"/>
      <c r="F39" s="52"/>
      <c r="G39" s="52"/>
      <c r="H39" s="4">
        <v>8478</v>
      </c>
      <c r="I39" s="4">
        <v>8478</v>
      </c>
      <c r="J39" s="4">
        <v>8616</v>
      </c>
      <c r="K39" s="30">
        <v>3080</v>
      </c>
      <c r="L39" s="171">
        <v>3170</v>
      </c>
      <c r="M39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90</v>
      </c>
      <c r="N39" s="30"/>
      <c r="O39" s="172"/>
      <c r="P39" s="30">
        <v>576</v>
      </c>
      <c r="Q39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192</v>
      </c>
      <c r="R39" s="41"/>
      <c r="S39" s="41"/>
      <c r="T39" s="41"/>
      <c r="U39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39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82.833333333333343</v>
      </c>
      <c r="W39" s="192">
        <v>2.31</v>
      </c>
      <c r="X39" s="1">
        <v>4</v>
      </c>
      <c r="Y39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39" s="3"/>
      <c r="AA39" s="17"/>
      <c r="AB39" s="3"/>
      <c r="AC39" s="3"/>
      <c r="AD39" s="1"/>
      <c r="AE39" s="17"/>
      <c r="AF39" s="3"/>
      <c r="AG39" s="3"/>
      <c r="AH39" s="6"/>
      <c r="AI39" s="17"/>
      <c r="AJ39" s="3"/>
      <c r="AK39" s="3"/>
      <c r="AL39" s="6">
        <f t="shared" si="1"/>
        <v>0</v>
      </c>
      <c r="AM39" s="17"/>
      <c r="AN39" s="3"/>
      <c r="AO39" s="17"/>
      <c r="AP39" s="1">
        <f>Z39+AB39+Tableau163457891011121314151617181920212223242623456789101112131415161718192021222325272829303132333423457681718383940424344454748495052537088105108109110128129130131149150151168169188189190207208209226227244261262[[#This Row],[SC2]]+AF39++AG39+AJ39+AN39+Tableau163457891011121314151617181920212223242623456789101112131415161718192021222325272829303132333423457681718383940424344454748495052537088105108109110128129130131149150151168169188189190207208209226227244261262[[#This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39" s="12">
        <f t="array" ref="AQ39">max_score</f>
        <v>0</v>
      </c>
      <c r="AR39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39" s="6" t="str">
        <f>IF(AND(I39&gt;4500,Y39=Z39,Tableau163457891011121314151617181920212223242623456789101112131415161718192021222325272829303132333423457681718383940424344454748495052537088105108109110128129130131149150151168169188189190207208209226227244261262[[#This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39" s="15"/>
      <c r="AU39" s="15"/>
      <c r="AV39" s="14"/>
      <c r="AW39" s="14"/>
      <c r="AX39" s="14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4"/>
      <c r="BL39"/>
    </row>
    <row r="40" spans="1:64" ht="15" customHeight="1" x14ac:dyDescent="0.25">
      <c r="A40" s="11" t="s">
        <v>78</v>
      </c>
      <c r="B40" s="11" t="s">
        <v>136</v>
      </c>
      <c r="C40" s="75"/>
      <c r="D40" s="45"/>
      <c r="E40" s="52"/>
      <c r="F40" s="52"/>
      <c r="G40" s="52"/>
      <c r="H40" s="4">
        <v>7794</v>
      </c>
      <c r="I40" s="4">
        <v>7794</v>
      </c>
      <c r="J40" s="4">
        <v>8357</v>
      </c>
      <c r="K40" s="30">
        <v>4820</v>
      </c>
      <c r="L40" s="30">
        <v>4917</v>
      </c>
      <c r="M40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97</v>
      </c>
      <c r="N40" s="30">
        <v>453</v>
      </c>
      <c r="O40" s="30">
        <v>1207</v>
      </c>
      <c r="P40" s="30">
        <v>1027</v>
      </c>
      <c r="Q40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895.66666666666663</v>
      </c>
      <c r="R40" s="41"/>
      <c r="S40" s="41"/>
      <c r="T40" s="41"/>
      <c r="U40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0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111.95</v>
      </c>
      <c r="W40" s="192">
        <v>4.37</v>
      </c>
      <c r="X40" s="8">
        <v>4</v>
      </c>
      <c r="Y40" s="2">
        <f>Tableau163457891011121314151617181920212223242623456789101112131415161718192021222325272829303132333423457681718383940424344454748495052537088105108109110128129130131149150151168169188189190207208209226227244261262[[#This Row],[PR]]+0</f>
        <v>4</v>
      </c>
      <c r="Z40" s="9"/>
      <c r="AA40" s="17"/>
      <c r="AB40" s="9"/>
      <c r="AC40" s="9"/>
      <c r="AD40" s="1"/>
      <c r="AE40" s="17"/>
      <c r="AF40" s="9"/>
      <c r="AG40" s="3"/>
      <c r="AH40" s="6"/>
      <c r="AI40" s="17"/>
      <c r="AJ40" s="9"/>
      <c r="AK40" s="9"/>
      <c r="AL40" s="6">
        <f t="shared" si="1"/>
        <v>0</v>
      </c>
      <c r="AM40" s="10"/>
      <c r="AN40" s="9"/>
      <c r="AO40" s="10"/>
      <c r="AP40" s="1">
        <f>Z40+AB40+Tableau163457891011121314151617181920212223242623456789101112131415161718192021222325272829303132333423457681718383940424344454748495052537088105108109110128129130131149150151168169188189190207208209226227244261262[[#This Row],[SC2]]+AF40++AG40+AJ40+AN40+Tableau163457891011121314151617181920212223242623456789101112131415161718192021222325272829303132333423457681718383940424344454748495052537088105108109110128129130131149150151168169188189190207208209226227244261262[[#This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0" s="12">
        <f t="array" ref="AQ40">max_score</f>
        <v>0</v>
      </c>
      <c r="AR40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0" s="6" t="str">
        <f>IF(AND(I40&gt;4500,Y40=Z40,Tableau163457891011121314151617181920212223242623456789101112131415161718192021222325272829303132333423457681718383940424344454748495052537088105108109110128129130131149150151168169188189190207208209226227244261262[[#This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0" s="15">
        <v>5</v>
      </c>
      <c r="AU40" s="16">
        <v>4</v>
      </c>
      <c r="AV40" s="16">
        <v>4</v>
      </c>
      <c r="AW40" s="16">
        <v>4</v>
      </c>
      <c r="AX40" s="16">
        <v>4</v>
      </c>
      <c r="AY40" s="16">
        <v>7</v>
      </c>
      <c r="AZ40" s="16">
        <v>16</v>
      </c>
      <c r="BA40" s="16">
        <v>5</v>
      </c>
      <c r="BB40" s="16">
        <v>1</v>
      </c>
      <c r="BC40" s="16">
        <v>3</v>
      </c>
      <c r="BD40" s="16">
        <v>0</v>
      </c>
      <c r="BE40" s="16">
        <v>0</v>
      </c>
      <c r="BF40" s="16">
        <v>0</v>
      </c>
      <c r="BG40" s="16">
        <v>0</v>
      </c>
      <c r="BH40" s="16">
        <v>0</v>
      </c>
      <c r="BI40" s="16"/>
      <c r="BJ40" s="16"/>
      <c r="BK40" s="16"/>
      <c r="BL40"/>
    </row>
    <row r="41" spans="1:64" ht="15" customHeight="1" x14ac:dyDescent="0.25">
      <c r="A41" s="43" t="s">
        <v>345</v>
      </c>
      <c r="B41" s="11" t="s">
        <v>143</v>
      </c>
      <c r="C41" s="75"/>
      <c r="D41" s="45"/>
      <c r="E41" s="52">
        <v>1</v>
      </c>
      <c r="F41" s="52"/>
      <c r="G41" s="52"/>
      <c r="H41" s="4">
        <v>7000</v>
      </c>
      <c r="I41" s="4">
        <v>4000</v>
      </c>
      <c r="J41" s="4">
        <v>4000</v>
      </c>
      <c r="K41" s="30">
        <v>2074</v>
      </c>
      <c r="L41" s="30">
        <v>2074</v>
      </c>
      <c r="M41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41" s="30">
        <v>0</v>
      </c>
      <c r="O41" s="30">
        <v>238</v>
      </c>
      <c r="P41" s="30"/>
      <c r="Q41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79.333333333333329</v>
      </c>
      <c r="R41" s="41"/>
      <c r="S41" s="41"/>
      <c r="T41" s="41"/>
      <c r="U41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1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64.566666666666663</v>
      </c>
      <c r="W41" s="192">
        <v>0</v>
      </c>
      <c r="X41" s="8">
        <v>2</v>
      </c>
      <c r="Y41" s="2">
        <f>Tableau163457891011121314151617181920212223242623456789101112131415161718192021222325272829303132333423457681718383940424344454748495052537088105108109110128129130131149150151168169188189190207208209226227244261262[[#This Row],[PR]]+0</f>
        <v>2</v>
      </c>
      <c r="Z41" s="9"/>
      <c r="AA41" s="17"/>
      <c r="AB41" s="9"/>
      <c r="AC41" s="9"/>
      <c r="AD41" s="1"/>
      <c r="AE41" s="17"/>
      <c r="AF41" s="9"/>
      <c r="AG41" s="3"/>
      <c r="AH41" s="6"/>
      <c r="AI41" s="17"/>
      <c r="AJ41" s="9"/>
      <c r="AK41" s="9"/>
      <c r="AL41" s="6">
        <f t="shared" si="1"/>
        <v>0</v>
      </c>
      <c r="AM41" s="10"/>
      <c r="AN41" s="9"/>
      <c r="AO41" s="10"/>
      <c r="AP41" s="1">
        <f>Z41+AB41+Tableau163457891011121314151617181920212223242623456789101112131415161718192021222325272829303132333423457681718383940424344454748495052537088105108109110128129130131149150151168169188189190207208209226227244261262[[#This Row],[SC2]]+AF41++AG41+AJ41+AN41+Tableau163457891011121314151617181920212223242623456789101112131415161718192021222325272829303132333423457681718383940424344454748495052537088105108109110128129130131149150151168169188189190207208209226227244261262[[#This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1" s="12">
        <f t="array" ref="AQ41">max_score</f>
        <v>0</v>
      </c>
      <c r="AR41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1" s="6" t="str">
        <f>IF(AND(I41&gt;4500,Y41=Z41,Tableau163457891011121314151617181920212223242623456789101112131415161718192021222325272829303132333423457681718383940424344454748495052537088105108109110128129130131149150151168169188189190207208209226227244261262[[#This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1" s="15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/>
    </row>
    <row r="42" spans="1:64" ht="15" customHeight="1" x14ac:dyDescent="0.25">
      <c r="A42" s="43" t="s">
        <v>341</v>
      </c>
      <c r="B42" s="11" t="s">
        <v>146</v>
      </c>
      <c r="C42" s="75"/>
      <c r="D42" s="45"/>
      <c r="E42" s="52"/>
      <c r="F42" s="52"/>
      <c r="G42" s="52"/>
      <c r="H42" s="12">
        <v>7753</v>
      </c>
      <c r="I42" s="12">
        <v>7053</v>
      </c>
      <c r="J42" s="12">
        <v>6153</v>
      </c>
      <c r="K42" s="30">
        <v>4643</v>
      </c>
      <c r="L42" s="30">
        <v>4671</v>
      </c>
      <c r="M42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28</v>
      </c>
      <c r="N42" s="30">
        <v>241</v>
      </c>
      <c r="O42" s="30">
        <v>387</v>
      </c>
      <c r="P42" s="30">
        <v>275</v>
      </c>
      <c r="Q42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301</v>
      </c>
      <c r="R42" s="41"/>
      <c r="S42" s="41"/>
      <c r="T42" s="41"/>
      <c r="U42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2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107.85</v>
      </c>
      <c r="W42" s="192">
        <v>0.54</v>
      </c>
      <c r="X42" s="1">
        <v>3</v>
      </c>
      <c r="Y42" s="2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42" s="3"/>
      <c r="AA42" s="17"/>
      <c r="AB42" s="3"/>
      <c r="AC42" s="3"/>
      <c r="AD42" s="1"/>
      <c r="AE42" s="17"/>
      <c r="AF42" s="3"/>
      <c r="AG42" s="3"/>
      <c r="AH42" s="6"/>
      <c r="AI42" s="17"/>
      <c r="AJ42" s="3"/>
      <c r="AK42" s="3"/>
      <c r="AL42" s="6">
        <f t="shared" si="1"/>
        <v>0</v>
      </c>
      <c r="AM42" s="17"/>
      <c r="AN42" s="3"/>
      <c r="AO42" s="17"/>
      <c r="AP42" s="1">
        <f>Z42+AB42+Tableau163457891011121314151617181920212223242623456789101112131415161718192021222325272829303132333423457681718383940424344454748495052537088105108109110128129130131149150151168169188189190207208209226227244261262[[#This Row],[SC2]]+AF42++AG42+AJ42+AN42+Tableau163457891011121314151617181920212223242623456789101112131415161718192021222325272829303132333423457681718383940424344454748495052537088105108109110128129130131149150151168169188189190207208209226227244261262[[#This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2" s="12">
        <f t="array" ref="AQ42">max_score</f>
        <v>0</v>
      </c>
      <c r="AR42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2" s="6" t="str">
        <f>IF(AND(I42&gt;4500,Y42=Z42,Tableau163457891011121314151617181920212223242623456789101112131415161718192021222325272829303132333423457681718383940424344454748495052537088105108109110128129130131149150151168169188189190207208209226227244261262[[#This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2" s="15">
        <v>5</v>
      </c>
      <c r="AU42" s="14">
        <v>4</v>
      </c>
      <c r="AV42" s="14">
        <v>5</v>
      </c>
      <c r="AW42" s="14">
        <v>4</v>
      </c>
      <c r="AX42" s="14">
        <v>5</v>
      </c>
      <c r="AY42" s="14">
        <v>7</v>
      </c>
      <c r="AZ42" s="14">
        <v>20</v>
      </c>
      <c r="BA42" s="14">
        <v>12</v>
      </c>
      <c r="BB42" s="14">
        <v>10</v>
      </c>
      <c r="BC42" s="14">
        <v>10</v>
      </c>
      <c r="BD42" s="14">
        <v>10</v>
      </c>
      <c r="BE42" s="14">
        <v>3</v>
      </c>
      <c r="BF42" s="14">
        <v>4</v>
      </c>
      <c r="BG42" s="14">
        <v>0</v>
      </c>
      <c r="BH42" s="14">
        <v>0</v>
      </c>
      <c r="BI42" s="14"/>
      <c r="BJ42" s="14"/>
      <c r="BK42" s="14"/>
      <c r="BL42"/>
    </row>
    <row r="43" spans="1:64" ht="15" customHeight="1" x14ac:dyDescent="0.25">
      <c r="A43" s="43" t="s">
        <v>342</v>
      </c>
      <c r="B43" s="11" t="s">
        <v>282</v>
      </c>
      <c r="C43" s="75"/>
      <c r="D43" s="45"/>
      <c r="E43" s="52"/>
      <c r="F43" s="52"/>
      <c r="G43" s="52"/>
      <c r="H43" s="4">
        <v>7112</v>
      </c>
      <c r="I43" s="4">
        <v>6815</v>
      </c>
      <c r="J43" s="4"/>
      <c r="K43" s="30">
        <v>3922</v>
      </c>
      <c r="L43" s="171">
        <v>3948</v>
      </c>
      <c r="M43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26</v>
      </c>
      <c r="N43" s="30">
        <v>0</v>
      </c>
      <c r="O43" s="30">
        <v>13</v>
      </c>
      <c r="P43" s="30"/>
      <c r="Q43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4.333333333333333</v>
      </c>
      <c r="R43" s="41"/>
      <c r="S43" s="41"/>
      <c r="T43" s="41"/>
      <c r="U43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3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95.8</v>
      </c>
      <c r="W43" s="192">
        <v>0</v>
      </c>
      <c r="X43" s="1">
        <v>1</v>
      </c>
      <c r="Y43" s="2">
        <f>Tableau163457891011121314151617181920212223242623456789101112131415161718192021222325272829303132333423457681718383940424344454748495052537088105108109110128129130131149150151168169188189190207208209226227244261262[[#This Row],[PR]]+0</f>
        <v>1</v>
      </c>
      <c r="Z43" s="3"/>
      <c r="AA43" s="17"/>
      <c r="AB43" s="3"/>
      <c r="AC43" s="3"/>
      <c r="AD43" s="1"/>
      <c r="AE43" s="17"/>
      <c r="AF43" s="3"/>
      <c r="AG43" s="3"/>
      <c r="AH43" s="6"/>
      <c r="AI43" s="17"/>
      <c r="AJ43" s="3"/>
      <c r="AK43" s="3"/>
      <c r="AL43" s="6">
        <f t="shared" si="1"/>
        <v>0</v>
      </c>
      <c r="AM43" s="17"/>
      <c r="AN43" s="3"/>
      <c r="AO43" s="17"/>
      <c r="AP43" s="1">
        <f>Z43+AB43+Tableau163457891011121314151617181920212223242623456789101112131415161718192021222325272829303132333423457681718383940424344454748495052537088105108109110128129130131149150151168169188189190207208209226227244261262[[#This Row],[SC2]]+AF43++AG43+AJ43+AN43+Tableau163457891011121314151617181920212223242623456789101112131415161718192021222325272829303132333423457681718383940424344454748495052537088105108109110128129130131149150151168169188189190207208209226227244261262[[#This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3" s="12">
        <f t="array" ref="AQ43">max_score</f>
        <v>0</v>
      </c>
      <c r="AR43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3" s="6" t="str">
        <f>IF(AND(I43&gt;4500,Y43=Z43,Tableau163457891011121314151617181920212223242623456789101112131415161718192021222325272829303132333423457681718383940424344454748495052537088105108109110128129130131149150151168169188189190207208209226227244261262[[#This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3" s="15">
        <v>7</v>
      </c>
      <c r="AU43" s="16">
        <v>5</v>
      </c>
      <c r="AV43" s="16">
        <v>5</v>
      </c>
      <c r="AW43" s="16">
        <v>5</v>
      </c>
      <c r="AX43" s="16">
        <v>5</v>
      </c>
      <c r="AY43" s="16">
        <v>8</v>
      </c>
      <c r="AZ43" s="16">
        <v>20</v>
      </c>
      <c r="BA43" s="16">
        <v>13</v>
      </c>
      <c r="BB43" s="16">
        <v>12</v>
      </c>
      <c r="BC43" s="16">
        <v>15</v>
      </c>
      <c r="BD43" s="16">
        <v>12</v>
      </c>
      <c r="BE43" s="16">
        <v>10</v>
      </c>
      <c r="BF43" s="16">
        <v>6</v>
      </c>
      <c r="BG43" s="16">
        <v>15</v>
      </c>
      <c r="BH43" s="16">
        <v>0</v>
      </c>
      <c r="BI43" s="16"/>
      <c r="BJ43" s="16"/>
      <c r="BK43" s="16"/>
      <c r="BL43"/>
    </row>
    <row r="44" spans="1:64" ht="15" customHeight="1" x14ac:dyDescent="0.25">
      <c r="A44" s="43" t="s">
        <v>343</v>
      </c>
      <c r="B44" s="11" t="s">
        <v>283</v>
      </c>
      <c r="C44" s="75"/>
      <c r="D44" s="45"/>
      <c r="E44" s="52"/>
      <c r="F44" s="52"/>
      <c r="G44" s="52"/>
      <c r="H44" s="4">
        <v>7610</v>
      </c>
      <c r="I44" s="4">
        <v>7411</v>
      </c>
      <c r="J44" s="4"/>
      <c r="K44" s="30">
        <v>3908</v>
      </c>
      <c r="L44" s="171">
        <v>3920</v>
      </c>
      <c r="M44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12</v>
      </c>
      <c r="N44" s="30"/>
      <c r="O44" s="30"/>
      <c r="P44" s="30"/>
      <c r="Q44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44" s="41"/>
      <c r="S44" s="41"/>
      <c r="T44" s="41"/>
      <c r="U44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4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95.333333333333329</v>
      </c>
      <c r="W44" s="192">
        <v>0</v>
      </c>
      <c r="X44" s="8">
        <v>1</v>
      </c>
      <c r="Y44" s="2">
        <f>Tableau163457891011121314151617181920212223242623456789101112131415161718192021222325272829303132333423457681718383940424344454748495052537088105108109110128129130131149150151168169188189190207208209226227244261262[[#This Row],[PR]]+0</f>
        <v>1</v>
      </c>
      <c r="Z44" s="9"/>
      <c r="AA44" s="17"/>
      <c r="AB44" s="9"/>
      <c r="AC44" s="9"/>
      <c r="AD44" s="1"/>
      <c r="AE44" s="17"/>
      <c r="AF44" s="9"/>
      <c r="AG44" s="3"/>
      <c r="AH44" s="6"/>
      <c r="AI44" s="17"/>
      <c r="AJ44" s="9"/>
      <c r="AK44" s="9"/>
      <c r="AL44" s="6">
        <f t="shared" si="1"/>
        <v>0</v>
      </c>
      <c r="AM44" s="10"/>
      <c r="AN44" s="9"/>
      <c r="AO44" s="10"/>
      <c r="AP44" s="1">
        <f>Z44+AB44+Tableau163457891011121314151617181920212223242623456789101112131415161718192021222325272829303132333423457681718383940424344454748495052537088105108109110128129130131149150151168169188189190207208209226227244261262[[#This Row],[SC2]]+AF44++AG44+AJ44+AN44+Tableau163457891011121314151617181920212223242623456789101112131415161718192021222325272829303132333423457681718383940424344454748495052537088105108109110128129130131149150151168169188189190207208209226227244261262[[#This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4" s="12">
        <f t="array" ref="AQ44">max_score</f>
        <v>0</v>
      </c>
      <c r="AR44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4" s="6" t="str">
        <f>IF(AND(I44&gt;4500,Y44=Z44,Tableau163457891011121314151617181920212223242623456789101112131415161718192021222325272829303132333423457681718383940424344454748495052537088105108109110128129130131149150151168169188189190207208209226227244261262[[#This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4" s="15">
        <v>8</v>
      </c>
      <c r="AU44" s="16">
        <v>6</v>
      </c>
      <c r="AV44" s="16">
        <v>6</v>
      </c>
      <c r="AW44" s="16">
        <v>7</v>
      </c>
      <c r="AX44" s="16">
        <v>7</v>
      </c>
      <c r="AY44" s="16">
        <v>8</v>
      </c>
      <c r="AZ44" s="16">
        <v>20</v>
      </c>
      <c r="BA44" s="16">
        <v>15</v>
      </c>
      <c r="BB44" s="16">
        <v>13</v>
      </c>
      <c r="BC44" s="16">
        <v>15</v>
      </c>
      <c r="BD44" s="16">
        <v>11</v>
      </c>
      <c r="BE44" s="16">
        <v>10</v>
      </c>
      <c r="BF44" s="16">
        <v>6</v>
      </c>
      <c r="BG44" s="16">
        <v>0</v>
      </c>
      <c r="BH44" s="16">
        <v>0</v>
      </c>
      <c r="BI44" s="16"/>
      <c r="BJ44" s="16"/>
      <c r="BK44" s="16"/>
      <c r="BL44"/>
    </row>
    <row r="45" spans="1:64" ht="15" customHeight="1" x14ac:dyDescent="0.25">
      <c r="A45" s="43" t="s">
        <v>264</v>
      </c>
      <c r="B45" s="11"/>
      <c r="C45" s="75"/>
      <c r="D45" s="45"/>
      <c r="E45" s="52"/>
      <c r="F45" s="52"/>
      <c r="G45" s="52"/>
      <c r="H45" s="4"/>
      <c r="I45" s="4"/>
      <c r="J45" s="4"/>
      <c r="K45" s="30"/>
      <c r="L45" s="30"/>
      <c r="M45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45" s="30"/>
      <c r="O45" s="30"/>
      <c r="P45" s="30"/>
      <c r="Q45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45" s="41"/>
      <c r="S45" s="41"/>
      <c r="T45" s="41"/>
      <c r="U45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5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30</v>
      </c>
      <c r="W45" s="192"/>
      <c r="X45" s="8"/>
      <c r="Y45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45" s="9"/>
      <c r="AA45" s="17"/>
      <c r="AB45" s="9"/>
      <c r="AC45" s="9"/>
      <c r="AD45" s="1"/>
      <c r="AE45" s="17"/>
      <c r="AF45" s="9"/>
      <c r="AG45" s="3"/>
      <c r="AH45" s="6"/>
      <c r="AI45" s="17"/>
      <c r="AJ45" s="9"/>
      <c r="AK45" s="9"/>
      <c r="AL45" s="6">
        <f t="shared" si="1"/>
        <v>0</v>
      </c>
      <c r="AM45" s="10"/>
      <c r="AN45" s="9"/>
      <c r="AO45" s="10"/>
      <c r="AP45" s="1">
        <f>Z45+AB45+Tableau163457891011121314151617181920212223242623456789101112131415161718192021222325272829303132333423457681718383940424344454748495052537088105108109110128129130131149150151168169188189190207208209226227244261262[[#This Row],[SC2]]+AF45++AG45+AJ45+AN45+Tableau163457891011121314151617181920212223242623456789101112131415161718192021222325272829303132333423457681718383940424344454748495052537088105108109110128129130131149150151168169188189190207208209226227244261262[[#This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5" s="12">
        <f t="array" ref="AQ45">max_score</f>
        <v>0</v>
      </c>
      <c r="AR45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5" s="6" t="str">
        <f>IF(AND(I45&gt;4500,Y45=Z45,Tableau163457891011121314151617181920212223242623456789101112131415161718192021222325272829303132333423457681718383940424344454748495052537088105108109110128129130131149150151168169188189190207208209226227244261262[[#This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5" s="15"/>
      <c r="AU45" s="15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/>
    </row>
    <row r="46" spans="1:64" ht="15" customHeight="1" x14ac:dyDescent="0.25">
      <c r="A46" s="43" t="s">
        <v>265</v>
      </c>
      <c r="B46" s="11" t="s">
        <v>142</v>
      </c>
      <c r="C46" s="75"/>
      <c r="D46" s="45"/>
      <c r="E46" s="52"/>
      <c r="F46" s="52"/>
      <c r="G46" s="52"/>
      <c r="H46" s="4"/>
      <c r="I46" s="4"/>
      <c r="J46" s="4"/>
      <c r="K46" s="30"/>
      <c r="L46" s="30"/>
      <c r="M46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46" s="30"/>
      <c r="O46" s="30"/>
      <c r="P46" s="30"/>
      <c r="Q46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46" s="41"/>
      <c r="S46" s="41"/>
      <c r="T46" s="41"/>
      <c r="U46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6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30</v>
      </c>
      <c r="W46" s="192"/>
      <c r="X46" s="8"/>
      <c r="Y46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46" s="9"/>
      <c r="AA46" s="17"/>
      <c r="AB46" s="9"/>
      <c r="AC46" s="9"/>
      <c r="AD46" s="1"/>
      <c r="AE46" s="17"/>
      <c r="AF46" s="9"/>
      <c r="AG46" s="3"/>
      <c r="AH46" s="6"/>
      <c r="AI46" s="17"/>
      <c r="AJ46" s="9"/>
      <c r="AK46" s="9"/>
      <c r="AL46" s="6">
        <f t="shared" si="1"/>
        <v>0</v>
      </c>
      <c r="AM46" s="10"/>
      <c r="AN46" s="9"/>
      <c r="AO46" s="10"/>
      <c r="AP46" s="1">
        <f>Z46+AB46+Tableau163457891011121314151617181920212223242623456789101112131415161718192021222325272829303132333423457681718383940424344454748495052537088105108109110128129130131149150151168169188189190207208209226227244261262[[#This Row],[SC2]]+AF46++AG46+AJ46+AN46+Tableau163457891011121314151617181920212223242623456789101112131415161718192021222325272829303132333423457681718383940424344454748495052537088105108109110128129130131149150151168169188189190207208209226227244261262[[#This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6" s="12">
        <f t="array" ref="AQ46">max_score</f>
        <v>0</v>
      </c>
      <c r="AR46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6" s="6" t="str">
        <f>IF(AND(I46&gt;4500,Y46=Z46,Tableau163457891011121314151617181920212223242623456789101112131415161718192021222325272829303132333423457681718383940424344454748495052537088105108109110128129130131149150151168169188189190207208209226227244261262[[#This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6" s="15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/>
    </row>
    <row r="47" spans="1:64" ht="15" customHeight="1" x14ac:dyDescent="0.25">
      <c r="A47" s="43" t="s">
        <v>266</v>
      </c>
      <c r="B47" s="11" t="s">
        <v>142</v>
      </c>
      <c r="C47" s="75"/>
      <c r="D47" s="45"/>
      <c r="E47" s="52"/>
      <c r="F47" s="52"/>
      <c r="G47" s="52"/>
      <c r="H47" s="4"/>
      <c r="I47" s="4"/>
      <c r="J47" s="4"/>
      <c r="K47" s="30"/>
      <c r="L47" s="30"/>
      <c r="M47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47" s="30">
        <v>195</v>
      </c>
      <c r="O47" s="30">
        <v>1531</v>
      </c>
      <c r="P47" s="30">
        <v>604</v>
      </c>
      <c r="Q47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776.66666666666663</v>
      </c>
      <c r="R47" s="41"/>
      <c r="S47" s="41"/>
      <c r="T47" s="41"/>
      <c r="U47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7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30</v>
      </c>
      <c r="W47" s="192"/>
      <c r="X47" s="1"/>
      <c r="Y47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47" s="3"/>
      <c r="AA47" s="17"/>
      <c r="AB47" s="3"/>
      <c r="AC47" s="3"/>
      <c r="AD47" s="1"/>
      <c r="AE47" s="17"/>
      <c r="AF47" s="3"/>
      <c r="AG47" s="3"/>
      <c r="AH47" s="1"/>
      <c r="AI47" s="17"/>
      <c r="AJ47" s="3"/>
      <c r="AK47" s="3"/>
      <c r="AL47" s="1">
        <f t="shared" si="1"/>
        <v>0</v>
      </c>
      <c r="AM47" s="17"/>
      <c r="AN47" s="3"/>
      <c r="AO47" s="17"/>
      <c r="AP47" s="1">
        <f>Z47+AB47+Tableau163457891011121314151617181920212223242623456789101112131415161718192021222325272829303132333423457681718383940424344454748495052537088105108109110128129130131149150151168169188189190207208209226227244261262[[#This Row],[SC2]]+AF47++AG47+AJ47+AN47+Tableau163457891011121314151617181920212223242623456789101112131415161718192021222325272829303132333423457681718383940424344454748495052537088105108109110128129130131149150151168169188189190207208209226227244261262[[#This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7" s="4">
        <f t="array" ref="AQ47">max_score</f>
        <v>0</v>
      </c>
      <c r="AR47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7" s="6" t="str">
        <f>IF(AND(I47&gt;4500,Y47=Z47,Tableau163457891011121314151617181920212223242623456789101112131415161718192021222325272829303132333423457681718383940424344454748495052537088105108109110128129130131149150151168169188189190207208209226227244261262[[#This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7" s="15">
        <v>4</v>
      </c>
      <c r="AU47" s="16">
        <v>2</v>
      </c>
      <c r="AV47" s="16">
        <v>2</v>
      </c>
      <c r="AW47" s="16">
        <v>2</v>
      </c>
      <c r="AX47" s="14">
        <v>4</v>
      </c>
      <c r="AY47" s="16">
        <v>5</v>
      </c>
      <c r="AZ47" s="16">
        <v>20</v>
      </c>
      <c r="BA47" s="16">
        <v>11</v>
      </c>
      <c r="BB47" s="16">
        <v>8</v>
      </c>
      <c r="BC47" s="16">
        <v>10</v>
      </c>
      <c r="BD47" s="16">
        <v>7</v>
      </c>
      <c r="BE47" s="16">
        <v>5</v>
      </c>
      <c r="BF47" s="16">
        <v>2</v>
      </c>
      <c r="BG47" s="16">
        <v>0</v>
      </c>
      <c r="BH47" s="16">
        <v>0</v>
      </c>
      <c r="BI47" s="14"/>
      <c r="BJ47" s="14"/>
      <c r="BK47" s="16"/>
      <c r="BL47"/>
    </row>
    <row r="48" spans="1:64" ht="15" customHeight="1" x14ac:dyDescent="0.25">
      <c r="A48" s="43" t="s">
        <v>267</v>
      </c>
      <c r="B48" s="11"/>
      <c r="C48" s="75"/>
      <c r="D48" s="45"/>
      <c r="E48" s="52"/>
      <c r="F48" s="52"/>
      <c r="G48" s="52"/>
      <c r="H48" s="4"/>
      <c r="I48" s="4"/>
      <c r="J48" s="4"/>
      <c r="K48" s="30"/>
      <c r="L48" s="30"/>
      <c r="M48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48" s="30">
        <v>192</v>
      </c>
      <c r="O48" s="30">
        <v>423</v>
      </c>
      <c r="P48" s="30">
        <v>368</v>
      </c>
      <c r="Q48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327.66666666666669</v>
      </c>
      <c r="R48" s="41"/>
      <c r="S48" s="41"/>
      <c r="T48" s="41"/>
      <c r="U48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8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30</v>
      </c>
      <c r="W48" s="192"/>
      <c r="X48" s="8"/>
      <c r="Y48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48" s="9"/>
      <c r="AA48" s="17"/>
      <c r="AB48" s="9"/>
      <c r="AC48" s="9"/>
      <c r="AD48" s="1"/>
      <c r="AE48" s="17"/>
      <c r="AF48" s="9"/>
      <c r="AG48" s="3"/>
      <c r="AH48" s="6"/>
      <c r="AI48" s="17"/>
      <c r="AJ48" s="9"/>
      <c r="AK48" s="9"/>
      <c r="AL48" s="6">
        <f t="shared" si="1"/>
        <v>0</v>
      </c>
      <c r="AM48" s="10"/>
      <c r="AN48" s="9"/>
      <c r="AO48" s="10"/>
      <c r="AP48" s="1">
        <f>Z48+AB48+Tableau163457891011121314151617181920212223242623456789101112131415161718192021222325272829303132333423457681718383940424344454748495052537088105108109110128129130131149150151168169188189190207208209226227244261262[[#This Row],[SC2]]+AF48++AG48+AJ48+AN48+Tableau163457891011121314151617181920212223242623456789101112131415161718192021222325272829303132333423457681718383940424344454748495052537088105108109110128129130131149150151168169188189190207208209226227244261262[[#This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8" s="12">
        <f t="array" ref="AQ48">max_score</f>
        <v>0</v>
      </c>
      <c r="AR48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8" s="6" t="str">
        <f>IF(AND(I48&gt;4500,Y48=Z48,Tableau163457891011121314151617181920212223242623456789101112131415161718192021222325272829303132333423457681718383940424344454748495052537088105108109110128129130131149150151168169188189190207208209226227244261262[[#This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8" s="15">
        <v>7</v>
      </c>
      <c r="AU48" s="14">
        <v>5</v>
      </c>
      <c r="AV48" s="14">
        <v>4</v>
      </c>
      <c r="AW48" s="14">
        <v>5</v>
      </c>
      <c r="AX48" s="14">
        <v>6</v>
      </c>
      <c r="AY48" s="14">
        <v>7</v>
      </c>
      <c r="AZ48" s="14">
        <v>14</v>
      </c>
      <c r="BA48" s="14">
        <v>5</v>
      </c>
      <c r="BB48" s="14">
        <v>2</v>
      </c>
      <c r="BC48" s="14">
        <v>3</v>
      </c>
      <c r="BD48" s="14">
        <v>0</v>
      </c>
      <c r="BE48" s="14">
        <v>0</v>
      </c>
      <c r="BF48" s="14">
        <v>0</v>
      </c>
      <c r="BG48" s="14">
        <v>0</v>
      </c>
      <c r="BH48" s="14">
        <v>0</v>
      </c>
      <c r="BI48" s="14"/>
      <c r="BJ48" s="14"/>
      <c r="BK48" s="14"/>
      <c r="BL48"/>
    </row>
    <row r="49" spans="1:64" ht="15" customHeight="1" x14ac:dyDescent="0.25">
      <c r="A49" s="43" t="s">
        <v>268</v>
      </c>
      <c r="B49" s="11" t="s">
        <v>139</v>
      </c>
      <c r="C49" s="75"/>
      <c r="D49" s="45"/>
      <c r="E49" s="52"/>
      <c r="F49" s="52"/>
      <c r="G49" s="52"/>
      <c r="H49" s="12"/>
      <c r="I49" s="12"/>
      <c r="J49" s="12"/>
      <c r="K49" s="30"/>
      <c r="L49" s="30"/>
      <c r="M49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49" s="30"/>
      <c r="O49" s="30"/>
      <c r="P49" s="30"/>
      <c r="Q49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49" s="41"/>
      <c r="S49" s="41"/>
      <c r="T49" s="41"/>
      <c r="U49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49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30</v>
      </c>
      <c r="W49" s="192"/>
      <c r="X49" s="1"/>
      <c r="Y49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49" s="3"/>
      <c r="AA49" s="17"/>
      <c r="AB49" s="3"/>
      <c r="AC49" s="3"/>
      <c r="AD49" s="1"/>
      <c r="AE49" s="17"/>
      <c r="AF49" s="3"/>
      <c r="AG49" s="3"/>
      <c r="AH49" s="6"/>
      <c r="AI49" s="17"/>
      <c r="AJ49" s="3"/>
      <c r="AK49" s="3"/>
      <c r="AL49" s="6">
        <f t="shared" si="1"/>
        <v>0</v>
      </c>
      <c r="AM49" s="17"/>
      <c r="AN49" s="3"/>
      <c r="AO49" s="17"/>
      <c r="AP49" s="1">
        <f>Z49+AB49+Tableau163457891011121314151617181920212223242623456789101112131415161718192021222325272829303132333423457681718383940424344454748495052537088105108109110128129130131149150151168169188189190207208209226227244261262[[#This Row],[SC2]]+AF49++AG49+AJ49+AN49+Tableau163457891011121314151617181920212223242623456789101112131415161718192021222325272829303132333423457681718383940424344454748495052537088105108109110128129130131149150151168169188189190207208209226227244261262[[#This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49" s="12">
        <f t="array" ref="AQ49">max_score</f>
        <v>0</v>
      </c>
      <c r="AR49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49" s="6" t="str">
        <f>IF(AND(I49&gt;4500,Y49=Z49,Tableau163457891011121314151617181920212223242623456789101112131415161718192021222325272829303132333423457681718383940424344454748495052537088105108109110128129130131149150151168169188189190207208209226227244261262[[#This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49" s="15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/>
    </row>
    <row r="50" spans="1:64" ht="15" customHeight="1" x14ac:dyDescent="0.25">
      <c r="A50" s="43" t="s">
        <v>269</v>
      </c>
      <c r="B50" s="86"/>
      <c r="C50" s="75"/>
      <c r="D50" s="45"/>
      <c r="E50" s="52"/>
      <c r="F50" s="52"/>
      <c r="G50" s="52"/>
      <c r="H50" s="4"/>
      <c r="I50" s="4"/>
      <c r="J50" s="4"/>
      <c r="K50" s="30"/>
      <c r="L50" s="30"/>
      <c r="M50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50" s="30"/>
      <c r="O50" s="30"/>
      <c r="P50" s="30"/>
      <c r="Q50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50" s="41"/>
      <c r="S50" s="41"/>
      <c r="T50" s="41"/>
      <c r="U50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0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30</v>
      </c>
      <c r="W50" s="192"/>
      <c r="X50" s="8"/>
      <c r="Y50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50" s="9"/>
      <c r="AA50" s="17"/>
      <c r="AB50" s="9"/>
      <c r="AC50" s="9"/>
      <c r="AD50" s="1"/>
      <c r="AE50" s="17"/>
      <c r="AF50" s="9"/>
      <c r="AG50" s="3"/>
      <c r="AH50" s="6"/>
      <c r="AI50" s="17"/>
      <c r="AJ50" s="9"/>
      <c r="AK50" s="9"/>
      <c r="AL50" s="6">
        <f t="shared" si="1"/>
        <v>0</v>
      </c>
      <c r="AM50" s="10"/>
      <c r="AN50" s="9"/>
      <c r="AO50" s="10"/>
      <c r="AP50" s="1">
        <f>Z50+AB50+Tableau163457891011121314151617181920212223242623456789101112131415161718192021222325272829303132333423457681718383940424344454748495052537088105108109110128129130131149150151168169188189190207208209226227244261262[[#This Row],[SC2]]+AF50++AG50+AJ50+AN50+Tableau163457891011121314151617181920212223242623456789101112131415161718192021222325272829303132333423457681718383940424344454748495052537088105108109110128129130131149150151168169188189190207208209226227244261262[[#This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0" s="12">
        <f t="array" ref="AQ50">max_score</f>
        <v>0</v>
      </c>
      <c r="AR50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0" s="6" t="str">
        <f>IF(AND(I50&gt;4500,Y50=Z50,Tableau163457891011121314151617181920212223242623456789101112131415161718192021222325272829303132333423457681718383940424344454748495052537088105108109110128129130131149150151168169188189190207208209226227244261262[[#This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0" s="15">
        <v>7</v>
      </c>
      <c r="AU50" s="16">
        <v>5</v>
      </c>
      <c r="AV50" s="16">
        <v>6</v>
      </c>
      <c r="AW50" s="16">
        <v>5</v>
      </c>
      <c r="AX50" s="16">
        <v>4</v>
      </c>
      <c r="AY50" s="16">
        <v>6</v>
      </c>
      <c r="AZ50" s="16">
        <v>20</v>
      </c>
      <c r="BA50" s="16">
        <v>17</v>
      </c>
      <c r="BB50" s="16">
        <v>14</v>
      </c>
      <c r="BC50" s="16">
        <v>17</v>
      </c>
      <c r="BD50" s="16">
        <v>14</v>
      </c>
      <c r="BE50" s="16">
        <v>13</v>
      </c>
      <c r="BF50" s="16">
        <v>0</v>
      </c>
      <c r="BG50" s="16">
        <v>0</v>
      </c>
      <c r="BH50" s="16">
        <v>0</v>
      </c>
      <c r="BI50" s="16"/>
      <c r="BJ50" s="16"/>
      <c r="BK50" s="16"/>
      <c r="BL50"/>
    </row>
    <row r="51" spans="1:64" ht="15" customHeight="1" thickBot="1" x14ac:dyDescent="0.3">
      <c r="A51" s="150" t="s">
        <v>270</v>
      </c>
      <c r="B51" s="129"/>
      <c r="C51" s="200" t="s">
        <v>151</v>
      </c>
      <c r="D51" s="201" t="s">
        <v>153</v>
      </c>
      <c r="E51" s="130">
        <v>1</v>
      </c>
      <c r="F51" s="130"/>
      <c r="G51" s="130"/>
      <c r="H51" s="142"/>
      <c r="I51" s="142"/>
      <c r="J51" s="142"/>
      <c r="K51" s="131"/>
      <c r="L51" s="131"/>
      <c r="M51" s="131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51" s="131">
        <v>95</v>
      </c>
      <c r="O51" s="131">
        <v>0</v>
      </c>
      <c r="P51" s="131"/>
      <c r="Q51" s="132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31.666666666666668</v>
      </c>
      <c r="R51" s="132"/>
      <c r="S51" s="132"/>
      <c r="T51" s="132"/>
      <c r="U51" s="132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1" s="132">
        <f>30+(Tableau163457891011121314151617181920212223242623456789101112131415161718192021222325272829303132333423457681718383940424344454748495052537088105108109110128129130131149150151168169188189190207208209226227244261262[[#This Row],[CT 05/09]]/60)</f>
        <v>30</v>
      </c>
      <c r="W51" s="193"/>
      <c r="X51" s="163"/>
      <c r="Y51" s="133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51" s="164"/>
      <c r="AA51" s="134"/>
      <c r="AB51" s="164"/>
      <c r="AC51" s="164"/>
      <c r="AD51" s="135"/>
      <c r="AE51" s="134"/>
      <c r="AF51" s="164"/>
      <c r="AG51" s="136"/>
      <c r="AH51" s="137"/>
      <c r="AI51" s="134"/>
      <c r="AJ51" s="164"/>
      <c r="AK51" s="164"/>
      <c r="AL51" s="137">
        <f t="shared" si="1"/>
        <v>0</v>
      </c>
      <c r="AM51" s="165"/>
      <c r="AN51" s="164"/>
      <c r="AO51" s="165"/>
      <c r="AP51" s="135">
        <f>Z51+AB51+Tableau163457891011121314151617181920212223242623456789101112131415161718192021222325272829303132333423457681718383940424344454748495052537088105108109110128129130131149150151168169188189190207208209226227244261262[[#This Row],[SC2]]+AF51++AG51+AJ51+AN51+Tableau163457891011121314151617181920212223242623456789101112131415161718192021222325272829303132333423457681718383940424344454748495052537088105108109110128129130131149150151168169188189190207208209226227244261262[[#This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1" s="145">
        <f t="array" ref="AQ51">max_score</f>
        <v>0</v>
      </c>
      <c r="AR51" s="138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1" s="137" t="str">
        <f>IF(AND(I51&gt;4500,Y51=Z51,Tableau163457891011121314151617181920212223242623456789101112131415161718192021222325272829303132333423457681718383940424344454748495052537088105108109110128129130131149150151168169188189190207208209226227244261262[[#This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1" s="15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/>
    </row>
    <row r="52" spans="1:64" ht="15" hidden="1" customHeight="1" thickTop="1" x14ac:dyDescent="0.25">
      <c r="A52" s="43" t="s">
        <v>271</v>
      </c>
      <c r="B52" s="11"/>
      <c r="C52" s="75"/>
      <c r="D52" s="45"/>
      <c r="E52" s="52"/>
      <c r="F52" s="52"/>
      <c r="G52" s="52"/>
      <c r="H52" s="4"/>
      <c r="I52" s="4"/>
      <c r="J52" s="4"/>
      <c r="K52" s="30"/>
      <c r="L52" s="30"/>
      <c r="M52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52" s="30">
        <v>0</v>
      </c>
      <c r="O52" s="30">
        <v>0</v>
      </c>
      <c r="P52" s="30">
        <v>0</v>
      </c>
      <c r="Q52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52" s="41"/>
      <c r="S52" s="41"/>
      <c r="T52" s="41"/>
      <c r="U52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2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30</v>
      </c>
      <c r="W52" s="192"/>
      <c r="X52" s="8"/>
      <c r="Y52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52" s="187"/>
      <c r="AA52" s="18"/>
      <c r="AB52" s="187"/>
      <c r="AC52" s="187"/>
      <c r="AD52" s="116"/>
      <c r="AE52" s="18"/>
      <c r="AF52" s="187"/>
      <c r="AG52" s="116"/>
      <c r="AH52" s="115"/>
      <c r="AI52" s="18"/>
      <c r="AJ52" s="187"/>
      <c r="AK52" s="187"/>
      <c r="AL52" s="115">
        <f t="shared" ref="AL52:AL65" si="2">AM52-AI52</f>
        <v>0</v>
      </c>
      <c r="AM52" s="188"/>
      <c r="AN52" s="187"/>
      <c r="AO52" s="188"/>
      <c r="AP52" s="116">
        <f>Z52+AB52+Tableau163457891011121314151617181920212223242623456789101112131415161718192021222325272829303132333423457681718383940424344454748495052537088105108109110128129130131149150151168169188189190207208209226227244261262[[#This Row],[SC2]]+AF52++AG52+AJ52+AN52+Tableau163457891011121314151617181920212223242623456789101112131415161718192021222325272829303132333423457681718383940424344454748495052537088105108109110128129130131149150151168169188189190207208209226227244261262[[#This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2" s="115">
        <f t="array" ref="AQ52">max_score</f>
        <v>0</v>
      </c>
      <c r="AR52" s="189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2" s="115" t="str">
        <f>IF(AND(I52&gt;4500,Y52=Z52,Tableau163457891011121314151617181920212223242623456789101112131415161718192021222325272829303132333423457681718383940424344454748495052537088105108109110128129130131149150151168169188189190207208209226227244261262[[#This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2" s="15">
        <v>5</v>
      </c>
      <c r="AU52" s="16">
        <v>2</v>
      </c>
      <c r="AV52" s="16">
        <v>2</v>
      </c>
      <c r="AW52" s="16">
        <v>3</v>
      </c>
      <c r="AX52" s="16">
        <v>2</v>
      </c>
      <c r="AY52" s="16">
        <v>4</v>
      </c>
      <c r="AZ52" s="16">
        <v>20</v>
      </c>
      <c r="BA52" s="16">
        <v>18</v>
      </c>
      <c r="BB52" s="16">
        <v>13</v>
      </c>
      <c r="BC52" s="16">
        <v>16</v>
      </c>
      <c r="BD52" s="16">
        <v>12</v>
      </c>
      <c r="BE52" s="16">
        <v>9</v>
      </c>
      <c r="BF52" s="16">
        <v>4</v>
      </c>
      <c r="BG52" s="16">
        <v>1</v>
      </c>
      <c r="BH52" s="16">
        <v>0</v>
      </c>
      <c r="BI52" s="16"/>
      <c r="BJ52" s="16"/>
      <c r="BK52" s="16"/>
      <c r="BL52"/>
    </row>
    <row r="53" spans="1:64" ht="15" hidden="1" customHeight="1" x14ac:dyDescent="0.25">
      <c r="A53" s="43" t="s">
        <v>272</v>
      </c>
      <c r="B53" s="11"/>
      <c r="C53" s="75"/>
      <c r="D53" s="45"/>
      <c r="E53" s="52"/>
      <c r="F53" s="52"/>
      <c r="G53" s="52"/>
      <c r="H53" s="4"/>
      <c r="I53" s="4"/>
      <c r="J53" s="4"/>
      <c r="K53" s="30"/>
      <c r="L53" s="30"/>
      <c r="M53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53" s="30"/>
      <c r="O53" s="30"/>
      <c r="P53" s="30"/>
      <c r="Q53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53" s="41"/>
      <c r="S53" s="41"/>
      <c r="T53" s="41"/>
      <c r="U53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3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30</v>
      </c>
      <c r="W53" s="192"/>
      <c r="X53" s="8">
        <v>0</v>
      </c>
      <c r="Y53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53" s="8"/>
      <c r="AA53" s="17"/>
      <c r="AB53" s="8"/>
      <c r="AC53" s="8"/>
      <c r="AD53" s="1"/>
      <c r="AE53" s="17"/>
      <c r="AF53" s="8"/>
      <c r="AG53" s="1"/>
      <c r="AH53" s="6"/>
      <c r="AI53" s="17"/>
      <c r="AJ53" s="8"/>
      <c r="AK53" s="8"/>
      <c r="AL53" s="6">
        <f t="shared" si="2"/>
        <v>0</v>
      </c>
      <c r="AM53" s="10"/>
      <c r="AN53" s="8"/>
      <c r="AO53" s="10"/>
      <c r="AP53" s="1">
        <f>Z53+AB53+Tableau163457891011121314151617181920212223242623456789101112131415161718192021222325272829303132333423457681718383940424344454748495052537088105108109110128129130131149150151168169188189190207208209226227244261262[[#This Row],[SC2]]+AF53++AG53+AJ53+AN53+Tableau163457891011121314151617181920212223242623456789101112131415161718192021222325272829303132333423457681718383940424344454748495052537088105108109110128129130131149150151168169188189190207208209226227244261262[[#This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3" s="6">
        <f t="array" ref="AQ53">max_score</f>
        <v>0</v>
      </c>
      <c r="AR53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3" s="6" t="str">
        <f>IF(AND(I53&gt;4500,Y53=Z53,Tableau163457891011121314151617181920212223242623456789101112131415161718192021222325272829303132333423457681718383940424344454748495052537088105108109110128129130131149150151168169188189190207208209226227244261262[[#This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3" s="15"/>
      <c r="AU53" s="15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/>
    </row>
    <row r="54" spans="1:64" ht="15" hidden="1" customHeight="1" x14ac:dyDescent="0.25">
      <c r="A54" s="103" t="s">
        <v>240</v>
      </c>
      <c r="B54" s="11"/>
      <c r="C54" s="76" t="s">
        <v>151</v>
      </c>
      <c r="D54" s="77" t="s">
        <v>153</v>
      </c>
      <c r="E54" s="52">
        <v>1</v>
      </c>
      <c r="F54" s="52"/>
      <c r="G54" s="52"/>
      <c r="H54" s="4">
        <v>6644</v>
      </c>
      <c r="I54" s="4">
        <v>5650</v>
      </c>
      <c r="J54" s="4">
        <v>4853</v>
      </c>
      <c r="K54" s="30">
        <v>3870</v>
      </c>
      <c r="L54" s="30">
        <v>3870</v>
      </c>
      <c r="M54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54" s="30"/>
      <c r="O54" s="172"/>
      <c r="P54" s="30"/>
      <c r="Q54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54" s="41"/>
      <c r="S54" s="41"/>
      <c r="T54" s="41"/>
      <c r="U54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4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94.5</v>
      </c>
      <c r="W54" s="192"/>
      <c r="X54" s="1">
        <v>0</v>
      </c>
      <c r="Y54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54" s="1"/>
      <c r="AA54" s="17"/>
      <c r="AB54" s="1"/>
      <c r="AC54" s="1"/>
      <c r="AD54" s="1"/>
      <c r="AE54" s="17"/>
      <c r="AF54" s="1"/>
      <c r="AG54" s="1"/>
      <c r="AH54" s="6"/>
      <c r="AI54" s="17"/>
      <c r="AJ54" s="1"/>
      <c r="AK54" s="1"/>
      <c r="AL54" s="6">
        <f t="shared" si="2"/>
        <v>0</v>
      </c>
      <c r="AM54" s="17"/>
      <c r="AN54" s="1"/>
      <c r="AO54" s="17"/>
      <c r="AP54" s="1">
        <f>Z54+AB54+Tableau163457891011121314151617181920212223242623456789101112131415161718192021222325272829303132333423457681718383940424344454748495052537088105108109110128129130131149150151168169188189190207208209226227244261262[[#This Row],[SC2]]+AF54++AG54+AJ54+AN54+Tableau163457891011121314151617181920212223242623456789101112131415161718192021222325272829303132333423457681718383940424344454748495052537088105108109110128129130131149150151168169188189190207208209226227244261262[[#This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4" s="6">
        <f t="array" ref="AQ54">max_score</f>
        <v>0</v>
      </c>
      <c r="AR54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4" s="6" t="str">
        <f>IF(AND(I54&gt;4500,Y54=Z54,Tableau163457891011121314151617181920212223242623456789101112131415161718192021222325272829303132333423457681718383940424344454748495052537088105108109110128129130131149150151168169188189190207208209226227244261262[[#This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4" s="15"/>
      <c r="AU54" s="15"/>
      <c r="AV54" s="14"/>
      <c r="AW54" s="14"/>
      <c r="AX54" s="14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4"/>
      <c r="BL54"/>
    </row>
    <row r="55" spans="1:64" ht="15" hidden="1" customHeight="1" x14ac:dyDescent="0.25">
      <c r="A55" s="103" t="s">
        <v>263</v>
      </c>
      <c r="B55" s="11"/>
      <c r="C55" s="75"/>
      <c r="D55" s="45"/>
      <c r="E55" s="52"/>
      <c r="F55" s="52"/>
      <c r="G55" s="52"/>
      <c r="H55" s="4">
        <v>7525</v>
      </c>
      <c r="I55" s="4">
        <v>6431</v>
      </c>
      <c r="J55" s="4">
        <v>6431</v>
      </c>
      <c r="K55" s="30">
        <v>4024</v>
      </c>
      <c r="L55" s="30">
        <v>4065</v>
      </c>
      <c r="M55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41</v>
      </c>
      <c r="N55" s="30"/>
      <c r="O55" s="172"/>
      <c r="P55" s="30"/>
      <c r="Q55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55" s="41"/>
      <c r="S55" s="41"/>
      <c r="T55" s="41"/>
      <c r="U55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5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97.75</v>
      </c>
      <c r="W55" s="192"/>
      <c r="X55" s="1">
        <v>0</v>
      </c>
      <c r="Y55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55" s="1"/>
      <c r="AA55" s="17"/>
      <c r="AB55" s="1"/>
      <c r="AC55" s="1"/>
      <c r="AD55" s="1"/>
      <c r="AE55" s="17"/>
      <c r="AF55" s="1"/>
      <c r="AG55" s="1"/>
      <c r="AH55" s="6"/>
      <c r="AI55" s="17"/>
      <c r="AJ55" s="1"/>
      <c r="AK55" s="1"/>
      <c r="AL55" s="6">
        <f t="shared" si="2"/>
        <v>0</v>
      </c>
      <c r="AM55" s="17"/>
      <c r="AN55" s="1"/>
      <c r="AO55" s="17"/>
      <c r="AP55" s="1">
        <f>Z55+AB55+Tableau163457891011121314151617181920212223242623456789101112131415161718192021222325272829303132333423457681718383940424344454748495052537088105108109110128129130131149150151168169188189190207208209226227244261262[[#This Row],[SC2]]+AF55++AG55+AJ55+AN55+Tableau163457891011121314151617181920212223242623456789101112131415161718192021222325272829303132333423457681718383940424344454748495052537088105108109110128129130131149150151168169188189190207208209226227244261262[[#This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5" s="6">
        <f t="array" ref="AQ55">max_score</f>
        <v>0</v>
      </c>
      <c r="AR55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5" s="6" t="str">
        <f>IF(AND(I55&gt;4500,Y55=Z55,Tableau163457891011121314151617181920212223242623456789101112131415161718192021222325272829303132333423457681718383940424344454748495052537088105108109110128129130131149150151168169188189190207208209226227244261262[[#This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5" s="15"/>
      <c r="AU55" s="15"/>
      <c r="AV55" s="14"/>
      <c r="AW55" s="14"/>
      <c r="AX55" s="14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4"/>
      <c r="BL55"/>
    </row>
    <row r="56" spans="1:64" ht="15" hidden="1" customHeight="1" x14ac:dyDescent="0.25">
      <c r="A56" s="103" t="s">
        <v>281</v>
      </c>
      <c r="B56" s="11"/>
      <c r="C56" s="75"/>
      <c r="D56" s="45"/>
      <c r="E56" s="52"/>
      <c r="F56" s="52"/>
      <c r="G56" s="52"/>
      <c r="H56" s="4">
        <v>7015</v>
      </c>
      <c r="I56" s="4">
        <v>5772</v>
      </c>
      <c r="J56" s="4">
        <v>5246</v>
      </c>
      <c r="K56" s="30">
        <v>3680</v>
      </c>
      <c r="L56" s="30">
        <v>3680</v>
      </c>
      <c r="M56" s="173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56" s="30"/>
      <c r="O56" s="30"/>
      <c r="P56" s="30"/>
      <c r="Q56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56" s="41"/>
      <c r="S56" s="41"/>
      <c r="T56" s="41"/>
      <c r="U56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6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91.333333333333343</v>
      </c>
      <c r="W56" s="192"/>
      <c r="X56" s="1">
        <v>0</v>
      </c>
      <c r="Y56" s="174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56" s="1"/>
      <c r="AA56" s="17"/>
      <c r="AB56" s="1"/>
      <c r="AC56" s="1"/>
      <c r="AD56" s="1"/>
      <c r="AE56" s="17"/>
      <c r="AF56" s="1"/>
      <c r="AG56" s="1"/>
      <c r="AH56" s="6"/>
      <c r="AI56" s="17"/>
      <c r="AJ56" s="1"/>
      <c r="AK56" s="1"/>
      <c r="AL56" s="6">
        <f t="shared" si="2"/>
        <v>0</v>
      </c>
      <c r="AM56" s="17"/>
      <c r="AN56" s="1"/>
      <c r="AO56" s="17"/>
      <c r="AP56" s="1">
        <f>Z56+AB56+Tableau163457891011121314151617181920212223242623456789101112131415161718192021222325272829303132333423457681718383940424344454748495052537088105108109110128129130131149150151168169188189190207208209226227244261262[[#This Row],[SC2]]+AF56++AG56+AJ56+AN56+Tableau163457891011121314151617181920212223242623456789101112131415161718192021222325272829303132333423457681718383940424344454748495052537088105108109110128129130131149150151168169188189190207208209226227244261262[[#This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6" s="6">
        <f t="array" ref="AQ56">max_score</f>
        <v>0</v>
      </c>
      <c r="AR56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6" s="6" t="str">
        <f>IF(AND(I56&gt;4500,Y56=Z56,Tableau163457891011121314151617181920212223242623456789101112131415161718192021222325272829303132333423457681718383940424344454748495052537088105108109110128129130131149150151168169188189190207208209226227244261262[[#This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6" s="15">
        <v>7</v>
      </c>
      <c r="AU56" s="16">
        <v>5</v>
      </c>
      <c r="AV56" s="16">
        <v>5</v>
      </c>
      <c r="AW56" s="16">
        <v>5</v>
      </c>
      <c r="AX56" s="16">
        <v>5</v>
      </c>
      <c r="AY56" s="16">
        <v>8</v>
      </c>
      <c r="AZ56" s="16">
        <v>20</v>
      </c>
      <c r="BA56" s="16">
        <v>13</v>
      </c>
      <c r="BB56" s="16">
        <v>12</v>
      </c>
      <c r="BC56" s="16">
        <v>15</v>
      </c>
      <c r="BD56" s="16">
        <v>12</v>
      </c>
      <c r="BE56" s="16">
        <v>10</v>
      </c>
      <c r="BF56" s="16">
        <v>6</v>
      </c>
      <c r="BG56" s="16">
        <v>15</v>
      </c>
      <c r="BH56" s="16">
        <v>0</v>
      </c>
      <c r="BI56" s="16"/>
      <c r="BJ56" s="16"/>
      <c r="BK56" s="16"/>
      <c r="BL56"/>
    </row>
    <row r="57" spans="1:64" ht="15" hidden="1" customHeight="1" x14ac:dyDescent="0.25">
      <c r="A57" s="43" t="s">
        <v>346</v>
      </c>
      <c r="B57" s="11" t="s">
        <v>141</v>
      </c>
      <c r="C57" s="75"/>
      <c r="D57" s="45"/>
      <c r="E57" s="52"/>
      <c r="F57" s="52"/>
      <c r="G57" s="52"/>
      <c r="H57" s="4">
        <v>8007</v>
      </c>
      <c r="I57" s="4">
        <v>8007</v>
      </c>
      <c r="J57" s="4">
        <v>8041</v>
      </c>
      <c r="K57" s="30">
        <v>4622</v>
      </c>
      <c r="L57" s="30">
        <v>4687</v>
      </c>
      <c r="M57" s="173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65</v>
      </c>
      <c r="N57" s="30">
        <v>546</v>
      </c>
      <c r="O57" s="30">
        <v>412</v>
      </c>
      <c r="P57" s="30">
        <v>95</v>
      </c>
      <c r="Q57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351</v>
      </c>
      <c r="R57" s="41"/>
      <c r="S57" s="41"/>
      <c r="T57" s="41"/>
      <c r="U57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7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108.11666666666666</v>
      </c>
      <c r="W57" s="192">
        <v>1.36</v>
      </c>
      <c r="X57" s="8">
        <v>3</v>
      </c>
      <c r="Y57" s="174">
        <f>Tableau163457891011121314151617181920212223242623456789101112131415161718192021222325272829303132333423457681718383940424344454748495052537088105108109110128129130131149150151168169188189190207208209226227244261262[[#This Row],[PR]]+0</f>
        <v>3</v>
      </c>
      <c r="Z57" s="8"/>
      <c r="AA57" s="17"/>
      <c r="AB57" s="8"/>
      <c r="AC57" s="8"/>
      <c r="AD57" s="1"/>
      <c r="AE57" s="17"/>
      <c r="AF57" s="8"/>
      <c r="AG57" s="1"/>
      <c r="AH57" s="6"/>
      <c r="AI57" s="17"/>
      <c r="AJ57" s="8"/>
      <c r="AK57" s="8"/>
      <c r="AL57" s="6">
        <f t="shared" si="2"/>
        <v>0</v>
      </c>
      <c r="AM57" s="10"/>
      <c r="AN57" s="8"/>
      <c r="AO57" s="10"/>
      <c r="AP57" s="1">
        <f>Z57+AB57+Tableau163457891011121314151617181920212223242623456789101112131415161718192021222325272829303132333423457681718383940424344454748495052537088105108109110128129130131149150151168169188189190207208209226227244261262[[#This Row],[SC2]]+AF57++AG57+AJ57+AN57+Tableau163457891011121314151617181920212223242623456789101112131415161718192021222325272829303132333423457681718383940424344454748495052537088105108109110128129130131149150151168169188189190207208209226227244261262[[#This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7" s="6">
        <f t="array" ref="AQ57">max_score</f>
        <v>0</v>
      </c>
      <c r="AR57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7" s="6" t="str">
        <f>IF(AND(I57&gt;4500,Y57=Z57,Tableau163457891011121314151617181920212223242623456789101112131415161718192021222325272829303132333423457681718383940424344454748495052537088105108109110128129130131149150151168169188189190207208209226227244261262[[#This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7" s="15">
        <v>7</v>
      </c>
      <c r="AU57" s="14">
        <v>5</v>
      </c>
      <c r="AV57" s="14">
        <v>5</v>
      </c>
      <c r="AW57" s="14">
        <v>4</v>
      </c>
      <c r="AX57" s="14">
        <v>5</v>
      </c>
      <c r="AY57" s="14">
        <v>7</v>
      </c>
      <c r="AZ57" s="14">
        <v>20</v>
      </c>
      <c r="BA57" s="14">
        <v>10</v>
      </c>
      <c r="BB57" s="14">
        <v>9</v>
      </c>
      <c r="BC57" s="14">
        <v>9</v>
      </c>
      <c r="BD57" s="14">
        <v>7</v>
      </c>
      <c r="BE57" s="14">
        <v>4</v>
      </c>
      <c r="BF57" s="14">
        <v>3</v>
      </c>
      <c r="BG57" s="14">
        <v>0</v>
      </c>
      <c r="BH57" s="14">
        <v>0</v>
      </c>
      <c r="BI57" s="14"/>
      <c r="BJ57" s="14"/>
      <c r="BK57" s="14"/>
      <c r="BL57"/>
    </row>
    <row r="58" spans="1:64" ht="15" hidden="1" customHeight="1" x14ac:dyDescent="0.25">
      <c r="A58" s="103" t="s">
        <v>325</v>
      </c>
      <c r="B58" s="11"/>
      <c r="C58" s="75"/>
      <c r="D58" s="45"/>
      <c r="E58" s="52"/>
      <c r="F58" s="52"/>
      <c r="G58" s="52"/>
      <c r="H58" s="4">
        <v>7288</v>
      </c>
      <c r="I58" s="4">
        <v>6158</v>
      </c>
      <c r="J58" s="4"/>
      <c r="K58" s="30">
        <v>4670</v>
      </c>
      <c r="L58" s="30">
        <v>4670</v>
      </c>
      <c r="M58" s="173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58" s="30"/>
      <c r="O58" s="30"/>
      <c r="P58" s="30"/>
      <c r="Q58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58" s="41"/>
      <c r="S58" s="41"/>
      <c r="T58" s="41"/>
      <c r="U58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8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107.83333333333333</v>
      </c>
      <c r="W58" s="192"/>
      <c r="X58" s="8">
        <v>0</v>
      </c>
      <c r="Y58" s="174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58" s="8"/>
      <c r="AA58" s="17"/>
      <c r="AB58" s="8"/>
      <c r="AC58" s="8"/>
      <c r="AD58" s="1"/>
      <c r="AE58" s="17"/>
      <c r="AF58" s="8"/>
      <c r="AG58" s="1"/>
      <c r="AH58" s="6"/>
      <c r="AI58" s="17"/>
      <c r="AJ58" s="8"/>
      <c r="AK58" s="8"/>
      <c r="AL58" s="6">
        <f t="shared" si="2"/>
        <v>0</v>
      </c>
      <c r="AM58" s="10"/>
      <c r="AN58" s="8"/>
      <c r="AO58" s="10"/>
      <c r="AP58" s="1">
        <f>Z58+AB58+Tableau163457891011121314151617181920212223242623456789101112131415161718192021222325272829303132333423457681718383940424344454748495052537088105108109110128129130131149150151168169188189190207208209226227244261262[[#This Row],[SC2]]+AF58++AG58+AJ58+AN58+Tableau163457891011121314151617181920212223242623456789101112131415161718192021222325272829303132333423457681718383940424344454748495052537088105108109110128129130131149150151168169188189190207208209226227244261262[[#This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8" s="6">
        <f t="array" ref="AQ58">max_score</f>
        <v>0</v>
      </c>
      <c r="AR58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8" s="6" t="str">
        <f>IF(AND(I58&gt;4500,Y58=Z58,Tableau163457891011121314151617181920212223242623456789101112131415161718192021222325272829303132333423457681718383940424344454748495052537088105108109110128129130131149150151168169188189190207208209226227244261262[[#This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8" s="15">
        <v>6</v>
      </c>
      <c r="AU58" s="16">
        <v>4</v>
      </c>
      <c r="AV58" s="16">
        <v>4</v>
      </c>
      <c r="AW58" s="16">
        <v>4</v>
      </c>
      <c r="AX58" s="16">
        <v>3</v>
      </c>
      <c r="AY58" s="16">
        <v>6</v>
      </c>
      <c r="AZ58" s="16">
        <v>20</v>
      </c>
      <c r="BA58" s="16">
        <v>16</v>
      </c>
      <c r="BB58" s="16">
        <v>9</v>
      </c>
      <c r="BC58" s="16">
        <v>13</v>
      </c>
      <c r="BD58" s="16">
        <v>10</v>
      </c>
      <c r="BE58" s="16">
        <v>9</v>
      </c>
      <c r="BF58" s="16">
        <v>2</v>
      </c>
      <c r="BG58" s="16">
        <v>0</v>
      </c>
      <c r="BH58" s="16">
        <v>0</v>
      </c>
      <c r="BI58" s="16"/>
      <c r="BJ58" s="16"/>
      <c r="BK58" s="16"/>
      <c r="BL58"/>
    </row>
    <row r="59" spans="1:64" ht="15" hidden="1" customHeight="1" x14ac:dyDescent="0.25">
      <c r="A59" s="103" t="s">
        <v>226</v>
      </c>
      <c r="B59" s="11" t="s">
        <v>139</v>
      </c>
      <c r="C59" s="75"/>
      <c r="D59" s="45"/>
      <c r="E59" s="52"/>
      <c r="F59" s="52"/>
      <c r="G59" s="52"/>
      <c r="H59" s="12">
        <v>6602</v>
      </c>
      <c r="I59" s="12">
        <v>5614</v>
      </c>
      <c r="J59" s="12"/>
      <c r="K59" s="30">
        <v>2249</v>
      </c>
      <c r="L59" s="30">
        <v>2249</v>
      </c>
      <c r="M59" s="173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59" s="30"/>
      <c r="O59" s="172"/>
      <c r="P59" s="30"/>
      <c r="Q59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59" s="41"/>
      <c r="S59" s="41"/>
      <c r="T59" s="41"/>
      <c r="U59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59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67.483333333333334</v>
      </c>
      <c r="W59" s="192"/>
      <c r="X59" s="1">
        <v>0</v>
      </c>
      <c r="Y59" s="174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59" s="1"/>
      <c r="AA59" s="17"/>
      <c r="AB59" s="1"/>
      <c r="AC59" s="1"/>
      <c r="AD59" s="1"/>
      <c r="AE59" s="17"/>
      <c r="AF59" s="1"/>
      <c r="AG59" s="1"/>
      <c r="AH59" s="6"/>
      <c r="AI59" s="17"/>
      <c r="AJ59" s="1"/>
      <c r="AK59" s="1"/>
      <c r="AL59" s="6">
        <f t="shared" si="2"/>
        <v>0</v>
      </c>
      <c r="AM59" s="17"/>
      <c r="AN59" s="1"/>
      <c r="AO59" s="17"/>
      <c r="AP59" s="1">
        <f>Z59+AB59+Tableau163457891011121314151617181920212223242623456789101112131415161718192021222325272829303132333423457681718383940424344454748495052537088105108109110128129130131149150151168169188189190207208209226227244261262[[#This Row],[SC2]]+AF59++AG59+AJ59+AN59+Tableau163457891011121314151617181920212223242623456789101112131415161718192021222325272829303132333423457681718383940424344454748495052537088105108109110128129130131149150151168169188189190207208209226227244261262[[#This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59" s="6">
        <f t="array" ref="AQ59">max_score</f>
        <v>0</v>
      </c>
      <c r="AR59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59" s="6" t="str">
        <f>IF(AND(I59&gt;4500,Y59=Z59,Tableau163457891011121314151617181920212223242623456789101112131415161718192021222325272829303132333423457681718383940424344454748495052537088105108109110128129130131149150151168169188189190207208209226227244261262[[#This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59" s="15"/>
      <c r="AU59" s="15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/>
    </row>
    <row r="60" spans="1:64" ht="15" hidden="1" customHeight="1" x14ac:dyDescent="0.25">
      <c r="A60" s="103" t="s">
        <v>225</v>
      </c>
      <c r="B60" s="86"/>
      <c r="C60" s="75"/>
      <c r="D60" s="45"/>
      <c r="E60" s="52"/>
      <c r="F60" s="52"/>
      <c r="G60" s="52"/>
      <c r="H60" s="4">
        <v>8456</v>
      </c>
      <c r="I60" s="4">
        <v>6344</v>
      </c>
      <c r="J60" s="4"/>
      <c r="K60" s="30">
        <v>2959</v>
      </c>
      <c r="L60" s="30">
        <v>2959</v>
      </c>
      <c r="M60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60" s="30"/>
      <c r="O60" s="172"/>
      <c r="P60" s="30"/>
      <c r="Q60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60" s="41"/>
      <c r="S60" s="41"/>
      <c r="T60" s="41"/>
      <c r="U60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60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79.316666666666663</v>
      </c>
      <c r="W60" s="192"/>
      <c r="X60" s="1">
        <v>0</v>
      </c>
      <c r="Y60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60" s="1"/>
      <c r="AA60" s="17"/>
      <c r="AB60" s="1"/>
      <c r="AC60" s="1"/>
      <c r="AD60" s="1"/>
      <c r="AE60" s="17"/>
      <c r="AF60" s="1"/>
      <c r="AG60" s="1"/>
      <c r="AH60" s="6"/>
      <c r="AI60" s="17"/>
      <c r="AJ60" s="1"/>
      <c r="AK60" s="1"/>
      <c r="AL60" s="6">
        <f t="shared" si="2"/>
        <v>0</v>
      </c>
      <c r="AM60" s="17"/>
      <c r="AN60" s="1"/>
      <c r="AO60" s="17"/>
      <c r="AP60" s="1">
        <f>Z60+AB60+Tableau163457891011121314151617181920212223242623456789101112131415161718192021222325272829303132333423457681718383940424344454748495052537088105108109110128129130131149150151168169188189190207208209226227244261262[[#This Row],[SC2]]+AF60++AG60+AJ60+AN60+Tableau163457891011121314151617181920212223242623456789101112131415161718192021222325272829303132333423457681718383940424344454748495052537088105108109110128129130131149150151168169188189190207208209226227244261262[[#This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60" s="6">
        <f t="array" ref="AQ60">max_score</f>
        <v>0</v>
      </c>
      <c r="AR60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60" s="6" t="str">
        <f>IF(AND(I60&gt;4500,Y60=Z60,Tableau163457891011121314151617181920212223242623456789101112131415161718192021222325272829303132333423457681718383940424344454748495052537088105108109110128129130131149150151168169188189190207208209226227244261262[[#This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60" s="15"/>
      <c r="AU60" s="15"/>
      <c r="AV60" s="14"/>
      <c r="AW60" s="14"/>
      <c r="AX60" s="14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4"/>
      <c r="BL60"/>
    </row>
    <row r="61" spans="1:64" ht="15" hidden="1" customHeight="1" x14ac:dyDescent="0.25">
      <c r="A61" s="103" t="s">
        <v>278</v>
      </c>
      <c r="B61" s="11" t="s">
        <v>133</v>
      </c>
      <c r="C61" s="75"/>
      <c r="D61" s="45"/>
      <c r="E61" s="52"/>
      <c r="F61" s="52"/>
      <c r="G61" s="52"/>
      <c r="H61" s="4">
        <v>6872</v>
      </c>
      <c r="I61" s="4">
        <v>6765</v>
      </c>
      <c r="J61" s="4">
        <v>4985</v>
      </c>
      <c r="K61" s="30">
        <v>4216</v>
      </c>
      <c r="L61" s="30">
        <v>4216</v>
      </c>
      <c r="M61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61" s="30">
        <v>222</v>
      </c>
      <c r="O61" s="30">
        <v>784</v>
      </c>
      <c r="P61" s="30">
        <v>308</v>
      </c>
      <c r="Q61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438</v>
      </c>
      <c r="R61" s="41"/>
      <c r="S61" s="41"/>
      <c r="T61" s="41"/>
      <c r="U61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61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100.26666666666667</v>
      </c>
      <c r="W61" s="192"/>
      <c r="X61" s="1">
        <v>0</v>
      </c>
      <c r="Y61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61" s="1"/>
      <c r="AA61" s="17"/>
      <c r="AB61" s="1"/>
      <c r="AC61" s="1"/>
      <c r="AD61" s="1"/>
      <c r="AE61" s="17"/>
      <c r="AF61" s="1"/>
      <c r="AG61" s="1"/>
      <c r="AH61" s="6"/>
      <c r="AI61" s="17"/>
      <c r="AJ61" s="1"/>
      <c r="AK61" s="1"/>
      <c r="AL61" s="6">
        <f t="shared" si="2"/>
        <v>0</v>
      </c>
      <c r="AM61" s="17"/>
      <c r="AN61" s="1"/>
      <c r="AO61" s="17"/>
      <c r="AP61" s="1">
        <f>Z61+AB61+Tableau163457891011121314151617181920212223242623456789101112131415161718192021222325272829303132333423457681718383940424344454748495052537088105108109110128129130131149150151168169188189190207208209226227244261262[[#This Row],[SC2]]+AF61++AG61+AJ61+AN61+Tableau163457891011121314151617181920212223242623456789101112131415161718192021222325272829303132333423457681718383940424344454748495052537088105108109110128129130131149150151168169188189190207208209226227244261262[[#This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61" s="6">
        <f t="array" ref="AQ61">max_score</f>
        <v>0</v>
      </c>
      <c r="AR61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61" s="6" t="str">
        <f>IF(AND(I61&gt;4500,Y61=Z61,Tableau163457891011121314151617181920212223242623456789101112131415161718192021222325272829303132333423457681718383940424344454748495052537088105108109110128129130131149150151168169188189190207208209226227244261262[[#This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61" s="15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/>
    </row>
    <row r="62" spans="1:64" ht="15" hidden="1" customHeight="1" x14ac:dyDescent="0.25">
      <c r="A62" s="103" t="s">
        <v>223</v>
      </c>
      <c r="B62" s="19"/>
      <c r="C62" s="76" t="s">
        <v>158</v>
      </c>
      <c r="D62" s="77" t="s">
        <v>157</v>
      </c>
      <c r="E62" s="52"/>
      <c r="F62" s="52"/>
      <c r="G62" s="52"/>
      <c r="H62" s="4">
        <v>7278</v>
      </c>
      <c r="I62" s="4"/>
      <c r="J62" s="4"/>
      <c r="K62" s="30">
        <v>3784</v>
      </c>
      <c r="L62" s="30">
        <v>3784</v>
      </c>
      <c r="M62" s="173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62" s="30"/>
      <c r="O62" s="30"/>
      <c r="P62" s="30"/>
      <c r="Q62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62" s="41"/>
      <c r="S62" s="41"/>
      <c r="T62" s="41"/>
      <c r="U62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62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93.066666666666663</v>
      </c>
      <c r="W62" s="192"/>
      <c r="X62" s="8">
        <v>0</v>
      </c>
      <c r="Y62" s="174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62" s="8"/>
      <c r="AA62" s="17"/>
      <c r="AB62" s="8"/>
      <c r="AC62" s="8"/>
      <c r="AD62" s="1"/>
      <c r="AE62" s="17"/>
      <c r="AF62" s="8"/>
      <c r="AG62" s="1"/>
      <c r="AH62" s="6"/>
      <c r="AI62" s="17"/>
      <c r="AJ62" s="8"/>
      <c r="AK62" s="8"/>
      <c r="AL62" s="6">
        <f t="shared" si="2"/>
        <v>0</v>
      </c>
      <c r="AM62" s="10"/>
      <c r="AN62" s="8"/>
      <c r="AO62" s="10"/>
      <c r="AP62" s="1">
        <f>Z62+AB62+Tableau163457891011121314151617181920212223242623456789101112131415161718192021222325272829303132333423457681718383940424344454748495052537088105108109110128129130131149150151168169188189190207208209226227244261262[[#This Row],[SC2]]+AF62++AG62+AJ62+AN62+Tableau163457891011121314151617181920212223242623456789101112131415161718192021222325272829303132333423457681718383940424344454748495052537088105108109110128129130131149150151168169188189190207208209226227244261262[[#This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62" s="6">
        <f t="array" ref="AQ62">max_score</f>
        <v>0</v>
      </c>
      <c r="AR62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62" s="6" t="str">
        <f>IF(AND(I62&gt;4500,Y62=Z62,Tableau163457891011121314151617181920212223242623456789101112131415161718192021222325272829303132333423457681718383940424344454748495052537088105108109110128129130131149150151168169188189190207208209226227244261262[[#This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62" s="15">
        <v>6</v>
      </c>
      <c r="AU62" s="16">
        <v>5</v>
      </c>
      <c r="AV62" s="16">
        <v>6</v>
      </c>
      <c r="AW62" s="16">
        <v>5</v>
      </c>
      <c r="AX62" s="16">
        <v>6</v>
      </c>
      <c r="AY62" s="16">
        <v>7</v>
      </c>
      <c r="AZ62" s="16">
        <v>20</v>
      </c>
      <c r="BA62" s="16">
        <v>13</v>
      </c>
      <c r="BB62" s="16">
        <v>10</v>
      </c>
      <c r="BC62" s="16">
        <v>13</v>
      </c>
      <c r="BD62" s="16">
        <v>12</v>
      </c>
      <c r="BE62" s="16">
        <v>3</v>
      </c>
      <c r="BF62" s="16">
        <v>4</v>
      </c>
      <c r="BG62" s="16">
        <v>0</v>
      </c>
      <c r="BH62" s="16">
        <v>0</v>
      </c>
      <c r="BI62" s="16"/>
      <c r="BJ62" s="16"/>
      <c r="BK62" s="16"/>
      <c r="BL62"/>
    </row>
    <row r="63" spans="1:64" ht="15" hidden="1" customHeight="1" x14ac:dyDescent="0.25">
      <c r="A63" s="103" t="s">
        <v>241</v>
      </c>
      <c r="B63" s="11" t="s">
        <v>143</v>
      </c>
      <c r="C63" s="75"/>
      <c r="D63" s="45"/>
      <c r="E63" s="52">
        <v>1</v>
      </c>
      <c r="F63" s="52"/>
      <c r="G63" s="52"/>
      <c r="H63" s="4">
        <v>6373</v>
      </c>
      <c r="I63" s="4">
        <v>5456</v>
      </c>
      <c r="J63" s="4">
        <v>5485</v>
      </c>
      <c r="K63" s="30">
        <v>2328</v>
      </c>
      <c r="L63" s="30">
        <v>2328</v>
      </c>
      <c r="M63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63" s="30"/>
      <c r="O63" s="30"/>
      <c r="P63" s="30"/>
      <c r="Q63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63" s="41"/>
      <c r="S63" s="41"/>
      <c r="T63" s="41"/>
      <c r="U63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63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68.8</v>
      </c>
      <c r="W63" s="192"/>
      <c r="X63" s="1">
        <v>0</v>
      </c>
      <c r="Y63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63" s="1"/>
      <c r="AA63" s="17"/>
      <c r="AB63" s="1"/>
      <c r="AC63" s="1"/>
      <c r="AD63" s="1"/>
      <c r="AE63" s="17"/>
      <c r="AF63" s="1"/>
      <c r="AG63" s="1"/>
      <c r="AH63" s="1"/>
      <c r="AI63" s="17"/>
      <c r="AJ63" s="1"/>
      <c r="AK63" s="1"/>
      <c r="AL63" s="1">
        <f t="shared" si="2"/>
        <v>0</v>
      </c>
      <c r="AM63" s="17"/>
      <c r="AN63" s="1"/>
      <c r="AO63" s="17"/>
      <c r="AP63" s="1">
        <f>Z63+AB63+Tableau163457891011121314151617181920212223242623456789101112131415161718192021222325272829303132333423457681718383940424344454748495052537088105108109110128129130131149150151168169188189190207208209226227244261262[[#This Row],[SC2]]+AF63++AG63+AJ63+AN63+Tableau163457891011121314151617181920212223242623456789101112131415161718192021222325272829303132333423457681718383940424344454748495052537088105108109110128129130131149150151168169188189190207208209226227244261262[[#This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63" s="1">
        <f t="array" ref="AQ63">max_score</f>
        <v>0</v>
      </c>
      <c r="AR63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63" s="6" t="str">
        <f>IF(AND(I63&gt;4500,Y63=Z63,Tableau163457891011121314151617181920212223242623456789101112131415161718192021222325272829303132333423457681718383940424344454748495052537088105108109110128129130131149150151168169188189190207208209226227244261262[[#This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63" s="15">
        <v>7</v>
      </c>
      <c r="AU63" s="16">
        <v>5</v>
      </c>
      <c r="AV63" s="16">
        <v>5</v>
      </c>
      <c r="AW63" s="16">
        <v>6</v>
      </c>
      <c r="AX63" s="16">
        <v>6</v>
      </c>
      <c r="AY63" s="16">
        <v>8</v>
      </c>
      <c r="AZ63" s="16">
        <v>20</v>
      </c>
      <c r="BA63" s="16">
        <v>14</v>
      </c>
      <c r="BB63" s="16">
        <v>12</v>
      </c>
      <c r="BC63" s="16">
        <v>14</v>
      </c>
      <c r="BD63" s="16">
        <v>10</v>
      </c>
      <c r="BE63" s="16">
        <v>7</v>
      </c>
      <c r="BF63" s="16">
        <v>3</v>
      </c>
      <c r="BG63" s="16">
        <v>0</v>
      </c>
      <c r="BH63" s="16">
        <v>0</v>
      </c>
      <c r="BI63" s="16"/>
      <c r="BJ63" s="16"/>
      <c r="BK63" s="16"/>
      <c r="BL63"/>
    </row>
    <row r="64" spans="1:64" ht="15" hidden="1" customHeight="1" x14ac:dyDescent="0.25">
      <c r="A64" s="103" t="s">
        <v>309</v>
      </c>
      <c r="B64" s="11" t="s">
        <v>142</v>
      </c>
      <c r="C64" s="75"/>
      <c r="D64" s="45"/>
      <c r="E64" s="52"/>
      <c r="F64" s="52"/>
      <c r="G64" s="52"/>
      <c r="H64" s="4">
        <v>8160</v>
      </c>
      <c r="I64" s="4">
        <v>5518</v>
      </c>
      <c r="J64" s="4">
        <v>4506</v>
      </c>
      <c r="K64" s="30">
        <v>4369</v>
      </c>
      <c r="L64" s="30">
        <v>4402</v>
      </c>
      <c r="M64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33</v>
      </c>
      <c r="N64" s="30"/>
      <c r="O64" s="30"/>
      <c r="P64" s="30"/>
      <c r="Q64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64" s="41"/>
      <c r="S64" s="41"/>
      <c r="T64" s="41"/>
      <c r="U64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64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103.36666666666666</v>
      </c>
      <c r="W64" s="192"/>
      <c r="X64" s="1">
        <v>0</v>
      </c>
      <c r="Y64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64" s="1"/>
      <c r="AA64" s="17"/>
      <c r="AB64" s="1"/>
      <c r="AC64" s="1"/>
      <c r="AD64" s="1"/>
      <c r="AE64" s="17"/>
      <c r="AF64" s="1"/>
      <c r="AG64" s="1"/>
      <c r="AH64" s="6"/>
      <c r="AI64" s="17"/>
      <c r="AJ64" s="1"/>
      <c r="AK64" s="1"/>
      <c r="AL64" s="6">
        <f t="shared" si="2"/>
        <v>0</v>
      </c>
      <c r="AM64" s="17"/>
      <c r="AN64" s="1"/>
      <c r="AO64" s="17"/>
      <c r="AP64" s="1">
        <f>Z64+AB64+Tableau163457891011121314151617181920212223242623456789101112131415161718192021222325272829303132333423457681718383940424344454748495052537088105108109110128129130131149150151168169188189190207208209226227244261262[[#This Row],[SC2]]+AF64++AG64+AJ64+AN64+Tableau163457891011121314151617181920212223242623456789101112131415161718192021222325272829303132333423457681718383940424344454748495052537088105108109110128129130131149150151168169188189190207208209226227244261262[[#This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64" s="6">
        <f t="array" ref="AQ64">max_score</f>
        <v>0</v>
      </c>
      <c r="AR64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64" s="6" t="str">
        <f>IF(AND(I64&gt;4500,Y64=Z64,Tableau163457891011121314151617181920212223242623456789101112131415161718192021222325272829303132333423457681718383940424344454748495052537088105108109110128129130131149150151168169188189190207208209226227244261262[[#This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64" s="15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/>
    </row>
    <row r="65" spans="1:64" ht="15" hidden="1" customHeight="1" x14ac:dyDescent="0.25">
      <c r="A65" s="103" t="s">
        <v>224</v>
      </c>
      <c r="B65" s="11"/>
      <c r="C65" s="75"/>
      <c r="D65" s="45"/>
      <c r="E65" s="52"/>
      <c r="F65" s="52"/>
      <c r="G65" s="52"/>
      <c r="H65" s="4">
        <v>7901</v>
      </c>
      <c r="I65" s="4"/>
      <c r="J65" s="4"/>
      <c r="K65" s="30">
        <v>3683</v>
      </c>
      <c r="L65" s="30">
        <v>3683</v>
      </c>
      <c r="M65" s="30">
        <f>Tableau163457891011121314151617181920212223242623456789101112131415161718192021222325272829303132333423457681718383940424344454748495052537088105108109110128129130131149150151168169188189190207208209226227244261262[[#This Row],[CT 05/09]]-Tableau163457891011121314151617181920212223242623456789101112131415161718192021222325272829303132333423457681718383940424344454748495052537088105108109110128129130131149150151168169188189190207208209226227244261262[[#This Row],[CT 09/08]]</f>
        <v>0</v>
      </c>
      <c r="N65" s="30"/>
      <c r="O65" s="30"/>
      <c r="P65" s="30"/>
      <c r="Q65" s="41">
        <f>(Tableau163457891011121314151617181920212223242623456789101112131415161718192021222325272829303132333423457681718383940424344454748495052537088105108109110128129130131149150151168169188189190207208209226227244261262[[#This Row],[GDC1]]+Tableau163457891011121314151617181920212223242623456789101112131415161718192021222325272829303132333423457681718383940424344454748495052537088105108109110128129130131149150151168169188189190207208209226227244261262[[#This Row],[GDC2]]+Tableau163457891011121314151617181920212223242623456789101112131415161718192021222325272829303132333423457681718383940424344454748495052537088105108109110128129130131149150151168169188189190207208209226227244261262[[#This Row],[GDC3]])/3</f>
        <v>0</v>
      </c>
      <c r="R65" s="41"/>
      <c r="S65" s="41"/>
      <c r="T65" s="41"/>
      <c r="U65" s="41">
        <f>(Tableau163457891011121314151617181920212223242623456789101112131415161718192021222325272829303132333423457681718383940424344454748495052537088105108109110128129130131149150151168169188189190207208209226227244261262[[#This Row],[PPS1]]+Tableau163457891011121314151617181920212223242623456789101112131415161718192021222325272829303132333423457681718383940424344454748495052537088105108109110128129130131149150151168169188189190207208209226227244261262[[#This Row],[PPS2]]+Tableau163457891011121314151617181920212223242623456789101112131415161718192021222325272829303132333423457681718383940424344454748495052537088105108109110128129130131149150151168169188189190207208209226227244261262[[#This Row],[PPS3]])/3</f>
        <v>0</v>
      </c>
      <c r="V65" s="41">
        <f>30+(Tableau163457891011121314151617181920212223242623456789101112131415161718192021222325272829303132333423457681718383940424344454748495052537088105108109110128129130131149150151168169188189190207208209226227244261262[[#This Row],[CT 05/09]]/60)</f>
        <v>91.383333333333326</v>
      </c>
      <c r="W65" s="192"/>
      <c r="X65" s="8">
        <v>0</v>
      </c>
      <c r="Y65" s="2">
        <f>Tableau163457891011121314151617181920212223242623456789101112131415161718192021222325272829303132333423457681718383940424344454748495052537088105108109110128129130131149150151168169188189190207208209226227244261262[[#This Row],[PR]]+0</f>
        <v>0</v>
      </c>
      <c r="Z65" s="8"/>
      <c r="AA65" s="17"/>
      <c r="AB65" s="8"/>
      <c r="AC65" s="8"/>
      <c r="AD65" s="1"/>
      <c r="AE65" s="17"/>
      <c r="AF65" s="8"/>
      <c r="AG65" s="1"/>
      <c r="AH65" s="6"/>
      <c r="AI65" s="17"/>
      <c r="AJ65" s="8"/>
      <c r="AK65" s="8"/>
      <c r="AL65" s="6">
        <f t="shared" si="2"/>
        <v>0</v>
      </c>
      <c r="AM65" s="10"/>
      <c r="AN65" s="8"/>
      <c r="AO65" s="10"/>
      <c r="AP65" s="1">
        <f>Z65+AB65+Tableau163457891011121314151617181920212223242623456789101112131415161718192021222325272829303132333423457681718383940424344454748495052537088105108109110128129130131149150151168169188189190207208209226227244261262[[#This Row],[SC2]]+AF65++AG65+AJ65+AN65+Tableau163457891011121314151617181920212223242623456789101112131415161718192021222325272829303132333423457681718383940424344454748495052537088105108109110128129130131149150151168169188189190207208209226227244261262[[#This Row],[CS4]]</f>
        <v>0</v>
      </c>
      <c r="AQ65" s="6">
        <f t="array" ref="AQ65">max_score</f>
        <v>0</v>
      </c>
      <c r="AR65" s="36">
        <f>Tableau163457891011121314151617181920212223242623456789101112131415161718192021222325272829303132333423457681718383940424344454748495052537088105108109110128129130131149150151168169188189190207208209226227244261262[[#This Row],[SM]]-Tableau163457891011121314151617181920212223242623456789101112131415161718192021222325272829303132333423457681718383940424344454748495052537088105108109110128129130131149150151168169188189190207208209226227244261262[[#This Row],[STJ]]</f>
        <v>0</v>
      </c>
      <c r="AS65" s="6" t="str">
        <f>IF(AND(I65&gt;4500,Y65=Z65,Tableau163457891011121314151617181920212223242623456789101112131415161718192021222325272829303132333423457681718383940424344454748495052537088105108109110128129130131149150151168169188189190207208209226227244261262[[#This Row],[PTS1]]&gt;100),"1","0")</f>
        <v>0</v>
      </c>
      <c r="AT65" s="15">
        <v>6</v>
      </c>
      <c r="AU65" s="16">
        <v>4</v>
      </c>
      <c r="AV65" s="16">
        <v>4</v>
      </c>
      <c r="AW65" s="16">
        <v>4</v>
      </c>
      <c r="AX65" s="16">
        <v>3</v>
      </c>
      <c r="AY65" s="16">
        <v>6</v>
      </c>
      <c r="AZ65" s="16">
        <v>20</v>
      </c>
      <c r="BA65" s="16">
        <v>16</v>
      </c>
      <c r="BB65" s="16">
        <v>9</v>
      </c>
      <c r="BC65" s="16">
        <v>13</v>
      </c>
      <c r="BD65" s="16">
        <v>10</v>
      </c>
      <c r="BE65" s="16">
        <v>9</v>
      </c>
      <c r="BF65" s="16">
        <v>2</v>
      </c>
      <c r="BG65" s="16">
        <v>0</v>
      </c>
      <c r="BH65" s="16">
        <v>0</v>
      </c>
      <c r="BI65" s="16"/>
      <c r="BJ65" s="16"/>
      <c r="BK65" s="16"/>
      <c r="BL65"/>
    </row>
    <row r="66" spans="1:64" ht="15" customHeight="1" thickTop="1" x14ac:dyDescent="0.25"/>
    <row r="67" spans="1:64" ht="15" customHeight="1" x14ac:dyDescent="0.25">
      <c r="A67" s="13" t="s">
        <v>14</v>
      </c>
      <c r="B67" s="13"/>
      <c r="C67" s="16"/>
      <c r="D67" s="16"/>
      <c r="E67" s="13"/>
      <c r="F67" s="13"/>
      <c r="G67" s="13"/>
      <c r="H67" s="12">
        <f t="shared" ref="H67:Q67" si="3">SUM(H2:H51)/50</f>
        <v>6635.78</v>
      </c>
      <c r="I67" s="12">
        <f t="shared" si="3"/>
        <v>6343.44</v>
      </c>
      <c r="J67" s="12">
        <f t="shared" si="3"/>
        <v>6045.3</v>
      </c>
      <c r="K67" s="12">
        <f t="shared" si="3"/>
        <v>3650.96</v>
      </c>
      <c r="L67" s="12">
        <f t="shared" si="3"/>
        <v>3703.18</v>
      </c>
      <c r="M67" s="12">
        <f t="shared" si="3"/>
        <v>52.22</v>
      </c>
      <c r="N67" s="12">
        <f t="shared" si="3"/>
        <v>373.26</v>
      </c>
      <c r="O67" s="12">
        <f t="shared" si="3"/>
        <v>494.76</v>
      </c>
      <c r="P67" s="12">
        <f t="shared" si="3"/>
        <v>609.16</v>
      </c>
      <c r="Q67" s="12">
        <f t="shared" si="3"/>
        <v>492.39333333333337</v>
      </c>
      <c r="R67" s="13"/>
      <c r="S67" s="13"/>
      <c r="T67" s="13"/>
      <c r="U67" s="13"/>
      <c r="V67" s="13"/>
      <c r="W67" s="190"/>
      <c r="X67" s="13">
        <f t="shared" ref="X67:AR67" si="4">SUM(X2:X51)</f>
        <v>139</v>
      </c>
      <c r="Y67" s="13">
        <f t="shared" si="4"/>
        <v>139</v>
      </c>
      <c r="Z67" s="13">
        <f t="shared" si="4"/>
        <v>0</v>
      </c>
      <c r="AA67" s="13">
        <f t="shared" si="4"/>
        <v>0</v>
      </c>
      <c r="AB67" s="13">
        <f t="shared" si="4"/>
        <v>0</v>
      </c>
      <c r="AC67" s="13">
        <f t="shared" si="4"/>
        <v>0</v>
      </c>
      <c r="AD67" s="13">
        <f t="shared" si="4"/>
        <v>0</v>
      </c>
      <c r="AE67" s="13">
        <f t="shared" si="4"/>
        <v>0</v>
      </c>
      <c r="AF67" s="13">
        <f t="shared" si="4"/>
        <v>0</v>
      </c>
      <c r="AG67" s="13">
        <f t="shared" si="4"/>
        <v>0</v>
      </c>
      <c r="AH67" s="13">
        <f t="shared" si="4"/>
        <v>0</v>
      </c>
      <c r="AI67" s="13">
        <f t="shared" si="4"/>
        <v>0</v>
      </c>
      <c r="AJ67" s="13">
        <f t="shared" si="4"/>
        <v>0</v>
      </c>
      <c r="AK67" s="13">
        <f t="shared" si="4"/>
        <v>0</v>
      </c>
      <c r="AL67" s="13">
        <f t="shared" si="4"/>
        <v>0</v>
      </c>
      <c r="AM67" s="13">
        <f t="shared" si="4"/>
        <v>0</v>
      </c>
      <c r="AN67" s="13">
        <f t="shared" si="4"/>
        <v>0</v>
      </c>
      <c r="AO67" s="13">
        <f t="shared" si="4"/>
        <v>0</v>
      </c>
      <c r="AP67" s="13">
        <f t="shared" si="4"/>
        <v>0</v>
      </c>
      <c r="AQ67" s="13">
        <f t="shared" si="4"/>
        <v>0</v>
      </c>
      <c r="AR67" s="13">
        <f t="shared" si="4"/>
        <v>0</v>
      </c>
      <c r="AS67" s="16"/>
      <c r="AT67" s="16">
        <f t="shared" ref="AT67:AY67" si="5">SUM(AT2:AT51)/50</f>
        <v>3.94</v>
      </c>
      <c r="AU67" s="16">
        <f t="shared" si="5"/>
        <v>2.84</v>
      </c>
      <c r="AV67" s="16">
        <f t="shared" si="5"/>
        <v>2.92</v>
      </c>
      <c r="AW67" s="16">
        <f t="shared" si="5"/>
        <v>2.78</v>
      </c>
      <c r="AX67" s="16">
        <f t="shared" si="5"/>
        <v>3.04</v>
      </c>
      <c r="AY67" s="16">
        <f t="shared" si="5"/>
        <v>4.0999999999999996</v>
      </c>
      <c r="BK67" s="16"/>
    </row>
    <row r="69" spans="1:64" ht="15" customHeight="1" x14ac:dyDescent="0.25">
      <c r="A69" t="s">
        <v>84</v>
      </c>
      <c r="H69" t="s">
        <v>85</v>
      </c>
      <c r="Y69" t="s">
        <v>85</v>
      </c>
    </row>
    <row r="70" spans="1:64" ht="15" customHeight="1" x14ac:dyDescent="0.25">
      <c r="A70" s="29" t="s">
        <v>86</v>
      </c>
      <c r="B70" s="29"/>
      <c r="H70" t="s">
        <v>87</v>
      </c>
      <c r="Y70" t="s">
        <v>87</v>
      </c>
    </row>
    <row r="71" spans="1:64" ht="15" customHeight="1" x14ac:dyDescent="0.25">
      <c r="A71" s="46" t="s">
        <v>88</v>
      </c>
      <c r="B71" s="46"/>
      <c r="H71" t="s">
        <v>89</v>
      </c>
      <c r="Y71" t="s">
        <v>89</v>
      </c>
    </row>
    <row r="72" spans="1:64" ht="15" customHeight="1" x14ac:dyDescent="0.25">
      <c r="A72" s="19" t="s">
        <v>90</v>
      </c>
      <c r="B72" s="19"/>
      <c r="H72" t="s">
        <v>91</v>
      </c>
      <c r="Y72" t="s">
        <v>91</v>
      </c>
    </row>
    <row r="73" spans="1:64" ht="15" customHeight="1" x14ac:dyDescent="0.25">
      <c r="A73" t="s">
        <v>92</v>
      </c>
      <c r="H73" t="s">
        <v>82</v>
      </c>
      <c r="Y73" t="s">
        <v>82</v>
      </c>
    </row>
    <row r="74" spans="1:64" ht="15" customHeight="1" x14ac:dyDescent="0.25">
      <c r="A74" t="s">
        <v>93</v>
      </c>
      <c r="H74" t="s">
        <v>104</v>
      </c>
      <c r="Y74" t="s">
        <v>94</v>
      </c>
    </row>
    <row r="75" spans="1:64" ht="15" customHeight="1" x14ac:dyDescent="0.25">
      <c r="A75" t="s">
        <v>96</v>
      </c>
      <c r="H75" t="s">
        <v>95</v>
      </c>
      <c r="Y75" t="s">
        <v>95</v>
      </c>
    </row>
    <row r="76" spans="1:64" ht="15" customHeight="1" x14ac:dyDescent="0.25">
      <c r="A76" t="s">
        <v>97</v>
      </c>
      <c r="H76" t="s">
        <v>98</v>
      </c>
      <c r="Y76" t="s">
        <v>98</v>
      </c>
    </row>
    <row r="77" spans="1:64" ht="15" customHeight="1" x14ac:dyDescent="0.25">
      <c r="A77" s="42" t="s">
        <v>56</v>
      </c>
      <c r="B77" s="42"/>
      <c r="C77" s="47"/>
      <c r="D77" s="47"/>
      <c r="H77" t="s">
        <v>54</v>
      </c>
      <c r="Y77" t="s">
        <v>54</v>
      </c>
    </row>
    <row r="78" spans="1:64" ht="15" customHeight="1" x14ac:dyDescent="0.25">
      <c r="A78" s="19" t="s">
        <v>55</v>
      </c>
      <c r="B78" s="19"/>
      <c r="C78" s="47"/>
      <c r="D78" s="47"/>
      <c r="H78" t="s">
        <v>57</v>
      </c>
      <c r="Y78" t="s">
        <v>57</v>
      </c>
    </row>
    <row r="79" spans="1:64" ht="15" customHeight="1" x14ac:dyDescent="0.25">
      <c r="A79" t="s">
        <v>100</v>
      </c>
      <c r="H79" t="s">
        <v>99</v>
      </c>
      <c r="Y79" t="s">
        <v>99</v>
      </c>
    </row>
    <row r="80" spans="1:64" ht="15" customHeight="1" x14ac:dyDescent="0.25">
      <c r="A80" t="s">
        <v>101</v>
      </c>
      <c r="H80" t="s">
        <v>52</v>
      </c>
      <c r="Y80" t="s">
        <v>52</v>
      </c>
    </row>
    <row r="81" spans="1:64" ht="15" customHeight="1" x14ac:dyDescent="0.25">
      <c r="A81" t="s">
        <v>11</v>
      </c>
      <c r="H81" t="s">
        <v>9</v>
      </c>
      <c r="Y81" t="s">
        <v>9</v>
      </c>
      <c r="BL81"/>
    </row>
    <row r="82" spans="1:64" ht="15" customHeight="1" x14ac:dyDescent="0.25">
      <c r="A82" t="s">
        <v>12</v>
      </c>
      <c r="H82" t="s">
        <v>10</v>
      </c>
      <c r="Y82" t="s">
        <v>10</v>
      </c>
      <c r="BL82"/>
    </row>
    <row r="83" spans="1:64" ht="15" customHeight="1" x14ac:dyDescent="0.25">
      <c r="A83" t="s">
        <v>63</v>
      </c>
      <c r="H83" t="s">
        <v>64</v>
      </c>
      <c r="Y83" t="s">
        <v>64</v>
      </c>
    </row>
    <row r="84" spans="1:64" ht="15" customHeight="1" x14ac:dyDescent="0.25">
      <c r="A84" t="s">
        <v>67</v>
      </c>
      <c r="H84" t="s">
        <v>68</v>
      </c>
      <c r="Y84" t="s">
        <v>68</v>
      </c>
    </row>
    <row r="85" spans="1:64" ht="15" customHeight="1" x14ac:dyDescent="0.25">
      <c r="A85" t="s">
        <v>102</v>
      </c>
      <c r="H85" t="s">
        <v>103</v>
      </c>
      <c r="Y85" t="s">
        <v>103</v>
      </c>
      <c r="AQ85"/>
      <c r="AR85"/>
      <c r="AS85"/>
      <c r="AT85"/>
      <c r="AU85"/>
      <c r="AV85"/>
      <c r="AW85"/>
      <c r="BK85"/>
      <c r="BL85"/>
    </row>
    <row r="86" spans="1:64" ht="15" customHeight="1" x14ac:dyDescent="0.25">
      <c r="A86" t="s">
        <v>48</v>
      </c>
      <c r="H86" t="s">
        <v>47</v>
      </c>
      <c r="Y86" t="s">
        <v>47</v>
      </c>
      <c r="AQ86"/>
      <c r="AR86"/>
      <c r="AS86"/>
      <c r="AT86"/>
      <c r="AU86"/>
      <c r="AV86"/>
      <c r="AW86"/>
      <c r="BK86"/>
    </row>
    <row r="87" spans="1:64" ht="15" customHeight="1" x14ac:dyDescent="0.25">
      <c r="A87" t="s">
        <v>49</v>
      </c>
      <c r="H87" t="s">
        <v>13</v>
      </c>
      <c r="Y87" t="s">
        <v>13</v>
      </c>
    </row>
    <row r="88" spans="1:64" s="12" customFormat="1" ht="15" customHeight="1" x14ac:dyDescent="0.25">
      <c r="A88" t="s">
        <v>50</v>
      </c>
      <c r="B88"/>
      <c r="C88" s="48"/>
      <c r="D88" s="48"/>
      <c r="E88"/>
      <c r="F88"/>
      <c r="G88"/>
      <c r="H88" t="s">
        <v>23</v>
      </c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 s="191"/>
      <c r="X88"/>
      <c r="Y88" t="s">
        <v>23</v>
      </c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X88"/>
      <c r="AY88"/>
      <c r="AZ88"/>
      <c r="BA88"/>
      <c r="BB88"/>
      <c r="BC88"/>
      <c r="BD88"/>
      <c r="BE88"/>
      <c r="BF88"/>
      <c r="BG88"/>
      <c r="BH88"/>
      <c r="BI88"/>
      <c r="BJ88"/>
    </row>
    <row r="89" spans="1:64" s="12" customFormat="1" ht="15" customHeight="1" x14ac:dyDescent="0.25">
      <c r="A89" s="34"/>
      <c r="B89" s="34"/>
      <c r="C89" s="48"/>
      <c r="D89" s="48"/>
      <c r="E89" s="4"/>
      <c r="F89" s="313"/>
      <c r="G89" s="313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191"/>
      <c r="X89" s="32"/>
      <c r="Y89" s="32"/>
      <c r="Z89" s="32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2"/>
      <c r="AN89" s="32"/>
      <c r="AO89" s="32"/>
      <c r="AP89" s="32"/>
      <c r="AQ89" s="32"/>
      <c r="AR89" s="32"/>
      <c r="AS89" s="32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</row>
    <row r="90" spans="1:64" s="12" customFormat="1" ht="15" customHeight="1" x14ac:dyDescent="0.25">
      <c r="A90" s="34"/>
      <c r="B90" s="34"/>
      <c r="C90" s="48"/>
      <c r="D90" s="48"/>
      <c r="F90" s="313"/>
      <c r="G90" s="313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191"/>
      <c r="X90" s="32"/>
      <c r="Y90" s="32"/>
      <c r="Z90" s="32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2"/>
      <c r="AN90" s="32"/>
      <c r="AO90" s="32"/>
      <c r="AP90" s="32"/>
      <c r="AQ90" s="32"/>
      <c r="AR90" s="32"/>
      <c r="AS90" s="32"/>
      <c r="AX90"/>
      <c r="AY90"/>
      <c r="AZ90"/>
      <c r="BA90"/>
      <c r="BB90"/>
      <c r="BC90"/>
      <c r="BD90"/>
      <c r="BE90"/>
      <c r="BF90"/>
      <c r="BG90"/>
      <c r="BH90"/>
      <c r="BI90"/>
      <c r="BJ90"/>
    </row>
    <row r="91" spans="1:64" s="12" customFormat="1" ht="15" customHeight="1" x14ac:dyDescent="0.25">
      <c r="A91" s="34"/>
      <c r="B91" s="34"/>
      <c r="C91" s="48"/>
      <c r="D91" s="48"/>
      <c r="F91" s="313"/>
      <c r="G91" s="313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191"/>
      <c r="X91" s="32"/>
      <c r="Y91" s="32"/>
      <c r="Z91" s="32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2"/>
      <c r="AN91" s="32"/>
      <c r="AO91" s="32"/>
      <c r="AP91" s="32"/>
      <c r="AQ91" s="32"/>
      <c r="AR91" s="32"/>
      <c r="AS91" s="32"/>
      <c r="AX91"/>
      <c r="AY91"/>
      <c r="AZ91"/>
      <c r="BA91"/>
      <c r="BB91"/>
      <c r="BC91"/>
      <c r="BD91"/>
      <c r="BE91"/>
      <c r="BF91"/>
      <c r="BG91"/>
      <c r="BH91"/>
      <c r="BI91"/>
      <c r="BJ91"/>
    </row>
    <row r="92" spans="1:64" s="12" customFormat="1" ht="15" customHeight="1" x14ac:dyDescent="0.25">
      <c r="A92" s="35"/>
      <c r="B92" s="35"/>
      <c r="C92" s="49"/>
      <c r="D92" s="49"/>
      <c r="F92" s="313"/>
      <c r="G92" s="313"/>
      <c r="I92" s="4"/>
      <c r="J92" s="4"/>
      <c r="K92" s="4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3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2"/>
      <c r="AN92" s="32"/>
      <c r="AO92" s="32"/>
      <c r="AP92" s="32"/>
      <c r="AQ92" s="32"/>
      <c r="AR92" s="32"/>
      <c r="AS92" s="32"/>
      <c r="AX92"/>
      <c r="AY92"/>
      <c r="AZ92"/>
      <c r="BA92"/>
      <c r="BB92"/>
      <c r="BC92"/>
      <c r="BD92"/>
      <c r="BE92"/>
      <c r="BF92"/>
      <c r="BG92"/>
      <c r="BH92"/>
      <c r="BI92"/>
      <c r="BJ92"/>
    </row>
    <row r="93" spans="1:64" s="12" customFormat="1" ht="15" customHeight="1" x14ac:dyDescent="0.25">
      <c r="A93" s="34"/>
      <c r="B93" s="34"/>
      <c r="C93" s="48"/>
      <c r="D93" s="48"/>
      <c r="E93" s="4"/>
      <c r="F93" s="313"/>
      <c r="G93" s="313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191"/>
      <c r="X93" s="32"/>
      <c r="Y93" s="32"/>
      <c r="Z93" s="32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2"/>
      <c r="AN93" s="32"/>
      <c r="AO93" s="32"/>
      <c r="AP93" s="32"/>
      <c r="AQ93" s="32"/>
      <c r="AR93" s="32"/>
      <c r="AS93" s="32"/>
      <c r="AX93"/>
      <c r="AY93"/>
      <c r="AZ93"/>
      <c r="BA93"/>
      <c r="BB93"/>
      <c r="BC93"/>
      <c r="BD93"/>
      <c r="BE93"/>
      <c r="BF93"/>
      <c r="BG93"/>
      <c r="BH93"/>
      <c r="BI93"/>
      <c r="BJ93"/>
    </row>
    <row r="94" spans="1:64" s="12" customFormat="1" ht="15" customHeight="1" x14ac:dyDescent="0.25">
      <c r="A94" s="34"/>
      <c r="B94" s="34"/>
      <c r="C94" s="48"/>
      <c r="D94" s="48"/>
      <c r="F94" s="313"/>
      <c r="G94" s="313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191"/>
      <c r="X94" s="32"/>
      <c r="Y94" s="32"/>
      <c r="Z94" s="32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2"/>
      <c r="AN94" s="32"/>
      <c r="AO94" s="32"/>
      <c r="AP94" s="32"/>
      <c r="AQ94" s="32"/>
      <c r="AR94" s="32"/>
      <c r="AS94" s="32"/>
      <c r="AX94"/>
      <c r="AY94"/>
      <c r="AZ94"/>
      <c r="BA94"/>
      <c r="BB94"/>
      <c r="BC94"/>
      <c r="BD94"/>
      <c r="BE94"/>
      <c r="BF94"/>
      <c r="BG94"/>
      <c r="BH94"/>
      <c r="BI94"/>
      <c r="BJ94"/>
    </row>
    <row r="95" spans="1:64" s="12" customFormat="1" ht="15" customHeight="1" x14ac:dyDescent="0.25">
      <c r="A95" s="34"/>
      <c r="B95" s="34"/>
      <c r="C95" s="48"/>
      <c r="D95" s="48"/>
      <c r="F95" s="313"/>
      <c r="G95" s="313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191"/>
      <c r="X95" s="32"/>
      <c r="Y95" s="32"/>
      <c r="Z95" s="32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2"/>
      <c r="AN95" s="32"/>
      <c r="AO95" s="32"/>
      <c r="AP95" s="32"/>
      <c r="AQ95" s="32"/>
      <c r="AR95" s="32"/>
      <c r="AS95" s="32"/>
      <c r="AX95"/>
      <c r="AY95"/>
      <c r="AZ95"/>
      <c r="BA95"/>
      <c r="BB95"/>
      <c r="BC95"/>
      <c r="BD95"/>
      <c r="BE95"/>
      <c r="BF95"/>
      <c r="BG95"/>
      <c r="BH95"/>
      <c r="BI95"/>
      <c r="BJ95"/>
    </row>
    <row r="96" spans="1:64" s="12" customFormat="1" ht="15" customHeight="1" x14ac:dyDescent="0.25">
      <c r="A96" s="35"/>
      <c r="B96" s="35"/>
      <c r="C96" s="49"/>
      <c r="D96" s="49"/>
      <c r="F96" s="313"/>
      <c r="G96" s="313"/>
      <c r="I96" s="4"/>
      <c r="J96" s="4"/>
      <c r="K96" s="4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3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2"/>
      <c r="AN96" s="32"/>
      <c r="AO96" s="32"/>
      <c r="AP96" s="32"/>
      <c r="AQ96" s="32"/>
      <c r="AR96" s="32"/>
      <c r="AS96" s="32"/>
      <c r="AX96"/>
      <c r="AY96"/>
      <c r="AZ96"/>
      <c r="BA96"/>
      <c r="BB96"/>
      <c r="BC96"/>
      <c r="BD96"/>
      <c r="BE96"/>
      <c r="BF96"/>
      <c r="BG96"/>
      <c r="BH96"/>
      <c r="BI96"/>
      <c r="BJ96"/>
    </row>
    <row r="97" spans="1:62" s="12" customFormat="1" ht="15" customHeight="1" x14ac:dyDescent="0.25">
      <c r="A97" s="34"/>
      <c r="B97" s="34"/>
      <c r="C97" s="48"/>
      <c r="D97" s="48"/>
      <c r="E97" s="4"/>
      <c r="F97" s="313"/>
      <c r="G97" s="313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191"/>
      <c r="X97" s="32"/>
      <c r="Y97" s="32"/>
      <c r="Z97" s="32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2"/>
      <c r="AN97" s="32"/>
      <c r="AO97" s="32"/>
      <c r="AP97" s="32"/>
      <c r="AQ97" s="32"/>
      <c r="AR97" s="32"/>
      <c r="AS97" s="32"/>
      <c r="AX97"/>
      <c r="AY97"/>
      <c r="AZ97"/>
      <c r="BA97"/>
      <c r="BB97"/>
      <c r="BC97"/>
      <c r="BD97"/>
      <c r="BE97"/>
      <c r="BF97"/>
      <c r="BG97"/>
      <c r="BH97"/>
      <c r="BI97"/>
      <c r="BJ97"/>
    </row>
    <row r="98" spans="1:62" s="12" customFormat="1" ht="15" customHeight="1" x14ac:dyDescent="0.25">
      <c r="A98" s="34"/>
      <c r="B98" s="34"/>
      <c r="C98" s="48"/>
      <c r="D98" s="48"/>
      <c r="F98" s="313"/>
      <c r="G98" s="313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191"/>
      <c r="X98" s="32"/>
      <c r="Y98" s="32"/>
      <c r="Z98" s="32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2"/>
      <c r="AN98" s="32"/>
      <c r="AO98" s="32"/>
      <c r="AP98" s="32"/>
      <c r="AQ98" s="32"/>
      <c r="AR98" s="32"/>
      <c r="AS98" s="32"/>
      <c r="AX98"/>
      <c r="AY98"/>
      <c r="AZ98"/>
      <c r="BA98"/>
      <c r="BB98"/>
      <c r="BC98"/>
      <c r="BD98"/>
      <c r="BE98"/>
      <c r="BF98"/>
      <c r="BG98"/>
      <c r="BH98"/>
      <c r="BI98"/>
      <c r="BJ98"/>
    </row>
    <row r="99" spans="1:62" s="12" customFormat="1" ht="15" customHeight="1" x14ac:dyDescent="0.25">
      <c r="A99" s="34"/>
      <c r="B99" s="34"/>
      <c r="C99" s="48"/>
      <c r="D99" s="48"/>
      <c r="F99" s="313"/>
      <c r="G99" s="313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191"/>
      <c r="X99" s="32"/>
      <c r="Y99" s="32"/>
      <c r="Z99" s="32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2"/>
      <c r="AN99" s="32"/>
      <c r="AO99" s="32"/>
      <c r="AP99" s="32"/>
      <c r="AQ99" s="32"/>
      <c r="AR99" s="32"/>
      <c r="AS99" s="32"/>
      <c r="AX99"/>
      <c r="AY99"/>
      <c r="AZ99"/>
      <c r="BA99"/>
      <c r="BB99"/>
      <c r="BC99"/>
      <c r="BD99"/>
      <c r="BE99"/>
      <c r="BF99"/>
      <c r="BG99"/>
      <c r="BH99"/>
      <c r="BI99"/>
      <c r="BJ99"/>
    </row>
    <row r="100" spans="1:62" s="12" customFormat="1" ht="15" customHeight="1" x14ac:dyDescent="0.25">
      <c r="A100" s="35"/>
      <c r="B100" s="35"/>
      <c r="C100" s="49"/>
      <c r="D100" s="49"/>
      <c r="F100" s="313"/>
      <c r="G100" s="313"/>
      <c r="I100" s="4"/>
      <c r="J100" s="4"/>
      <c r="K100" s="4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3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2"/>
      <c r="AN100" s="32"/>
      <c r="AO100" s="32"/>
      <c r="AP100" s="32"/>
      <c r="AQ100" s="32"/>
      <c r="AR100" s="32"/>
      <c r="AS100" s="32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</row>
    <row r="101" spans="1:62" s="12" customFormat="1" ht="15" customHeight="1" x14ac:dyDescent="0.25">
      <c r="A101" s="34"/>
      <c r="B101" s="34"/>
      <c r="C101" s="48"/>
      <c r="D101" s="48"/>
      <c r="E101" s="4"/>
      <c r="F101" s="313"/>
      <c r="G101" s="313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191"/>
      <c r="X101" s="32"/>
      <c r="Y101" s="32"/>
      <c r="Z101" s="32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2"/>
      <c r="AN101" s="32"/>
      <c r="AO101" s="32"/>
      <c r="AP101" s="32"/>
      <c r="AQ101" s="32"/>
      <c r="AR101" s="32"/>
      <c r="AS101" s="32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</row>
    <row r="102" spans="1:62" s="12" customFormat="1" ht="15" customHeight="1" x14ac:dyDescent="0.25">
      <c r="A102" s="34"/>
      <c r="B102" s="34"/>
      <c r="C102" s="48"/>
      <c r="D102" s="48"/>
      <c r="F102" s="313"/>
      <c r="G102" s="313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191"/>
      <c r="X102" s="32"/>
      <c r="Y102" s="32"/>
      <c r="Z102" s="32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2"/>
      <c r="AN102" s="32"/>
      <c r="AO102" s="32"/>
      <c r="AP102" s="32"/>
      <c r="AQ102" s="32"/>
      <c r="AR102" s="32"/>
      <c r="AS102" s="3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</row>
    <row r="103" spans="1:62" s="12" customFormat="1" ht="15" customHeight="1" x14ac:dyDescent="0.25">
      <c r="A103" s="34"/>
      <c r="B103" s="34"/>
      <c r="C103" s="48"/>
      <c r="D103" s="48"/>
      <c r="F103" s="313"/>
      <c r="G103" s="313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191"/>
      <c r="X103" s="32"/>
      <c r="Y103" s="32"/>
      <c r="Z103" s="32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2"/>
      <c r="AN103" s="32"/>
      <c r="AO103" s="32"/>
      <c r="AP103" s="32"/>
      <c r="AQ103" s="32"/>
      <c r="AR103" s="32"/>
      <c r="AS103" s="32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</row>
    <row r="104" spans="1:62" s="12" customFormat="1" ht="15" customHeight="1" x14ac:dyDescent="0.25">
      <c r="A104" s="35"/>
      <c r="B104" s="35"/>
      <c r="C104" s="49"/>
      <c r="D104" s="49"/>
      <c r="F104" s="313"/>
      <c r="G104" s="313"/>
      <c r="I104" s="4"/>
      <c r="J104" s="4"/>
      <c r="K104" s="4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3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2"/>
      <c r="AN104" s="32"/>
      <c r="AO104" s="32"/>
      <c r="AP104" s="32"/>
      <c r="AQ104" s="32"/>
      <c r="AR104" s="32"/>
      <c r="AS104" s="32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</row>
    <row r="105" spans="1:62" s="12" customFormat="1" ht="15" customHeight="1" x14ac:dyDescent="0.25">
      <c r="A105" s="34"/>
      <c r="B105" s="34"/>
      <c r="C105" s="48"/>
      <c r="D105" s="48"/>
      <c r="E105"/>
      <c r="F105"/>
      <c r="G105"/>
      <c r="H105"/>
      <c r="I105" s="11"/>
      <c r="J105" s="11"/>
      <c r="K105" s="1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3"/>
      <c r="X105" s="31"/>
      <c r="Y105" s="33"/>
      <c r="Z105" s="33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2"/>
      <c r="AN105" s="32"/>
      <c r="AO105" s="32"/>
      <c r="AP105" s="32"/>
      <c r="AQ105" s="32"/>
      <c r="AR105" s="32"/>
      <c r="AS105" s="32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</row>
    <row r="106" spans="1:62" s="12" customFormat="1" ht="15" customHeight="1" x14ac:dyDescent="0.25">
      <c r="A106" s="34"/>
      <c r="B106" s="34"/>
      <c r="C106" s="48"/>
      <c r="D106" s="48"/>
      <c r="E106"/>
      <c r="F106"/>
      <c r="G106"/>
      <c r="H106"/>
      <c r="I106" s="11"/>
      <c r="J106" s="11"/>
      <c r="K106" s="1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3"/>
      <c r="X106" s="31"/>
      <c r="Y106" s="33"/>
      <c r="Z106" s="33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2"/>
      <c r="AN106" s="32"/>
      <c r="AO106" s="32"/>
      <c r="AP106" s="32"/>
      <c r="AQ106" s="32"/>
      <c r="AR106" s="32"/>
      <c r="AS106" s="32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</row>
    <row r="107" spans="1:62" s="12" customFormat="1" ht="15" customHeight="1" x14ac:dyDescent="0.25">
      <c r="A107" s="34"/>
      <c r="B107" s="34"/>
      <c r="C107" s="48"/>
      <c r="D107" s="48"/>
      <c r="E107"/>
      <c r="F107"/>
      <c r="G107"/>
      <c r="H107"/>
      <c r="I107" s="11"/>
      <c r="J107" s="11"/>
      <c r="K107" s="1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3"/>
      <c r="X107" s="31"/>
      <c r="Y107" s="33"/>
      <c r="Z107" s="33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2"/>
      <c r="AN107" s="32"/>
      <c r="AO107" s="32"/>
      <c r="AP107" s="32"/>
      <c r="AQ107" s="32"/>
      <c r="AR107" s="32"/>
      <c r="AS107" s="32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</row>
    <row r="108" spans="1:62" s="12" customFormat="1" ht="15" customHeight="1" x14ac:dyDescent="0.25">
      <c r="A108" s="34"/>
      <c r="B108" s="34"/>
      <c r="C108" s="48"/>
      <c r="D108" s="48"/>
      <c r="E108"/>
      <c r="F108"/>
      <c r="G108"/>
      <c r="H108"/>
      <c r="I108" s="11"/>
      <c r="J108" s="11"/>
      <c r="K108" s="1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3"/>
      <c r="X108" s="31"/>
      <c r="Y108" s="33"/>
      <c r="Z108" s="33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2"/>
      <c r="AN108" s="32"/>
      <c r="AO108" s="32"/>
      <c r="AP108" s="32"/>
      <c r="AQ108" s="32"/>
      <c r="AR108" s="32"/>
      <c r="AS108" s="32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</row>
    <row r="109" spans="1:62" s="12" customFormat="1" ht="15" customHeight="1" x14ac:dyDescent="0.25">
      <c r="A109" s="34"/>
      <c r="B109" s="34"/>
      <c r="C109" s="48"/>
      <c r="D109" s="48"/>
      <c r="E109"/>
      <c r="F109"/>
      <c r="G109"/>
      <c r="H109"/>
      <c r="I109" s="11"/>
      <c r="J109" s="11"/>
      <c r="K109" s="1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3"/>
      <c r="X109" s="31"/>
      <c r="Y109" s="33"/>
      <c r="Z109" s="33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2"/>
      <c r="AN109" s="32"/>
      <c r="AO109" s="32"/>
      <c r="AP109" s="32"/>
      <c r="AQ109" s="32"/>
      <c r="AR109" s="32"/>
      <c r="AS109" s="32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</row>
    <row r="110" spans="1:62" s="12" customFormat="1" ht="15" customHeight="1" x14ac:dyDescent="0.25">
      <c r="A110" s="34"/>
      <c r="B110" s="34"/>
      <c r="C110" s="48"/>
      <c r="D110" s="48"/>
      <c r="E110"/>
      <c r="F110"/>
      <c r="G110"/>
      <c r="H110"/>
      <c r="I110" s="11"/>
      <c r="J110" s="11"/>
      <c r="K110" s="1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3"/>
      <c r="X110" s="31"/>
      <c r="Y110" s="33"/>
      <c r="Z110" s="33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2"/>
      <c r="AN110" s="32"/>
      <c r="AO110" s="32"/>
      <c r="AP110" s="32"/>
      <c r="AQ110" s="32"/>
      <c r="AR110" s="32"/>
      <c r="AS110" s="32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</row>
    <row r="111" spans="1:62" s="12" customFormat="1" ht="15" customHeight="1" x14ac:dyDescent="0.25">
      <c r="A111" s="34"/>
      <c r="B111" s="34"/>
      <c r="C111" s="48"/>
      <c r="D111" s="48"/>
      <c r="E111"/>
      <c r="F111"/>
      <c r="G111"/>
      <c r="H111"/>
      <c r="I111" s="11"/>
      <c r="J111" s="11"/>
      <c r="K111" s="1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3"/>
      <c r="X111" s="31"/>
      <c r="Y111" s="33"/>
      <c r="Z111" s="33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2"/>
      <c r="AN111" s="32"/>
      <c r="AO111" s="32"/>
      <c r="AP111" s="32"/>
      <c r="AQ111" s="32"/>
      <c r="AR111" s="32"/>
      <c r="AS111" s="32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</row>
    <row r="112" spans="1:62" s="12" customFormat="1" ht="15" customHeight="1" x14ac:dyDescent="0.25">
      <c r="A112" s="34"/>
      <c r="B112" s="34"/>
      <c r="C112" s="48"/>
      <c r="D112" s="48"/>
      <c r="E112"/>
      <c r="F112"/>
      <c r="G112"/>
      <c r="H112"/>
      <c r="I112" s="11"/>
      <c r="J112" s="11"/>
      <c r="K112" s="1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3"/>
      <c r="X112" s="31"/>
      <c r="Y112" s="33"/>
      <c r="Z112" s="33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2"/>
      <c r="AN112" s="32"/>
      <c r="AO112" s="32"/>
      <c r="AP112" s="32"/>
      <c r="AQ112" s="32"/>
      <c r="AR112" s="32"/>
      <c r="AS112" s="3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</row>
    <row r="113" spans="1:62" s="12" customFormat="1" ht="15" customHeight="1" x14ac:dyDescent="0.25">
      <c r="A113" s="34"/>
      <c r="B113" s="34"/>
      <c r="C113" s="48"/>
      <c r="D113" s="48"/>
      <c r="E113"/>
      <c r="F113"/>
      <c r="G113"/>
      <c r="H113"/>
      <c r="I113" s="11"/>
      <c r="J113" s="11"/>
      <c r="K113" s="1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3"/>
      <c r="X113" s="31"/>
      <c r="Y113" s="33"/>
      <c r="Z113" s="33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2"/>
      <c r="AN113" s="32"/>
      <c r="AO113" s="32"/>
      <c r="AP113" s="32"/>
      <c r="AQ113" s="32"/>
      <c r="AR113" s="32"/>
      <c r="AS113" s="32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</row>
    <row r="114" spans="1:62" s="12" customFormat="1" ht="15" customHeight="1" x14ac:dyDescent="0.25">
      <c r="A114" s="34"/>
      <c r="B114" s="34"/>
      <c r="C114" s="48"/>
      <c r="D114" s="48"/>
      <c r="E114"/>
      <c r="F114"/>
      <c r="G114"/>
      <c r="H114"/>
      <c r="I114" s="11"/>
      <c r="J114" s="11"/>
      <c r="K114" s="1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3"/>
      <c r="X114" s="31"/>
      <c r="Y114" s="33"/>
      <c r="Z114" s="33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2"/>
      <c r="AN114" s="32"/>
      <c r="AO114" s="32"/>
      <c r="AP114" s="32"/>
      <c r="AQ114" s="32"/>
      <c r="AR114" s="32"/>
      <c r="AS114" s="32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</row>
    <row r="115" spans="1:62" s="12" customFormat="1" ht="15" customHeight="1" x14ac:dyDescent="0.25">
      <c r="A115" s="34"/>
      <c r="B115" s="34"/>
      <c r="C115" s="48"/>
      <c r="D115" s="48"/>
      <c r="E115"/>
      <c r="F115"/>
      <c r="G115"/>
      <c r="H115"/>
      <c r="I115" s="11"/>
      <c r="J115" s="11"/>
      <c r="K115" s="1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3"/>
      <c r="X115" s="31"/>
      <c r="Y115" s="33"/>
      <c r="Z115" s="33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2"/>
      <c r="AN115" s="32"/>
      <c r="AO115" s="32"/>
      <c r="AP115" s="32"/>
      <c r="AQ115" s="32"/>
      <c r="AR115" s="32"/>
      <c r="AS115" s="32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</row>
    <row r="116" spans="1:62" s="12" customFormat="1" ht="15" customHeight="1" x14ac:dyDescent="0.25">
      <c r="A116" s="34"/>
      <c r="B116" s="34"/>
      <c r="C116" s="48"/>
      <c r="D116" s="48"/>
      <c r="E116"/>
      <c r="F116"/>
      <c r="G116"/>
      <c r="H116"/>
      <c r="I116" s="11"/>
      <c r="J116" s="11"/>
      <c r="K116" s="1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3"/>
      <c r="X116" s="31"/>
      <c r="Y116" s="33"/>
      <c r="Z116" s="33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2"/>
      <c r="AN116" s="32"/>
      <c r="AO116" s="32"/>
      <c r="AP116" s="32"/>
      <c r="AQ116" s="32"/>
      <c r="AR116" s="32"/>
      <c r="AS116" s="32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</row>
    <row r="117" spans="1:62" s="12" customFormat="1" ht="15" customHeight="1" x14ac:dyDescent="0.25">
      <c r="A117" s="34"/>
      <c r="B117" s="34"/>
      <c r="C117" s="48"/>
      <c r="D117" s="48"/>
      <c r="E117"/>
      <c r="F117"/>
      <c r="G117"/>
      <c r="H117"/>
      <c r="I117" s="11"/>
      <c r="J117" s="11"/>
      <c r="K117" s="1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3"/>
      <c r="X117" s="31"/>
      <c r="Y117" s="33"/>
      <c r="Z117" s="33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2"/>
      <c r="AN117" s="32"/>
      <c r="AO117" s="32"/>
      <c r="AP117" s="32"/>
      <c r="AQ117" s="32"/>
      <c r="AR117" s="32"/>
      <c r="AS117" s="32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</row>
    <row r="118" spans="1:62" s="12" customFormat="1" ht="15" customHeight="1" x14ac:dyDescent="0.25">
      <c r="A118" s="34"/>
      <c r="B118" s="34"/>
      <c r="C118" s="48"/>
      <c r="D118" s="48"/>
      <c r="E118"/>
      <c r="F118"/>
      <c r="G118"/>
      <c r="H118"/>
      <c r="I118" s="11"/>
      <c r="J118" s="11"/>
      <c r="K118" s="1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3"/>
      <c r="X118" s="31"/>
      <c r="Y118" s="33"/>
      <c r="Z118" s="33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2"/>
      <c r="AN118" s="32"/>
      <c r="AO118" s="32"/>
      <c r="AP118" s="32"/>
      <c r="AQ118" s="32"/>
      <c r="AR118" s="32"/>
      <c r="AS118" s="32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</row>
    <row r="119" spans="1:62" s="12" customFormat="1" ht="15" customHeight="1" x14ac:dyDescent="0.25">
      <c r="A119" s="34"/>
      <c r="B119" s="34"/>
      <c r="C119" s="48"/>
      <c r="D119" s="48"/>
      <c r="E119"/>
      <c r="F119"/>
      <c r="G119"/>
      <c r="H119"/>
      <c r="I119" s="11"/>
      <c r="J119" s="11"/>
      <c r="K119" s="1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3"/>
      <c r="X119" s="31"/>
      <c r="Y119" s="33"/>
      <c r="Z119" s="33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2"/>
      <c r="AN119" s="32"/>
      <c r="AO119" s="32"/>
      <c r="AP119" s="32"/>
      <c r="AQ119" s="32"/>
      <c r="AR119" s="32"/>
      <c r="AS119" s="32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</row>
    <row r="120" spans="1:62" ht="15" customHeight="1" x14ac:dyDescent="0.25">
      <c r="A120" s="34"/>
      <c r="B120" s="34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33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 spans="1:62" ht="15" customHeight="1" x14ac:dyDescent="0.25">
      <c r="A121" s="34"/>
      <c r="B121" s="34"/>
    </row>
    <row r="122" spans="1:62" ht="15" customHeight="1" x14ac:dyDescent="0.25">
      <c r="A122" s="34"/>
      <c r="B122" s="34"/>
    </row>
    <row r="123" spans="1:62" ht="15" customHeight="1" x14ac:dyDescent="0.25">
      <c r="A123" s="34"/>
      <c r="B123" s="34"/>
    </row>
    <row r="124" spans="1:62" ht="15" customHeight="1" x14ac:dyDescent="0.25">
      <c r="A124" s="34"/>
      <c r="B124" s="34"/>
    </row>
    <row r="125" spans="1:62" ht="15" customHeight="1" x14ac:dyDescent="0.25">
      <c r="A125" s="34"/>
      <c r="B125" s="34"/>
    </row>
    <row r="126" spans="1:62" ht="15" customHeight="1" x14ac:dyDescent="0.25">
      <c r="A126" s="34"/>
      <c r="B126" s="34"/>
    </row>
    <row r="127" spans="1:62" ht="15" customHeight="1" x14ac:dyDescent="0.25">
      <c r="A127" s="34"/>
      <c r="B127" s="34"/>
    </row>
    <row r="128" spans="1:62" ht="15" customHeight="1" x14ac:dyDescent="0.25">
      <c r="A128" s="34"/>
      <c r="B128" s="34"/>
    </row>
    <row r="129" spans="1:2" ht="15" customHeight="1" x14ac:dyDescent="0.25">
      <c r="A129" s="34"/>
      <c r="B129" s="34"/>
    </row>
    <row r="130" spans="1:2" ht="15" customHeight="1" x14ac:dyDescent="0.25">
      <c r="A130" s="34"/>
      <c r="B130" s="34"/>
    </row>
    <row r="131" spans="1:2" ht="15" customHeight="1" x14ac:dyDescent="0.25">
      <c r="A131" s="34"/>
      <c r="B131" s="34"/>
    </row>
    <row r="132" spans="1:2" ht="15" customHeight="1" x14ac:dyDescent="0.25">
      <c r="A132" s="34"/>
      <c r="B132" s="34"/>
    </row>
  </sheetData>
  <mergeCells count="16">
    <mergeCell ref="F101:G101"/>
    <mergeCell ref="F102:G102"/>
    <mergeCell ref="F103:G103"/>
    <mergeCell ref="F104:G104"/>
    <mergeCell ref="F95:G95"/>
    <mergeCell ref="F96:G96"/>
    <mergeCell ref="F97:G97"/>
    <mergeCell ref="F98:G98"/>
    <mergeCell ref="F99:G99"/>
    <mergeCell ref="F100:G100"/>
    <mergeCell ref="F94:G94"/>
    <mergeCell ref="F89:G89"/>
    <mergeCell ref="F90:G90"/>
    <mergeCell ref="F91:G91"/>
    <mergeCell ref="F92:G92"/>
    <mergeCell ref="F93:G93"/>
  </mergeCells>
  <conditionalFormatting sqref="I2:I65">
    <cfRule type="cellIs" dxfId="224" priority="1" operator="greaterThan">
      <formula>6999</formula>
    </cfRule>
  </conditionalFormatting>
  <conditionalFormatting sqref="I45">
    <cfRule type="cellIs" dxfId="223" priority="7" operator="greaterThan">
      <formula>6999</formula>
    </cfRule>
  </conditionalFormatting>
  <conditionalFormatting sqref="I51 I64">
    <cfRule type="cellIs" dxfId="222" priority="38" operator="greaterThan">
      <formula>6999</formula>
    </cfRule>
  </conditionalFormatting>
  <conditionalFormatting sqref="J2:J65">
    <cfRule type="cellIs" dxfId="221" priority="2" operator="greaterThan">
      <formula>6999</formula>
    </cfRule>
    <cfRule type="expression" dxfId="220" priority="3">
      <formula>IF(OR(J2&gt;H2),TRUE,FALSE)</formula>
    </cfRule>
  </conditionalFormatting>
  <conditionalFormatting sqref="X2:X65">
    <cfRule type="cellIs" dxfId="219" priority="30" operator="lessThan">
      <formula>3</formula>
    </cfRule>
  </conditionalFormatting>
  <conditionalFormatting sqref="Z2:Z65 AB2:AC65 AF2:AF65">
    <cfRule type="expression" dxfId="218" priority="31">
      <formula>Z2&lt;$Y2</formula>
    </cfRule>
  </conditionalFormatting>
  <conditionalFormatting sqref="AA2:AA65">
    <cfRule type="cellIs" dxfId="217" priority="29" operator="lessThan">
      <formula>100</formula>
    </cfRule>
  </conditionalFormatting>
  <conditionalFormatting sqref="AP2:AP65">
    <cfRule type="expression" dxfId="216" priority="37">
      <formula>$AP2&lt;max_score</formula>
    </cfRule>
  </conditionalFormatting>
  <conditionalFormatting sqref="AS2:AS65">
    <cfRule type="containsText" dxfId="215" priority="35" operator="containsText" text="0">
      <formula>NOT(ISERROR(SEARCH("0",AS2)))</formula>
    </cfRule>
    <cfRule type="containsText" dxfId="214" priority="36" operator="containsText" text="1">
      <formula>NOT(ISERROR(SEARCH("1",AS2)))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W78"/>
  <sheetViews>
    <sheetView zoomScaleNormal="100" workbookViewId="0">
      <pane xSplit="2" ySplit="4" topLeftCell="C5" activePane="bottomRight" state="frozen"/>
      <selection sqref="A1:J112"/>
      <selection pane="topRight" sqref="A1:J112"/>
      <selection pane="bottomLeft" sqref="A1:J112"/>
      <selection pane="bottomRight" activeCell="CJ75" sqref="A2:CJ75"/>
    </sheetView>
  </sheetViews>
  <sheetFormatPr baseColWidth="10" defaultRowHeight="15" customHeight="1" x14ac:dyDescent="0.25"/>
  <cols>
    <col min="1" max="1" width="26" customWidth="1"/>
    <col min="2" max="2" width="13" hidden="1" customWidth="1"/>
    <col min="3" max="4" width="2.85546875" customWidth="1"/>
    <col min="5" max="5" width="6.42578125" hidden="1" customWidth="1"/>
    <col min="6" max="7" width="23.7109375" hidden="1" customWidth="1"/>
    <col min="8" max="8" width="2.85546875" hidden="1" customWidth="1"/>
    <col min="9" max="12" width="7.42578125" style="100" hidden="1" customWidth="1"/>
    <col min="13" max="15" width="4.5703125" hidden="1" customWidth="1"/>
    <col min="16" max="16" width="7" hidden="1" customWidth="1"/>
    <col min="17" max="17" width="3.28515625" hidden="1" customWidth="1"/>
    <col min="18" max="20" width="4.5703125" hidden="1" customWidth="1"/>
    <col min="21" max="22" width="7.42578125" hidden="1" customWidth="1"/>
    <col min="23" max="28" width="4.5703125" hidden="1" customWidth="1"/>
    <col min="29" max="45" width="4.7109375" hidden="1" customWidth="1"/>
    <col min="46" max="46" width="4.28515625" customWidth="1"/>
    <col min="47" max="73" width="4" hidden="1" customWidth="1"/>
    <col min="74" max="88" width="4" customWidth="1"/>
    <col min="89" max="105" width="6.42578125" hidden="1" customWidth="1"/>
    <col min="106" max="116" width="6.42578125" customWidth="1"/>
    <col min="117" max="127" width="5.140625" customWidth="1"/>
  </cols>
  <sheetData>
    <row r="1" spans="1:127" ht="15" customHeight="1" x14ac:dyDescent="0.25">
      <c r="A1" s="16" t="s">
        <v>179</v>
      </c>
      <c r="B1" s="12"/>
      <c r="C1" s="12"/>
      <c r="D1" s="12"/>
      <c r="E1" s="12"/>
      <c r="F1" s="12"/>
      <c r="G1" s="12"/>
      <c r="H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10">
        <v>31</v>
      </c>
      <c r="AD1" s="110">
        <v>5</v>
      </c>
      <c r="AE1" s="110">
        <v>9</v>
      </c>
      <c r="AF1" s="110">
        <v>13</v>
      </c>
      <c r="AG1" s="110">
        <v>15</v>
      </c>
      <c r="AH1" s="110">
        <v>27</v>
      </c>
      <c r="AI1" s="110">
        <v>4</v>
      </c>
      <c r="AJ1" s="110">
        <v>6</v>
      </c>
      <c r="AK1" s="110">
        <v>5</v>
      </c>
      <c r="AL1" s="110">
        <v>8</v>
      </c>
      <c r="AM1" s="110">
        <v>17</v>
      </c>
      <c r="AN1" s="110">
        <v>26</v>
      </c>
      <c r="AO1" s="110">
        <v>31</v>
      </c>
      <c r="AP1" s="110">
        <v>8</v>
      </c>
      <c r="AQ1" s="110">
        <v>24</v>
      </c>
      <c r="AR1" s="110"/>
      <c r="AS1" s="110"/>
      <c r="AT1" s="110"/>
      <c r="AU1" s="110">
        <v>10</v>
      </c>
      <c r="AV1" s="110">
        <v>17</v>
      </c>
      <c r="AW1" s="110">
        <v>24</v>
      </c>
      <c r="AX1" s="110">
        <v>1</v>
      </c>
      <c r="AY1" s="110">
        <v>8</v>
      </c>
      <c r="AZ1" s="110">
        <v>15</v>
      </c>
      <c r="BA1" s="110">
        <v>22</v>
      </c>
      <c r="BB1" s="110">
        <v>29</v>
      </c>
      <c r="BC1" s="110">
        <v>7</v>
      </c>
      <c r="BD1" s="110">
        <v>14</v>
      </c>
      <c r="BE1" s="110">
        <v>21</v>
      </c>
      <c r="BF1" s="110">
        <v>28</v>
      </c>
      <c r="BG1" s="110">
        <v>4</v>
      </c>
      <c r="BH1" s="110">
        <v>11</v>
      </c>
      <c r="BI1" s="110">
        <v>18</v>
      </c>
      <c r="BJ1" s="110">
        <v>25</v>
      </c>
      <c r="BK1" s="110">
        <v>3</v>
      </c>
      <c r="BL1" s="110">
        <v>10</v>
      </c>
      <c r="BM1" s="110">
        <v>17</v>
      </c>
      <c r="BN1" s="110">
        <v>24</v>
      </c>
      <c r="BO1" s="110">
        <v>31</v>
      </c>
      <c r="BP1" s="110">
        <v>7</v>
      </c>
      <c r="BQ1" s="110">
        <v>14</v>
      </c>
      <c r="BR1" s="110">
        <v>21</v>
      </c>
      <c r="BS1" s="110">
        <v>28</v>
      </c>
      <c r="BT1" s="110">
        <v>5</v>
      </c>
      <c r="BU1" s="110">
        <v>12</v>
      </c>
      <c r="BV1" s="110">
        <v>19</v>
      </c>
      <c r="BW1" s="110">
        <v>24</v>
      </c>
      <c r="BX1" s="110">
        <v>31</v>
      </c>
      <c r="BY1" s="110">
        <v>7</v>
      </c>
      <c r="BZ1" s="110">
        <v>14</v>
      </c>
      <c r="CA1" s="110">
        <v>21</v>
      </c>
      <c r="CB1" s="110">
        <v>28</v>
      </c>
      <c r="CC1" s="110">
        <v>5</v>
      </c>
      <c r="CD1" s="110">
        <v>12</v>
      </c>
      <c r="CE1" s="110">
        <v>19</v>
      </c>
      <c r="CF1" s="110">
        <v>2</v>
      </c>
      <c r="CG1" s="110">
        <v>16</v>
      </c>
      <c r="CH1" s="110">
        <v>30</v>
      </c>
      <c r="CI1" s="110">
        <v>13</v>
      </c>
      <c r="CJ1" s="110">
        <v>27</v>
      </c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</row>
    <row r="2" spans="1:127" s="179" customFormat="1" ht="15" customHeight="1" thickBot="1" x14ac:dyDescent="0.3">
      <c r="I2" s="180"/>
      <c r="J2" s="180"/>
      <c r="K2" s="180"/>
      <c r="L2" s="180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317" t="s">
        <v>306</v>
      </c>
      <c r="CL2" s="317"/>
      <c r="CM2" s="317"/>
      <c r="CN2" s="317"/>
      <c r="CO2" s="317"/>
      <c r="CP2" s="317"/>
      <c r="CQ2" s="317"/>
      <c r="CR2" s="317"/>
      <c r="CS2" s="317"/>
      <c r="CT2" s="317"/>
      <c r="CU2" s="317"/>
      <c r="CV2" s="317"/>
      <c r="CW2" s="317"/>
      <c r="CX2" s="317"/>
      <c r="CY2" s="317"/>
      <c r="CZ2" s="317"/>
      <c r="DA2" s="317"/>
      <c r="DB2" s="317"/>
      <c r="DC2" s="317"/>
      <c r="DD2" s="317"/>
      <c r="DE2" s="317"/>
      <c r="DF2" s="317"/>
      <c r="DG2" s="317"/>
      <c r="DH2" s="317"/>
      <c r="DI2" s="317"/>
      <c r="DJ2" s="317"/>
      <c r="DK2" s="317"/>
      <c r="DL2" s="317"/>
      <c r="DM2" s="181"/>
      <c r="DN2" s="318" t="s">
        <v>305</v>
      </c>
      <c r="DO2" s="318"/>
      <c r="DP2" s="318"/>
      <c r="DQ2" s="318"/>
      <c r="DR2" s="318"/>
      <c r="DS2" s="318"/>
      <c r="DT2" s="318"/>
      <c r="DU2" s="318"/>
      <c r="DV2" s="318"/>
    </row>
    <row r="3" spans="1:127" ht="15" customHeight="1" thickTop="1" x14ac:dyDescent="0.25">
      <c r="U3" s="319" t="s">
        <v>322</v>
      </c>
      <c r="V3" s="320"/>
      <c r="W3" s="320"/>
      <c r="X3" s="320"/>
      <c r="Y3" s="320"/>
      <c r="Z3" s="320"/>
      <c r="AA3" s="320"/>
      <c r="AB3" s="321"/>
      <c r="AC3" s="319" t="s">
        <v>277</v>
      </c>
      <c r="AD3" s="320"/>
      <c r="AE3" s="320"/>
      <c r="AF3" s="320"/>
      <c r="AG3" s="319" t="s">
        <v>292</v>
      </c>
      <c r="AH3" s="320"/>
      <c r="AI3" s="320"/>
      <c r="AJ3" s="321"/>
      <c r="AK3" s="319" t="s">
        <v>293</v>
      </c>
      <c r="AL3" s="320"/>
      <c r="AM3" s="320"/>
      <c r="AN3" s="320"/>
      <c r="AO3" s="319" t="s">
        <v>347</v>
      </c>
      <c r="AP3" s="320"/>
      <c r="AQ3" s="320"/>
      <c r="AR3" s="321"/>
      <c r="AS3" s="122"/>
      <c r="AT3" s="122"/>
      <c r="AU3" s="319" t="s">
        <v>365</v>
      </c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1"/>
      <c r="CK3" s="322">
        <v>36</v>
      </c>
      <c r="CL3" s="323"/>
      <c r="CM3" s="323"/>
      <c r="CN3" s="324"/>
      <c r="CO3" s="323">
        <v>37</v>
      </c>
      <c r="CP3" s="323"/>
      <c r="CQ3" s="323"/>
      <c r="CR3" s="324"/>
      <c r="CS3" s="322">
        <v>38</v>
      </c>
      <c r="CT3" s="323"/>
      <c r="CU3" s="323"/>
      <c r="CV3" s="324"/>
      <c r="CW3" s="322">
        <v>40</v>
      </c>
      <c r="CX3" s="323"/>
      <c r="CY3" s="323"/>
      <c r="CZ3" s="324"/>
      <c r="DA3" s="126">
        <v>41</v>
      </c>
      <c r="DB3" s="126">
        <v>42</v>
      </c>
      <c r="DC3" s="126">
        <v>43</v>
      </c>
      <c r="DD3" s="126">
        <v>44</v>
      </c>
      <c r="DE3" s="126">
        <v>45</v>
      </c>
      <c r="DF3" s="126">
        <v>46</v>
      </c>
      <c r="DG3" s="126">
        <v>47</v>
      </c>
      <c r="DH3" s="126">
        <v>48</v>
      </c>
      <c r="DI3" s="323" t="s">
        <v>305</v>
      </c>
      <c r="DJ3" s="323"/>
      <c r="DK3" s="323"/>
      <c r="DL3" s="324"/>
      <c r="DM3" s="32"/>
      <c r="DN3" s="314" t="s">
        <v>155</v>
      </c>
      <c r="DO3" s="315"/>
      <c r="DP3" s="316"/>
      <c r="DQ3" s="314" t="s">
        <v>120</v>
      </c>
      <c r="DR3" s="315"/>
      <c r="DS3" s="316"/>
      <c r="DT3" s="314" t="s">
        <v>121</v>
      </c>
      <c r="DU3" s="315"/>
      <c r="DV3" s="316"/>
    </row>
    <row r="4" spans="1:127" ht="15" customHeight="1" x14ac:dyDescent="0.25">
      <c r="A4" s="12" t="s">
        <v>117</v>
      </c>
      <c r="B4" s="12" t="s">
        <v>145</v>
      </c>
      <c r="C4" s="12" t="s">
        <v>82</v>
      </c>
      <c r="D4" s="12" t="s">
        <v>37</v>
      </c>
      <c r="E4" s="12" t="s">
        <v>36</v>
      </c>
      <c r="F4" s="12" t="s">
        <v>234</v>
      </c>
      <c r="G4" s="12" t="s">
        <v>128</v>
      </c>
      <c r="H4" s="12" t="s">
        <v>21</v>
      </c>
      <c r="I4" s="99" t="s">
        <v>175</v>
      </c>
      <c r="J4" s="99" t="s">
        <v>177</v>
      </c>
      <c r="K4" s="99" t="s">
        <v>176</v>
      </c>
      <c r="L4" s="99" t="s">
        <v>253</v>
      </c>
      <c r="M4" s="12" t="s">
        <v>26</v>
      </c>
      <c r="N4" s="12" t="s">
        <v>24</v>
      </c>
      <c r="O4" s="12" t="s">
        <v>25</v>
      </c>
      <c r="P4" s="12" t="s">
        <v>201</v>
      </c>
      <c r="Q4" s="12" t="s">
        <v>205</v>
      </c>
      <c r="R4" s="44" t="s">
        <v>66</v>
      </c>
      <c r="S4" s="44" t="s">
        <v>161</v>
      </c>
      <c r="T4" s="4" t="s">
        <v>9</v>
      </c>
      <c r="U4" s="72" t="s">
        <v>329</v>
      </c>
      <c r="V4" s="4" t="s">
        <v>330</v>
      </c>
      <c r="W4" s="4" t="s">
        <v>331</v>
      </c>
      <c r="X4" s="4" t="s">
        <v>332</v>
      </c>
      <c r="Y4" s="4" t="s">
        <v>333</v>
      </c>
      <c r="Z4" s="4" t="s">
        <v>334</v>
      </c>
      <c r="AA4" s="4" t="s">
        <v>335</v>
      </c>
      <c r="AB4" s="73" t="s">
        <v>336</v>
      </c>
      <c r="AC4" s="95" t="s">
        <v>273</v>
      </c>
      <c r="AD4" s="31" t="s">
        <v>274</v>
      </c>
      <c r="AE4" s="31" t="s">
        <v>275</v>
      </c>
      <c r="AF4" s="96" t="s">
        <v>276</v>
      </c>
      <c r="AG4" s="95" t="s">
        <v>284</v>
      </c>
      <c r="AH4" s="31" t="s">
        <v>285</v>
      </c>
      <c r="AI4" s="31" t="s">
        <v>286</v>
      </c>
      <c r="AJ4" s="31" t="s">
        <v>287</v>
      </c>
      <c r="AK4" s="95" t="s">
        <v>288</v>
      </c>
      <c r="AL4" s="31" t="s">
        <v>289</v>
      </c>
      <c r="AM4" s="31" t="s">
        <v>290</v>
      </c>
      <c r="AN4" s="96" t="s">
        <v>291</v>
      </c>
      <c r="AO4" s="4" t="s">
        <v>319</v>
      </c>
      <c r="AP4" s="4" t="s">
        <v>349</v>
      </c>
      <c r="AQ4" s="4" t="s">
        <v>350</v>
      </c>
      <c r="AR4" s="4" t="s">
        <v>351</v>
      </c>
      <c r="AS4" s="92" t="s">
        <v>348</v>
      </c>
      <c r="AT4" s="92" t="s">
        <v>206</v>
      </c>
      <c r="AU4" s="58" t="s">
        <v>181</v>
      </c>
      <c r="AV4" s="31" t="s">
        <v>182</v>
      </c>
      <c r="AW4" s="101" t="s">
        <v>194</v>
      </c>
      <c r="AX4" s="31" t="s">
        <v>183</v>
      </c>
      <c r="AY4" s="101" t="s">
        <v>184</v>
      </c>
      <c r="AZ4" s="31" t="s">
        <v>185</v>
      </c>
      <c r="BA4" s="141" t="s">
        <v>192</v>
      </c>
      <c r="BB4" s="31" t="s">
        <v>193</v>
      </c>
      <c r="BC4" s="101" t="s">
        <v>197</v>
      </c>
      <c r="BD4" s="31" t="s">
        <v>196</v>
      </c>
      <c r="BE4" s="101" t="s">
        <v>195</v>
      </c>
      <c r="BF4" s="121" t="s">
        <v>200</v>
      </c>
      <c r="BG4" s="101" t="s">
        <v>204</v>
      </c>
      <c r="BH4" s="31" t="s">
        <v>203</v>
      </c>
      <c r="BI4" s="141" t="s">
        <v>202</v>
      </c>
      <c r="BJ4" s="121" t="s">
        <v>210</v>
      </c>
      <c r="BK4" s="101" t="s">
        <v>209</v>
      </c>
      <c r="BL4" s="31" t="s">
        <v>212</v>
      </c>
      <c r="BM4" s="83" t="s">
        <v>211</v>
      </c>
      <c r="BN4" s="149" t="s">
        <v>238</v>
      </c>
      <c r="BO4" s="31" t="s">
        <v>237</v>
      </c>
      <c r="BP4" s="101" t="s">
        <v>236</v>
      </c>
      <c r="BQ4" s="83" t="s">
        <v>235</v>
      </c>
      <c r="BR4" s="149" t="s">
        <v>245</v>
      </c>
      <c r="BS4" s="31" t="s">
        <v>246</v>
      </c>
      <c r="BT4" s="101" t="s">
        <v>252</v>
      </c>
      <c r="BU4" s="83" t="s">
        <v>247</v>
      </c>
      <c r="BV4" s="101" t="s">
        <v>257</v>
      </c>
      <c r="BW4" s="31" t="s">
        <v>256</v>
      </c>
      <c r="BX4" s="101" t="s">
        <v>255</v>
      </c>
      <c r="BY4" s="83" t="s">
        <v>254</v>
      </c>
      <c r="BZ4" s="101" t="s">
        <v>260</v>
      </c>
      <c r="CA4" s="45" t="s">
        <v>261</v>
      </c>
      <c r="CB4" s="101" t="s">
        <v>262</v>
      </c>
      <c r="CC4" s="45" t="s">
        <v>259</v>
      </c>
      <c r="CD4" s="149" t="s">
        <v>294</v>
      </c>
      <c r="CE4" s="31" t="s">
        <v>295</v>
      </c>
      <c r="CF4" s="83" t="s">
        <v>296</v>
      </c>
      <c r="CG4" s="101" t="s">
        <v>297</v>
      </c>
      <c r="CH4" s="31" t="s">
        <v>298</v>
      </c>
      <c r="CI4" s="149" t="s">
        <v>299</v>
      </c>
      <c r="CJ4" s="96" t="s">
        <v>300</v>
      </c>
      <c r="CK4" s="80" t="s">
        <v>162</v>
      </c>
      <c r="CL4" s="80" t="s">
        <v>163</v>
      </c>
      <c r="CM4" s="80" t="s">
        <v>164</v>
      </c>
      <c r="CN4" s="80" t="s">
        <v>166</v>
      </c>
      <c r="CO4" s="80" t="s">
        <v>167</v>
      </c>
      <c r="CP4" s="80" t="s">
        <v>168</v>
      </c>
      <c r="CQ4" s="80" t="s">
        <v>165</v>
      </c>
      <c r="CR4" s="80" t="s">
        <v>173</v>
      </c>
      <c r="CS4" s="80" t="s">
        <v>169</v>
      </c>
      <c r="CT4" s="80" t="s">
        <v>170</v>
      </c>
      <c r="CU4" s="80" t="s">
        <v>171</v>
      </c>
      <c r="CV4" s="80" t="s">
        <v>172</v>
      </c>
      <c r="CW4" s="32" t="s">
        <v>188</v>
      </c>
      <c r="CX4" s="32" t="s">
        <v>189</v>
      </c>
      <c r="CY4" s="32" t="s">
        <v>190</v>
      </c>
      <c r="CZ4" s="63" t="s">
        <v>191</v>
      </c>
      <c r="DA4" s="80" t="s">
        <v>199</v>
      </c>
      <c r="DB4" s="80" t="s">
        <v>227</v>
      </c>
      <c r="DC4" s="80" t="s">
        <v>239</v>
      </c>
      <c r="DD4" s="80" t="s">
        <v>251</v>
      </c>
      <c r="DE4" s="80" t="s">
        <v>258</v>
      </c>
      <c r="DF4" s="80" t="s">
        <v>279</v>
      </c>
      <c r="DG4" s="80" t="s">
        <v>303</v>
      </c>
      <c r="DH4" s="80" t="s">
        <v>304</v>
      </c>
      <c r="DI4" s="32" t="s">
        <v>118</v>
      </c>
      <c r="DJ4" s="32" t="s">
        <v>216</v>
      </c>
      <c r="DK4" s="32" t="s">
        <v>215</v>
      </c>
      <c r="DL4" s="63" t="s">
        <v>217</v>
      </c>
      <c r="DM4" s="32" t="s">
        <v>186</v>
      </c>
      <c r="DN4" s="58" t="s">
        <v>122</v>
      </c>
      <c r="DO4" s="32" t="s">
        <v>3</v>
      </c>
      <c r="DP4" s="32" t="s">
        <v>125</v>
      </c>
      <c r="DQ4" s="58" t="s">
        <v>119</v>
      </c>
      <c r="DR4" s="32" t="s">
        <v>4</v>
      </c>
      <c r="DS4" s="63" t="s">
        <v>126</v>
      </c>
      <c r="DT4" s="32" t="s">
        <v>123</v>
      </c>
      <c r="DU4" s="32" t="s">
        <v>5</v>
      </c>
      <c r="DV4" s="63" t="s">
        <v>127</v>
      </c>
      <c r="DW4" s="107" t="s">
        <v>187</v>
      </c>
    </row>
    <row r="5" spans="1:127" ht="15" customHeight="1" x14ac:dyDescent="0.25">
      <c r="A5" s="11" t="s">
        <v>243</v>
      </c>
      <c r="B5" s="11" t="s">
        <v>147</v>
      </c>
      <c r="C5" s="11"/>
      <c r="D5" s="45">
        <v>1</v>
      </c>
      <c r="E5" s="75"/>
      <c r="F5" s="45"/>
      <c r="G5" s="45"/>
      <c r="H5" s="11"/>
      <c r="I5" s="160">
        <v>2736</v>
      </c>
      <c r="J5" s="161">
        <v>11005</v>
      </c>
      <c r="K5" s="161">
        <v>1000</v>
      </c>
      <c r="L5" s="161">
        <v>45153</v>
      </c>
      <c r="M5" s="144"/>
      <c r="N5" s="52"/>
      <c r="O5" s="84"/>
      <c r="P5" s="117">
        <v>4272</v>
      </c>
      <c r="Q5" s="120">
        <v>1</v>
      </c>
      <c r="R5" s="120">
        <v>3</v>
      </c>
      <c r="S5" s="120">
        <v>3</v>
      </c>
      <c r="T5" s="195">
        <v>3</v>
      </c>
      <c r="U5" s="236">
        <v>3.49</v>
      </c>
      <c r="V5" s="236">
        <v>3.52</v>
      </c>
      <c r="W5" s="196"/>
      <c r="X5" s="196"/>
      <c r="Y5" s="196"/>
      <c r="Z5" s="196"/>
      <c r="AA5" s="196"/>
      <c r="AB5" s="197"/>
      <c r="AC5" s="4">
        <v>1</v>
      </c>
      <c r="AD5" s="4">
        <v>1</v>
      </c>
      <c r="AE5" s="4">
        <v>1</v>
      </c>
      <c r="AF5" s="4">
        <v>1</v>
      </c>
      <c r="AG5" s="72">
        <v>1</v>
      </c>
      <c r="AH5" s="4">
        <v>1</v>
      </c>
      <c r="AI5" s="4">
        <v>1</v>
      </c>
      <c r="AJ5" s="73">
        <v>1</v>
      </c>
      <c r="AK5" s="72">
        <v>1</v>
      </c>
      <c r="AL5" s="4">
        <v>1</v>
      </c>
      <c r="AM5" s="4">
        <v>1</v>
      </c>
      <c r="AN5" s="4">
        <v>1</v>
      </c>
      <c r="AO5" s="72">
        <v>1</v>
      </c>
      <c r="AP5" s="4"/>
      <c r="AQ5" s="4"/>
      <c r="AR5" s="73"/>
      <c r="AS5" s="123"/>
      <c r="AT5" s="123">
        <v>1</v>
      </c>
      <c r="AU5" s="72">
        <v>2</v>
      </c>
      <c r="AV5" s="4">
        <v>1</v>
      </c>
      <c r="AW5" s="4">
        <v>2</v>
      </c>
      <c r="AX5" s="4">
        <v>2</v>
      </c>
      <c r="AY5" s="4">
        <v>2</v>
      </c>
      <c r="AZ5" s="4">
        <v>2</v>
      </c>
      <c r="BA5" s="5">
        <v>2</v>
      </c>
      <c r="BB5" s="4">
        <v>1</v>
      </c>
      <c r="BC5" s="114">
        <v>2</v>
      </c>
      <c r="BD5" s="4">
        <v>2</v>
      </c>
      <c r="BE5" s="4">
        <v>2</v>
      </c>
      <c r="BF5" s="3">
        <v>2</v>
      </c>
      <c r="BG5" s="4">
        <v>2</v>
      </c>
      <c r="BH5" s="4">
        <v>2</v>
      </c>
      <c r="BI5" s="5">
        <v>2</v>
      </c>
      <c r="BJ5" s="3">
        <v>2</v>
      </c>
      <c r="BK5" s="4">
        <v>2</v>
      </c>
      <c r="BL5" s="4">
        <v>1</v>
      </c>
      <c r="BM5" s="5">
        <v>2</v>
      </c>
      <c r="BN5" s="3">
        <v>2</v>
      </c>
      <c r="BO5" s="4">
        <v>2</v>
      </c>
      <c r="BP5" s="4">
        <v>2</v>
      </c>
      <c r="BQ5" s="5">
        <v>2</v>
      </c>
      <c r="BR5" s="3">
        <v>2</v>
      </c>
      <c r="BS5" s="4">
        <v>2</v>
      </c>
      <c r="BT5" s="4">
        <v>1</v>
      </c>
      <c r="BU5" s="5">
        <v>2</v>
      </c>
      <c r="BV5" s="4">
        <v>2</v>
      </c>
      <c r="BW5" s="4">
        <v>2</v>
      </c>
      <c r="BX5" s="4">
        <v>2</v>
      </c>
      <c r="BY5" s="4">
        <v>2</v>
      </c>
      <c r="BZ5" s="3">
        <v>2</v>
      </c>
      <c r="CA5" s="4">
        <v>2</v>
      </c>
      <c r="CB5" s="4">
        <v>2</v>
      </c>
      <c r="CC5" s="4">
        <v>2</v>
      </c>
      <c r="CD5" s="3">
        <v>2</v>
      </c>
      <c r="CE5" s="4">
        <v>2</v>
      </c>
      <c r="CF5" s="5">
        <v>2</v>
      </c>
      <c r="CG5" s="4">
        <v>2</v>
      </c>
      <c r="CH5" s="4">
        <v>2</v>
      </c>
      <c r="CI5" s="3">
        <v>2</v>
      </c>
      <c r="CJ5" s="73">
        <v>2</v>
      </c>
      <c r="CK5" s="68">
        <v>1</v>
      </c>
      <c r="CL5" s="56">
        <v>1</v>
      </c>
      <c r="CM5" s="88">
        <v>1</v>
      </c>
      <c r="CN5" s="92">
        <v>3</v>
      </c>
      <c r="CO5" s="62">
        <v>1</v>
      </c>
      <c r="CP5" s="56">
        <v>1</v>
      </c>
      <c r="CQ5" s="61">
        <v>1</v>
      </c>
      <c r="CR5" s="80">
        <v>3</v>
      </c>
      <c r="CS5" s="56">
        <v>1</v>
      </c>
      <c r="CT5" s="56">
        <v>0</v>
      </c>
      <c r="CU5" s="61">
        <v>1</v>
      </c>
      <c r="CV5" s="80">
        <v>2</v>
      </c>
      <c r="CW5" s="83">
        <v>1</v>
      </c>
      <c r="CX5" s="111">
        <v>1</v>
      </c>
      <c r="CY5" s="98">
        <v>1</v>
      </c>
      <c r="CZ5" s="63">
        <v>3</v>
      </c>
      <c r="DA5" s="80">
        <v>2</v>
      </c>
      <c r="DB5" s="80">
        <v>3</v>
      </c>
      <c r="DC5" s="80">
        <v>2</v>
      </c>
      <c r="DD5" s="80">
        <v>3</v>
      </c>
      <c r="DE5" s="80">
        <v>3</v>
      </c>
      <c r="DF5" s="80">
        <v>3</v>
      </c>
      <c r="DG5" s="80"/>
      <c r="DH5" s="80"/>
      <c r="DI5" s="31"/>
      <c r="DJ5" s="92"/>
      <c r="DK5" s="98"/>
      <c r="DL5" s="80"/>
      <c r="DM5" s="32"/>
      <c r="DN5" s="143"/>
      <c r="DO5" s="55"/>
      <c r="DP5" s="98"/>
      <c r="DQ5" s="57"/>
      <c r="DR5" s="18"/>
      <c r="DS5" s="98"/>
      <c r="DT5" s="57"/>
      <c r="DU5" s="55"/>
      <c r="DV5" s="116"/>
      <c r="DW5" s="80">
        <f>Tableau404651711326[[#This Row],[R1]]+Tableau404651711326[[#This Row],[R2]]+Tableau404651711326[[#This Row],[R3]]</f>
        <v>0</v>
      </c>
    </row>
    <row r="6" spans="1:127" ht="15" customHeight="1" x14ac:dyDescent="0.25">
      <c r="A6" s="11" t="s">
        <v>213</v>
      </c>
      <c r="B6" s="11" t="s">
        <v>198</v>
      </c>
      <c r="C6" s="11"/>
      <c r="D6" s="45">
        <v>0</v>
      </c>
      <c r="E6" s="75">
        <v>0</v>
      </c>
      <c r="F6" s="51" t="s">
        <v>327</v>
      </c>
      <c r="G6" s="52"/>
      <c r="H6" s="11"/>
      <c r="I6" s="160">
        <v>0</v>
      </c>
      <c r="J6" s="161">
        <v>0</v>
      </c>
      <c r="K6" s="161"/>
      <c r="L6" s="161">
        <v>0</v>
      </c>
      <c r="M6" s="144">
        <v>1</v>
      </c>
      <c r="N6" s="52"/>
      <c r="O6" s="84"/>
      <c r="P6" s="111">
        <v>3818</v>
      </c>
      <c r="Q6" s="121">
        <v>1</v>
      </c>
      <c r="R6" s="121">
        <v>2</v>
      </c>
      <c r="S6" s="121">
        <v>2</v>
      </c>
      <c r="T6" s="9">
        <v>3</v>
      </c>
      <c r="U6" s="236">
        <v>2.2200000000000002</v>
      </c>
      <c r="V6" s="236">
        <v>3.33</v>
      </c>
      <c r="W6" s="196"/>
      <c r="X6" s="196"/>
      <c r="Y6" s="196"/>
      <c r="Z6" s="196"/>
      <c r="AA6" s="196"/>
      <c r="AB6" s="197"/>
      <c r="AC6" s="4">
        <v>1</v>
      </c>
      <c r="AD6" s="4">
        <v>1</v>
      </c>
      <c r="AE6" s="4">
        <v>1</v>
      </c>
      <c r="AF6" s="4">
        <v>1</v>
      </c>
      <c r="AG6" s="72">
        <v>1</v>
      </c>
      <c r="AH6" s="4">
        <v>1</v>
      </c>
      <c r="AI6" s="4">
        <v>1</v>
      </c>
      <c r="AJ6" s="73">
        <v>0</v>
      </c>
      <c r="AK6" s="72">
        <v>0</v>
      </c>
      <c r="AL6" s="4">
        <v>0</v>
      </c>
      <c r="AM6" s="4">
        <v>1</v>
      </c>
      <c r="AN6" s="4">
        <v>1</v>
      </c>
      <c r="AO6" s="72"/>
      <c r="AP6" s="4"/>
      <c r="AQ6" s="4"/>
      <c r="AR6" s="73"/>
      <c r="AS6" s="123"/>
      <c r="AT6" s="123">
        <v>1</v>
      </c>
      <c r="AU6" s="72"/>
      <c r="AV6" s="4"/>
      <c r="AW6" s="4"/>
      <c r="AX6" s="4"/>
      <c r="AY6" s="4"/>
      <c r="AZ6" s="4"/>
      <c r="BA6" s="5"/>
      <c r="BB6" s="4"/>
      <c r="BC6" s="4"/>
      <c r="BD6" s="4"/>
      <c r="BE6" s="4">
        <v>2</v>
      </c>
      <c r="BF6" s="3">
        <v>1</v>
      </c>
      <c r="BG6" s="4">
        <v>1</v>
      </c>
      <c r="BH6" s="4">
        <v>1</v>
      </c>
      <c r="BI6" s="5">
        <v>1</v>
      </c>
      <c r="BJ6" s="3">
        <v>0</v>
      </c>
      <c r="BK6" s="4">
        <v>2</v>
      </c>
      <c r="BL6" s="4">
        <v>1</v>
      </c>
      <c r="BM6" s="5">
        <v>2</v>
      </c>
      <c r="BN6" s="3">
        <v>0</v>
      </c>
      <c r="BO6" s="4">
        <v>0</v>
      </c>
      <c r="BP6" s="4">
        <v>2</v>
      </c>
      <c r="BQ6" s="5">
        <v>0</v>
      </c>
      <c r="BR6" s="3">
        <v>2</v>
      </c>
      <c r="BS6" s="4">
        <v>1</v>
      </c>
      <c r="BT6" s="4">
        <v>2</v>
      </c>
      <c r="BU6" s="5">
        <v>2</v>
      </c>
      <c r="BV6" s="4">
        <v>2</v>
      </c>
      <c r="BW6" s="4">
        <v>2</v>
      </c>
      <c r="BX6" s="4">
        <v>2</v>
      </c>
      <c r="BY6" s="4">
        <v>2</v>
      </c>
      <c r="BZ6" s="3">
        <v>1</v>
      </c>
      <c r="CA6" s="4">
        <v>2</v>
      </c>
      <c r="CB6" s="4">
        <v>2</v>
      </c>
      <c r="CC6" s="4">
        <v>2</v>
      </c>
      <c r="CD6" s="3">
        <v>0</v>
      </c>
      <c r="CE6" s="4">
        <v>0</v>
      </c>
      <c r="CF6" s="5">
        <v>2</v>
      </c>
      <c r="CG6" s="4">
        <v>2</v>
      </c>
      <c r="CH6" s="4">
        <v>2</v>
      </c>
      <c r="CI6" s="3">
        <v>2</v>
      </c>
      <c r="CJ6" s="73">
        <v>2</v>
      </c>
      <c r="CK6" s="68">
        <v>0</v>
      </c>
      <c r="CL6" s="56">
        <v>0</v>
      </c>
      <c r="CM6" s="88">
        <v>0</v>
      </c>
      <c r="CN6" s="92"/>
      <c r="CO6" s="62"/>
      <c r="CP6" s="56"/>
      <c r="CQ6" s="61"/>
      <c r="CR6" s="80"/>
      <c r="CS6" s="56"/>
      <c r="CT6" s="56"/>
      <c r="CU6" s="61"/>
      <c r="CV6" s="80"/>
      <c r="CW6" s="83">
        <v>1</v>
      </c>
      <c r="CX6" s="111">
        <v>1</v>
      </c>
      <c r="CY6" s="98">
        <v>1</v>
      </c>
      <c r="CZ6" s="63">
        <v>3</v>
      </c>
      <c r="DA6" s="80">
        <v>3</v>
      </c>
      <c r="DB6" s="80">
        <v>2</v>
      </c>
      <c r="DC6" s="80">
        <v>2</v>
      </c>
      <c r="DD6" s="80">
        <v>1</v>
      </c>
      <c r="DE6" s="80">
        <v>3</v>
      </c>
      <c r="DF6" s="80">
        <v>3</v>
      </c>
      <c r="DG6" s="80"/>
      <c r="DH6" s="80"/>
      <c r="DI6" s="31"/>
      <c r="DJ6" s="92"/>
      <c r="DK6" s="98"/>
      <c r="DL6" s="80"/>
      <c r="DM6" s="32"/>
      <c r="DN6" s="143"/>
      <c r="DO6" s="55"/>
      <c r="DP6" s="98"/>
      <c r="DQ6" s="57"/>
      <c r="DR6" s="17"/>
      <c r="DS6" s="98"/>
      <c r="DT6" s="57"/>
      <c r="DU6" s="55"/>
      <c r="DV6" s="1"/>
      <c r="DW6" s="80">
        <f>Tableau404651711326[[#This Row],[R1]]+Tableau404651711326[[#This Row],[R2]]+Tableau404651711326[[#This Row],[R3]]</f>
        <v>0</v>
      </c>
    </row>
    <row r="7" spans="1:127" ht="15" customHeight="1" x14ac:dyDescent="0.25">
      <c r="A7" s="11" t="s">
        <v>112</v>
      </c>
      <c r="B7" s="11" t="s">
        <v>140</v>
      </c>
      <c r="C7" s="11"/>
      <c r="D7" s="45">
        <v>1</v>
      </c>
      <c r="E7" s="75"/>
      <c r="F7" s="45"/>
      <c r="G7" s="45"/>
      <c r="H7" s="11"/>
      <c r="I7" s="160">
        <v>1531</v>
      </c>
      <c r="J7" s="161">
        <v>4223</v>
      </c>
      <c r="K7" s="161">
        <v>2000</v>
      </c>
      <c r="L7" s="161">
        <v>4223</v>
      </c>
      <c r="M7" s="144"/>
      <c r="N7" s="52"/>
      <c r="O7" s="84"/>
      <c r="P7" s="111">
        <v>5855</v>
      </c>
      <c r="Q7" s="121">
        <v>1</v>
      </c>
      <c r="R7" s="121">
        <v>4</v>
      </c>
      <c r="S7" s="121">
        <v>4</v>
      </c>
      <c r="T7" s="3">
        <v>4</v>
      </c>
      <c r="U7" s="236">
        <v>4.03</v>
      </c>
      <c r="V7" s="236">
        <v>4.21</v>
      </c>
      <c r="W7" s="196"/>
      <c r="X7" s="196"/>
      <c r="Y7" s="196"/>
      <c r="Z7" s="196"/>
      <c r="AA7" s="196"/>
      <c r="AB7" s="197"/>
      <c r="AC7" s="4">
        <v>1</v>
      </c>
      <c r="AD7" s="4">
        <v>1</v>
      </c>
      <c r="AE7" s="4">
        <v>1</v>
      </c>
      <c r="AF7" s="4">
        <v>1</v>
      </c>
      <c r="AG7" s="72">
        <v>1</v>
      </c>
      <c r="AH7" s="4">
        <v>1</v>
      </c>
      <c r="AI7" s="4">
        <v>1</v>
      </c>
      <c r="AJ7" s="73">
        <v>1</v>
      </c>
      <c r="AK7" s="72">
        <v>1</v>
      </c>
      <c r="AL7" s="4">
        <v>1</v>
      </c>
      <c r="AM7" s="4">
        <v>1</v>
      </c>
      <c r="AN7" s="4">
        <v>1</v>
      </c>
      <c r="AO7" s="72">
        <v>1</v>
      </c>
      <c r="AP7" s="4"/>
      <c r="AQ7" s="4"/>
      <c r="AR7" s="73"/>
      <c r="AS7" s="123"/>
      <c r="AT7" s="123">
        <v>1</v>
      </c>
      <c r="AU7" s="72">
        <v>2</v>
      </c>
      <c r="AV7" s="4">
        <v>2</v>
      </c>
      <c r="AW7" s="4">
        <v>2</v>
      </c>
      <c r="AX7" s="4">
        <v>2</v>
      </c>
      <c r="AY7" s="4">
        <v>2</v>
      </c>
      <c r="AZ7" s="4">
        <v>2</v>
      </c>
      <c r="BA7" s="5">
        <v>2</v>
      </c>
      <c r="BB7" s="4">
        <v>2</v>
      </c>
      <c r="BC7" s="4">
        <v>2</v>
      </c>
      <c r="BD7" s="4">
        <v>2</v>
      </c>
      <c r="BE7" s="4">
        <v>2</v>
      </c>
      <c r="BF7" s="3">
        <v>2</v>
      </c>
      <c r="BG7" s="4">
        <v>2</v>
      </c>
      <c r="BH7" s="4">
        <v>2</v>
      </c>
      <c r="BI7" s="5">
        <v>2</v>
      </c>
      <c r="BJ7" s="3">
        <v>2</v>
      </c>
      <c r="BK7" s="4">
        <v>2</v>
      </c>
      <c r="BL7" s="4">
        <v>2</v>
      </c>
      <c r="BM7" s="5">
        <v>2</v>
      </c>
      <c r="BN7" s="3">
        <v>2</v>
      </c>
      <c r="BO7" s="4">
        <v>2</v>
      </c>
      <c r="BP7" s="4">
        <v>2</v>
      </c>
      <c r="BQ7" s="5">
        <v>2</v>
      </c>
      <c r="BR7" s="3">
        <v>2</v>
      </c>
      <c r="BS7" s="4">
        <v>2</v>
      </c>
      <c r="BT7" s="4">
        <v>2</v>
      </c>
      <c r="BU7" s="5">
        <v>2</v>
      </c>
      <c r="BV7" s="4">
        <v>2</v>
      </c>
      <c r="BW7" s="4">
        <v>2</v>
      </c>
      <c r="BX7" s="4">
        <v>2</v>
      </c>
      <c r="BY7" s="4">
        <v>2</v>
      </c>
      <c r="BZ7" s="3">
        <v>2</v>
      </c>
      <c r="CA7" s="4">
        <v>2</v>
      </c>
      <c r="CB7" s="4">
        <v>2</v>
      </c>
      <c r="CC7" s="4">
        <v>2</v>
      </c>
      <c r="CD7" s="3">
        <v>2</v>
      </c>
      <c r="CE7" s="4">
        <v>2</v>
      </c>
      <c r="CF7" s="5">
        <v>2</v>
      </c>
      <c r="CG7" s="4">
        <v>2</v>
      </c>
      <c r="CH7" s="4">
        <v>2</v>
      </c>
      <c r="CI7" s="3">
        <v>2</v>
      </c>
      <c r="CJ7" s="73">
        <v>2</v>
      </c>
      <c r="CK7" s="68">
        <v>1</v>
      </c>
      <c r="CL7" s="56">
        <v>1</v>
      </c>
      <c r="CM7" s="88">
        <v>1</v>
      </c>
      <c r="CN7" s="92">
        <v>3</v>
      </c>
      <c r="CO7" s="62">
        <v>1</v>
      </c>
      <c r="CP7" s="56">
        <v>1</v>
      </c>
      <c r="CQ7" s="61">
        <v>1</v>
      </c>
      <c r="CR7" s="80">
        <v>3</v>
      </c>
      <c r="CS7" s="56">
        <v>1</v>
      </c>
      <c r="CT7" s="56">
        <v>1</v>
      </c>
      <c r="CU7" s="61">
        <v>1</v>
      </c>
      <c r="CV7" s="80">
        <v>3</v>
      </c>
      <c r="CW7" s="83">
        <v>1</v>
      </c>
      <c r="CX7" s="111">
        <v>1</v>
      </c>
      <c r="CY7" s="98">
        <v>1</v>
      </c>
      <c r="CZ7" s="63">
        <v>3</v>
      </c>
      <c r="DA7" s="80">
        <v>3</v>
      </c>
      <c r="DB7" s="80">
        <v>3</v>
      </c>
      <c r="DC7" s="80">
        <v>3</v>
      </c>
      <c r="DD7" s="80">
        <v>3</v>
      </c>
      <c r="DE7" s="80">
        <v>3</v>
      </c>
      <c r="DF7" s="80">
        <v>3</v>
      </c>
      <c r="DG7" s="80"/>
      <c r="DH7" s="80"/>
      <c r="DI7" s="31"/>
      <c r="DJ7" s="92"/>
      <c r="DK7" s="98"/>
      <c r="DL7" s="80"/>
      <c r="DM7" s="32"/>
      <c r="DN7" s="143"/>
      <c r="DO7" s="55"/>
      <c r="DP7" s="98"/>
      <c r="DQ7" s="57"/>
      <c r="DR7" s="17"/>
      <c r="DS7" s="98"/>
      <c r="DT7" s="57"/>
      <c r="DU7" s="55"/>
      <c r="DV7" s="1"/>
      <c r="DW7" s="80">
        <f>Tableau404651711326[[#This Row],[R1]]+Tableau404651711326[[#This Row],[R2]]+Tableau404651711326[[#This Row],[R3]]</f>
        <v>0</v>
      </c>
    </row>
    <row r="8" spans="1:127" ht="15" customHeight="1" x14ac:dyDescent="0.25">
      <c r="A8" s="11" t="s">
        <v>69</v>
      </c>
      <c r="B8" s="11" t="s">
        <v>129</v>
      </c>
      <c r="C8" s="11"/>
      <c r="D8" s="45">
        <v>1</v>
      </c>
      <c r="E8" s="75"/>
      <c r="F8" s="45"/>
      <c r="G8" s="45"/>
      <c r="H8" s="11"/>
      <c r="I8" s="160">
        <v>109</v>
      </c>
      <c r="J8" s="161">
        <v>109</v>
      </c>
      <c r="K8" s="161"/>
      <c r="L8" s="161">
        <v>109</v>
      </c>
      <c r="M8" s="144"/>
      <c r="N8" s="52"/>
      <c r="O8" s="84"/>
      <c r="P8" s="111">
        <v>6120</v>
      </c>
      <c r="Q8" s="121">
        <v>1</v>
      </c>
      <c r="R8" s="121">
        <v>4</v>
      </c>
      <c r="S8" s="121">
        <v>4</v>
      </c>
      <c r="T8" s="9">
        <v>4</v>
      </c>
      <c r="U8" s="236">
        <v>5.09</v>
      </c>
      <c r="V8" s="236">
        <v>4.41</v>
      </c>
      <c r="W8" s="196"/>
      <c r="X8" s="196"/>
      <c r="Y8" s="196"/>
      <c r="Z8" s="196"/>
      <c r="AA8" s="196"/>
      <c r="AB8" s="197"/>
      <c r="AC8" s="4">
        <v>1</v>
      </c>
      <c r="AD8" s="4">
        <v>1</v>
      </c>
      <c r="AE8" s="4">
        <v>1</v>
      </c>
      <c r="AF8" s="4">
        <v>1</v>
      </c>
      <c r="AG8" s="72">
        <v>1</v>
      </c>
      <c r="AH8" s="4">
        <v>1</v>
      </c>
      <c r="AI8" s="4">
        <v>1</v>
      </c>
      <c r="AJ8" s="73">
        <v>1</v>
      </c>
      <c r="AK8" s="72">
        <v>1</v>
      </c>
      <c r="AL8" s="4">
        <v>1</v>
      </c>
      <c r="AM8" s="4">
        <v>1</v>
      </c>
      <c r="AN8" s="4">
        <v>1</v>
      </c>
      <c r="AO8" s="72">
        <v>1</v>
      </c>
      <c r="AP8" s="4"/>
      <c r="AQ8" s="4"/>
      <c r="AR8" s="73"/>
      <c r="AS8" s="123"/>
      <c r="AT8" s="123">
        <v>1</v>
      </c>
      <c r="AU8" s="72">
        <v>2</v>
      </c>
      <c r="AV8" s="4">
        <v>2</v>
      </c>
      <c r="AW8" s="4">
        <v>2</v>
      </c>
      <c r="AX8" s="4">
        <v>2</v>
      </c>
      <c r="AY8" s="4">
        <v>2</v>
      </c>
      <c r="AZ8" s="4">
        <v>2</v>
      </c>
      <c r="BA8" s="5">
        <v>2</v>
      </c>
      <c r="BB8" s="147">
        <v>2</v>
      </c>
      <c r="BC8" s="146">
        <v>2</v>
      </c>
      <c r="BD8" s="146">
        <v>2</v>
      </c>
      <c r="BE8" s="4">
        <v>2</v>
      </c>
      <c r="BF8" s="3">
        <v>2</v>
      </c>
      <c r="BG8" s="4">
        <v>2</v>
      </c>
      <c r="BH8" s="4">
        <v>2</v>
      </c>
      <c r="BI8" s="5">
        <v>2</v>
      </c>
      <c r="BJ8" s="3">
        <v>2</v>
      </c>
      <c r="BK8" s="4">
        <v>2</v>
      </c>
      <c r="BL8" s="4">
        <v>2</v>
      </c>
      <c r="BM8" s="5">
        <v>2</v>
      </c>
      <c r="BN8" s="3">
        <v>2</v>
      </c>
      <c r="BO8" s="4">
        <v>2</v>
      </c>
      <c r="BP8" s="4">
        <v>2</v>
      </c>
      <c r="BQ8" s="5">
        <v>2</v>
      </c>
      <c r="BR8" s="3">
        <v>2</v>
      </c>
      <c r="BS8" s="4">
        <v>2</v>
      </c>
      <c r="BT8" s="4">
        <v>2</v>
      </c>
      <c r="BU8" s="5">
        <v>2</v>
      </c>
      <c r="BV8" s="4">
        <v>2</v>
      </c>
      <c r="BW8" s="4">
        <v>2</v>
      </c>
      <c r="BX8" s="4">
        <v>2</v>
      </c>
      <c r="BY8" s="4">
        <v>2</v>
      </c>
      <c r="BZ8" s="3">
        <v>1</v>
      </c>
      <c r="CA8" s="4">
        <v>2</v>
      </c>
      <c r="CB8" s="4">
        <v>2</v>
      </c>
      <c r="CC8" s="4">
        <v>2</v>
      </c>
      <c r="CD8" s="3">
        <v>2</v>
      </c>
      <c r="CE8" s="4">
        <v>2</v>
      </c>
      <c r="CF8" s="5">
        <v>2</v>
      </c>
      <c r="CG8" s="4">
        <v>2</v>
      </c>
      <c r="CH8" s="4">
        <v>2</v>
      </c>
      <c r="CI8" s="3">
        <v>2</v>
      </c>
      <c r="CJ8" s="73">
        <v>2</v>
      </c>
      <c r="CK8" s="68">
        <v>1</v>
      </c>
      <c r="CL8" s="56">
        <v>1</v>
      </c>
      <c r="CM8" s="88">
        <v>1</v>
      </c>
      <c r="CN8" s="92">
        <v>3</v>
      </c>
      <c r="CO8" s="62">
        <v>1</v>
      </c>
      <c r="CP8" s="56">
        <v>1</v>
      </c>
      <c r="CQ8" s="61">
        <v>1</v>
      </c>
      <c r="CR8" s="80">
        <v>3</v>
      </c>
      <c r="CS8" s="56">
        <v>1</v>
      </c>
      <c r="CT8" s="56">
        <v>1</v>
      </c>
      <c r="CU8" s="61">
        <v>1</v>
      </c>
      <c r="CV8" s="80">
        <v>3</v>
      </c>
      <c r="CW8" s="83">
        <v>1</v>
      </c>
      <c r="CX8" s="111">
        <v>1</v>
      </c>
      <c r="CY8" s="98">
        <v>1</v>
      </c>
      <c r="CZ8" s="63">
        <v>3</v>
      </c>
      <c r="DA8" s="80">
        <v>3</v>
      </c>
      <c r="DB8" s="80">
        <v>3</v>
      </c>
      <c r="DC8" s="80">
        <v>3</v>
      </c>
      <c r="DD8" s="80">
        <v>3</v>
      </c>
      <c r="DE8" s="80">
        <v>3</v>
      </c>
      <c r="DF8" s="80">
        <v>3</v>
      </c>
      <c r="DG8" s="80"/>
      <c r="DH8" s="80"/>
      <c r="DI8" s="31"/>
      <c r="DJ8" s="92"/>
      <c r="DK8" s="98"/>
      <c r="DL8" s="80"/>
      <c r="DM8" s="32"/>
      <c r="DN8" s="143"/>
      <c r="DO8" s="55"/>
      <c r="DP8" s="98"/>
      <c r="DQ8" s="57"/>
      <c r="DR8" s="17"/>
      <c r="DS8" s="98"/>
      <c r="DT8" s="57"/>
      <c r="DU8" s="55"/>
      <c r="DV8" s="1"/>
      <c r="DW8" s="80">
        <f>Tableau404651711326[[#This Row],[R1]]+Tableau404651711326[[#This Row],[R2]]+Tableau404651711326[[#This Row],[R3]]</f>
        <v>0</v>
      </c>
    </row>
    <row r="9" spans="1:127" ht="15" customHeight="1" x14ac:dyDescent="0.25">
      <c r="A9" s="11" t="s">
        <v>83</v>
      </c>
      <c r="B9" s="11"/>
      <c r="C9" s="11"/>
      <c r="D9" s="45">
        <v>1</v>
      </c>
      <c r="E9" s="75"/>
      <c r="F9" s="45"/>
      <c r="G9" s="45"/>
      <c r="H9" s="11"/>
      <c r="I9" s="160">
        <v>545</v>
      </c>
      <c r="J9" s="161">
        <v>2051</v>
      </c>
      <c r="K9" s="161"/>
      <c r="L9" s="161">
        <v>2366</v>
      </c>
      <c r="M9" s="144"/>
      <c r="N9" s="52"/>
      <c r="O9" s="84"/>
      <c r="P9" s="111">
        <v>3886</v>
      </c>
      <c r="Q9" s="121">
        <v>1</v>
      </c>
      <c r="R9" s="121">
        <v>1</v>
      </c>
      <c r="S9" s="121">
        <v>2</v>
      </c>
      <c r="T9" s="3">
        <v>3</v>
      </c>
      <c r="U9" s="236">
        <v>2.5</v>
      </c>
      <c r="V9" s="236">
        <v>2.23</v>
      </c>
      <c r="W9" s="196"/>
      <c r="X9" s="196"/>
      <c r="Y9" s="196"/>
      <c r="Z9" s="196"/>
      <c r="AA9" s="196"/>
      <c r="AB9" s="197"/>
      <c r="AC9" s="4">
        <v>1</v>
      </c>
      <c r="AD9" s="4">
        <v>1</v>
      </c>
      <c r="AE9" s="4">
        <v>0</v>
      </c>
      <c r="AF9" s="4">
        <v>1</v>
      </c>
      <c r="AG9" s="72">
        <v>1</v>
      </c>
      <c r="AH9" s="4">
        <v>1</v>
      </c>
      <c r="AI9" s="4">
        <v>1</v>
      </c>
      <c r="AJ9" s="73">
        <v>1</v>
      </c>
      <c r="AK9" s="72">
        <v>1</v>
      </c>
      <c r="AL9" s="4">
        <v>1</v>
      </c>
      <c r="AM9" s="4">
        <v>1</v>
      </c>
      <c r="AN9" s="4">
        <v>1</v>
      </c>
      <c r="AO9" s="72">
        <v>1</v>
      </c>
      <c r="AP9" s="4"/>
      <c r="AQ9" s="4"/>
      <c r="AR9" s="73"/>
      <c r="AS9" s="123"/>
      <c r="AT9" s="123">
        <v>1</v>
      </c>
      <c r="AU9" s="72">
        <v>2</v>
      </c>
      <c r="AV9" s="4">
        <v>2</v>
      </c>
      <c r="AW9" s="4">
        <v>2</v>
      </c>
      <c r="AX9" s="4">
        <v>2</v>
      </c>
      <c r="AY9" s="4">
        <v>2</v>
      </c>
      <c r="AZ9" s="4">
        <v>2</v>
      </c>
      <c r="BA9" s="5">
        <v>2</v>
      </c>
      <c r="BB9" s="4">
        <v>2</v>
      </c>
      <c r="BC9" s="4">
        <v>1</v>
      </c>
      <c r="BD9" s="4">
        <v>1</v>
      </c>
      <c r="BE9" s="4">
        <v>0</v>
      </c>
      <c r="BF9" s="3">
        <v>2</v>
      </c>
      <c r="BG9" s="4">
        <v>1</v>
      </c>
      <c r="BH9" s="4">
        <v>1</v>
      </c>
      <c r="BI9" s="5">
        <v>1</v>
      </c>
      <c r="BJ9" s="3">
        <v>1</v>
      </c>
      <c r="BK9" s="4">
        <v>0</v>
      </c>
      <c r="BL9" s="4">
        <v>2</v>
      </c>
      <c r="BM9" s="5">
        <v>1</v>
      </c>
      <c r="BN9" s="3">
        <v>1</v>
      </c>
      <c r="BO9" s="4">
        <v>2</v>
      </c>
      <c r="BP9" s="4">
        <v>1</v>
      </c>
      <c r="BQ9" s="5">
        <v>2</v>
      </c>
      <c r="BR9" s="3">
        <v>2</v>
      </c>
      <c r="BS9" s="4">
        <v>1</v>
      </c>
      <c r="BT9" s="4">
        <v>2</v>
      </c>
      <c r="BU9" s="5">
        <v>2</v>
      </c>
      <c r="BV9" s="4">
        <v>2</v>
      </c>
      <c r="BW9" s="4">
        <v>1</v>
      </c>
      <c r="BX9" s="4">
        <v>2</v>
      </c>
      <c r="BY9" s="4">
        <v>2</v>
      </c>
      <c r="BZ9" s="3">
        <v>1</v>
      </c>
      <c r="CA9" s="4">
        <v>1</v>
      </c>
      <c r="CB9" s="4">
        <v>1</v>
      </c>
      <c r="CC9" s="4">
        <v>1</v>
      </c>
      <c r="CD9" s="3">
        <v>2</v>
      </c>
      <c r="CE9" s="4">
        <v>1</v>
      </c>
      <c r="CF9" s="5">
        <v>2</v>
      </c>
      <c r="CG9" s="4">
        <v>2</v>
      </c>
      <c r="CH9" s="4">
        <v>2</v>
      </c>
      <c r="CI9" s="3">
        <v>2</v>
      </c>
      <c r="CJ9" s="73">
        <v>2</v>
      </c>
      <c r="CK9" s="68">
        <v>1</v>
      </c>
      <c r="CL9" s="56">
        <v>1</v>
      </c>
      <c r="CM9" s="88">
        <v>1</v>
      </c>
      <c r="CN9" s="92">
        <v>3</v>
      </c>
      <c r="CO9" s="62">
        <v>0</v>
      </c>
      <c r="CP9" s="56">
        <v>0</v>
      </c>
      <c r="CQ9" s="61">
        <v>1</v>
      </c>
      <c r="CR9" s="80">
        <v>1</v>
      </c>
      <c r="CS9" s="90">
        <v>1</v>
      </c>
      <c r="CT9" s="56">
        <v>1</v>
      </c>
      <c r="CU9" s="61">
        <v>1</v>
      </c>
      <c r="CV9" s="80">
        <v>3</v>
      </c>
      <c r="CW9" s="83">
        <v>0</v>
      </c>
      <c r="CX9" s="111">
        <v>0</v>
      </c>
      <c r="CY9" s="98">
        <v>0</v>
      </c>
      <c r="CZ9" s="63">
        <v>0</v>
      </c>
      <c r="DA9" s="80">
        <v>2</v>
      </c>
      <c r="DB9" s="80">
        <v>3</v>
      </c>
      <c r="DC9" s="80">
        <v>2</v>
      </c>
      <c r="DD9" s="80">
        <v>3</v>
      </c>
      <c r="DE9" s="80">
        <v>3</v>
      </c>
      <c r="DF9" s="80">
        <v>3</v>
      </c>
      <c r="DG9" s="80"/>
      <c r="DH9" s="80"/>
      <c r="DI9" s="31"/>
      <c r="DJ9" s="92"/>
      <c r="DK9" s="98"/>
      <c r="DL9" s="80"/>
      <c r="DM9" s="32"/>
      <c r="DN9" s="143"/>
      <c r="DO9" s="55"/>
      <c r="DP9" s="98"/>
      <c r="DQ9" s="57"/>
      <c r="DR9" s="17"/>
      <c r="DS9" s="98"/>
      <c r="DT9" s="57"/>
      <c r="DU9" s="55"/>
      <c r="DV9" s="1"/>
      <c r="DW9" s="80">
        <f>Tableau404651711326[[#This Row],[R1]]+Tableau404651711326[[#This Row],[R2]]+Tableau404651711326[[#This Row],[R3]]</f>
        <v>0</v>
      </c>
    </row>
    <row r="10" spans="1:127" ht="15" customHeight="1" x14ac:dyDescent="0.25">
      <c r="A10" s="11" t="s">
        <v>70</v>
      </c>
      <c r="B10" s="11"/>
      <c r="C10" s="11"/>
      <c r="D10" s="45">
        <v>1</v>
      </c>
      <c r="E10" s="75"/>
      <c r="F10" s="45"/>
      <c r="G10" s="45"/>
      <c r="H10" s="11"/>
      <c r="I10" s="160">
        <v>0</v>
      </c>
      <c r="J10" s="161">
        <v>0</v>
      </c>
      <c r="K10" s="161"/>
      <c r="L10" s="161">
        <v>0</v>
      </c>
      <c r="M10" s="144"/>
      <c r="N10" s="52"/>
      <c r="O10" s="84"/>
      <c r="P10" s="111">
        <v>4466</v>
      </c>
      <c r="Q10" s="121">
        <v>1</v>
      </c>
      <c r="R10" s="121">
        <v>2</v>
      </c>
      <c r="S10" s="121">
        <v>3</v>
      </c>
      <c r="T10" s="9">
        <v>3</v>
      </c>
      <c r="U10" s="236">
        <v>3.4</v>
      </c>
      <c r="V10" s="236">
        <v>3.48</v>
      </c>
      <c r="W10" s="196"/>
      <c r="X10" s="196"/>
      <c r="Y10" s="196"/>
      <c r="Z10" s="196"/>
      <c r="AA10" s="196"/>
      <c r="AB10" s="197"/>
      <c r="AC10" s="4">
        <v>1</v>
      </c>
      <c r="AD10" s="4">
        <v>1</v>
      </c>
      <c r="AE10" s="4">
        <v>1</v>
      </c>
      <c r="AF10" s="4">
        <v>1</v>
      </c>
      <c r="AG10" s="72">
        <v>1</v>
      </c>
      <c r="AH10" s="4">
        <v>1</v>
      </c>
      <c r="AI10" s="4">
        <v>1</v>
      </c>
      <c r="AJ10" s="73">
        <v>0</v>
      </c>
      <c r="AK10" s="72">
        <v>1</v>
      </c>
      <c r="AL10" s="4">
        <v>0</v>
      </c>
      <c r="AM10" s="4">
        <v>1</v>
      </c>
      <c r="AN10" s="4">
        <v>1</v>
      </c>
      <c r="AO10" s="72"/>
      <c r="AP10" s="4"/>
      <c r="AQ10" s="4"/>
      <c r="AR10" s="73"/>
      <c r="AS10" s="123"/>
      <c r="AT10" s="123">
        <v>1</v>
      </c>
      <c r="AU10" s="72">
        <v>2</v>
      </c>
      <c r="AV10" s="4">
        <v>2</v>
      </c>
      <c r="AW10" s="4">
        <v>1</v>
      </c>
      <c r="AX10" s="4">
        <v>1</v>
      </c>
      <c r="AY10" s="4">
        <v>2</v>
      </c>
      <c r="AZ10" s="4">
        <v>2</v>
      </c>
      <c r="BA10" s="5">
        <v>2</v>
      </c>
      <c r="BB10" s="4">
        <v>2</v>
      </c>
      <c r="BC10" s="4">
        <v>2</v>
      </c>
      <c r="BD10" s="4">
        <v>2</v>
      </c>
      <c r="BE10" s="4">
        <v>2</v>
      </c>
      <c r="BF10" s="3">
        <v>1</v>
      </c>
      <c r="BG10" s="4">
        <v>2</v>
      </c>
      <c r="BH10" s="4">
        <v>1</v>
      </c>
      <c r="BI10" s="5">
        <v>2</v>
      </c>
      <c r="BJ10" s="3">
        <v>2</v>
      </c>
      <c r="BK10" s="4">
        <v>1</v>
      </c>
      <c r="BL10" s="4">
        <v>2</v>
      </c>
      <c r="BM10" s="5">
        <v>2</v>
      </c>
      <c r="BN10" s="3">
        <v>2</v>
      </c>
      <c r="BO10" s="4">
        <v>2</v>
      </c>
      <c r="BP10" s="4">
        <v>2</v>
      </c>
      <c r="BQ10" s="5">
        <v>2</v>
      </c>
      <c r="BR10" s="3">
        <v>2</v>
      </c>
      <c r="BS10" s="4">
        <v>2</v>
      </c>
      <c r="BT10" s="4">
        <v>2</v>
      </c>
      <c r="BU10" s="5">
        <v>2</v>
      </c>
      <c r="BV10" s="4">
        <v>2</v>
      </c>
      <c r="BW10" s="4">
        <v>2</v>
      </c>
      <c r="BX10" s="4">
        <v>2</v>
      </c>
      <c r="BY10" s="4">
        <v>2</v>
      </c>
      <c r="BZ10" s="3">
        <v>2</v>
      </c>
      <c r="CA10" s="4">
        <v>2</v>
      </c>
      <c r="CB10" s="4">
        <v>2</v>
      </c>
      <c r="CC10" s="4">
        <v>2</v>
      </c>
      <c r="CD10" s="3">
        <v>1</v>
      </c>
      <c r="CE10" s="4">
        <v>2</v>
      </c>
      <c r="CF10" s="5">
        <v>0</v>
      </c>
      <c r="CG10" s="4">
        <v>2</v>
      </c>
      <c r="CH10" s="4">
        <v>2</v>
      </c>
      <c r="CI10" s="3">
        <v>2</v>
      </c>
      <c r="CJ10" s="73">
        <v>2</v>
      </c>
      <c r="CK10" s="68">
        <v>0</v>
      </c>
      <c r="CL10" s="56">
        <v>0</v>
      </c>
      <c r="CM10" s="88">
        <v>1</v>
      </c>
      <c r="CN10" s="92">
        <v>1</v>
      </c>
      <c r="CO10" s="62">
        <v>1</v>
      </c>
      <c r="CP10" s="56">
        <v>0</v>
      </c>
      <c r="CQ10" s="61">
        <v>1</v>
      </c>
      <c r="CR10" s="80">
        <v>2</v>
      </c>
      <c r="CS10" s="56">
        <v>1</v>
      </c>
      <c r="CT10" s="56">
        <v>1</v>
      </c>
      <c r="CU10" s="61">
        <v>1</v>
      </c>
      <c r="CV10" s="80">
        <v>3</v>
      </c>
      <c r="CW10" s="83">
        <v>1</v>
      </c>
      <c r="CX10" s="111">
        <v>1</v>
      </c>
      <c r="CY10" s="98">
        <v>1</v>
      </c>
      <c r="CZ10" s="63">
        <v>3</v>
      </c>
      <c r="DA10" s="80">
        <v>3</v>
      </c>
      <c r="DB10" s="80">
        <v>2</v>
      </c>
      <c r="DC10" s="80">
        <v>0</v>
      </c>
      <c r="DD10" s="80">
        <v>3</v>
      </c>
      <c r="DE10" s="80">
        <v>3</v>
      </c>
      <c r="DF10" s="80">
        <v>2</v>
      </c>
      <c r="DG10" s="80"/>
      <c r="DH10" s="80"/>
      <c r="DI10" s="31"/>
      <c r="DJ10" s="92"/>
      <c r="DK10" s="98"/>
      <c r="DL10" s="80"/>
      <c r="DM10" s="32"/>
      <c r="DN10" s="143"/>
      <c r="DO10" s="55"/>
      <c r="DP10" s="98"/>
      <c r="DQ10" s="57"/>
      <c r="DR10" s="17"/>
      <c r="DS10" s="98"/>
      <c r="DT10" s="60"/>
      <c r="DU10" s="55"/>
      <c r="DV10" s="1"/>
      <c r="DW10" s="80">
        <f>Tableau404651711326[[#This Row],[R1]]+Tableau404651711326[[#This Row],[R2]]+Tableau404651711326[[#This Row],[R3]]</f>
        <v>0</v>
      </c>
    </row>
    <row r="11" spans="1:127" ht="15" customHeight="1" x14ac:dyDescent="0.25">
      <c r="A11" s="11" t="s">
        <v>71</v>
      </c>
      <c r="B11" s="11"/>
      <c r="C11" s="11"/>
      <c r="D11" s="45">
        <v>1</v>
      </c>
      <c r="E11" s="75"/>
      <c r="F11" s="45"/>
      <c r="G11" s="45"/>
      <c r="H11" s="11"/>
      <c r="I11" s="160">
        <v>0</v>
      </c>
      <c r="J11" s="161">
        <v>0</v>
      </c>
      <c r="K11" s="161"/>
      <c r="L11" s="161">
        <v>0</v>
      </c>
      <c r="M11" s="144"/>
      <c r="N11" s="52"/>
      <c r="O11" s="84"/>
      <c r="P11" s="111">
        <v>4790</v>
      </c>
      <c r="Q11" s="121">
        <v>1</v>
      </c>
      <c r="R11" s="121">
        <v>4</v>
      </c>
      <c r="S11" s="121">
        <v>4</v>
      </c>
      <c r="T11" s="9">
        <v>3</v>
      </c>
      <c r="U11" s="236">
        <v>2.41</v>
      </c>
      <c r="V11" s="236">
        <v>2.2200000000000002</v>
      </c>
      <c r="W11" s="196"/>
      <c r="X11" s="196"/>
      <c r="Y11" s="196"/>
      <c r="Z11" s="196"/>
      <c r="AA11" s="196"/>
      <c r="AB11" s="197"/>
      <c r="AC11" s="4">
        <v>1</v>
      </c>
      <c r="AD11" s="4">
        <v>1</v>
      </c>
      <c r="AE11" s="4">
        <v>1</v>
      </c>
      <c r="AF11" s="4">
        <v>1</v>
      </c>
      <c r="AG11" s="72">
        <v>1</v>
      </c>
      <c r="AH11" s="4">
        <v>1</v>
      </c>
      <c r="AI11" s="4">
        <v>0</v>
      </c>
      <c r="AJ11" s="73">
        <v>0</v>
      </c>
      <c r="AK11" s="72">
        <v>0</v>
      </c>
      <c r="AL11" s="4">
        <v>0</v>
      </c>
      <c r="AM11" s="4">
        <v>0</v>
      </c>
      <c r="AN11" s="4">
        <v>1</v>
      </c>
      <c r="AO11" s="72"/>
      <c r="AP11" s="4"/>
      <c r="AQ11" s="4"/>
      <c r="AR11" s="73"/>
      <c r="AS11" s="123"/>
      <c r="AT11" s="123">
        <v>1</v>
      </c>
      <c r="AU11" s="72">
        <v>2</v>
      </c>
      <c r="AV11" s="4">
        <v>2</v>
      </c>
      <c r="AW11" s="4">
        <v>2</v>
      </c>
      <c r="AX11" s="4">
        <v>2</v>
      </c>
      <c r="AY11" s="4">
        <v>2</v>
      </c>
      <c r="AZ11" s="4">
        <v>2</v>
      </c>
      <c r="BA11" s="5">
        <v>2</v>
      </c>
      <c r="BB11" s="4">
        <v>2</v>
      </c>
      <c r="BC11" s="4">
        <v>2</v>
      </c>
      <c r="BD11" s="4">
        <v>2</v>
      </c>
      <c r="BE11" s="4">
        <v>2</v>
      </c>
      <c r="BF11" s="3">
        <v>2</v>
      </c>
      <c r="BG11" s="4">
        <v>2</v>
      </c>
      <c r="BH11" s="4">
        <v>2</v>
      </c>
      <c r="BI11" s="5">
        <v>2</v>
      </c>
      <c r="BJ11" s="3">
        <v>2</v>
      </c>
      <c r="BK11" s="4">
        <v>2</v>
      </c>
      <c r="BL11" s="4">
        <v>2</v>
      </c>
      <c r="BM11" s="5">
        <v>2</v>
      </c>
      <c r="BN11" s="3">
        <v>2</v>
      </c>
      <c r="BO11" s="4">
        <v>2</v>
      </c>
      <c r="BP11" s="4">
        <v>2</v>
      </c>
      <c r="BQ11" s="5">
        <v>2</v>
      </c>
      <c r="BR11" s="3">
        <v>2</v>
      </c>
      <c r="BS11" s="4">
        <v>2</v>
      </c>
      <c r="BT11" s="4">
        <v>2</v>
      </c>
      <c r="BU11" s="5">
        <v>1</v>
      </c>
      <c r="BV11" s="4">
        <v>1</v>
      </c>
      <c r="BW11" s="4">
        <v>2</v>
      </c>
      <c r="BX11" s="4">
        <v>2</v>
      </c>
      <c r="BY11" s="4">
        <v>1</v>
      </c>
      <c r="BZ11" s="3">
        <v>2</v>
      </c>
      <c r="CA11" s="4">
        <v>1</v>
      </c>
      <c r="CB11" s="4">
        <v>1</v>
      </c>
      <c r="CC11" s="4">
        <v>2</v>
      </c>
      <c r="CD11" s="3">
        <v>2</v>
      </c>
      <c r="CE11" s="4">
        <v>2</v>
      </c>
      <c r="CF11" s="5">
        <v>2</v>
      </c>
      <c r="CG11" s="4">
        <v>1</v>
      </c>
      <c r="CH11" s="4">
        <v>2</v>
      </c>
      <c r="CI11" s="3">
        <v>2</v>
      </c>
      <c r="CJ11" s="73">
        <v>2</v>
      </c>
      <c r="CK11" s="68">
        <v>1</v>
      </c>
      <c r="CL11" s="56">
        <v>1</v>
      </c>
      <c r="CM11" s="88">
        <v>1</v>
      </c>
      <c r="CN11" s="92">
        <v>3</v>
      </c>
      <c r="CO11" s="62">
        <v>1</v>
      </c>
      <c r="CP11" s="56">
        <v>1</v>
      </c>
      <c r="CQ11" s="61">
        <v>1</v>
      </c>
      <c r="CR11" s="80">
        <v>3</v>
      </c>
      <c r="CS11" s="56">
        <v>1</v>
      </c>
      <c r="CT11" s="56">
        <v>1</v>
      </c>
      <c r="CU11" s="61">
        <v>1</v>
      </c>
      <c r="CV11" s="80">
        <v>3</v>
      </c>
      <c r="CW11" s="83">
        <v>1</v>
      </c>
      <c r="CX11" s="111">
        <v>1</v>
      </c>
      <c r="CY11" s="98">
        <v>1</v>
      </c>
      <c r="CZ11" s="63">
        <v>3</v>
      </c>
      <c r="DA11" s="80">
        <v>3</v>
      </c>
      <c r="DB11" s="80">
        <v>3</v>
      </c>
      <c r="DC11" s="80">
        <v>3</v>
      </c>
      <c r="DD11" s="80">
        <v>3</v>
      </c>
      <c r="DE11" s="80">
        <v>2</v>
      </c>
      <c r="DF11" s="80">
        <v>2</v>
      </c>
      <c r="DG11" s="80"/>
      <c r="DH11" s="80"/>
      <c r="DI11" s="31"/>
      <c r="DJ11" s="92"/>
      <c r="DK11" s="98"/>
      <c r="DL11" s="80"/>
      <c r="DM11" s="32"/>
      <c r="DN11" s="143"/>
      <c r="DO11" s="55"/>
      <c r="DP11" s="98"/>
      <c r="DQ11" s="60"/>
      <c r="DR11" s="17"/>
      <c r="DS11" s="98"/>
      <c r="DT11" s="57"/>
      <c r="DU11" s="55"/>
      <c r="DV11" s="1"/>
      <c r="DW11" s="80">
        <f>Tableau404651711326[[#This Row],[R1]]+Tableau404651711326[[#This Row],[R2]]+Tableau404651711326[[#This Row],[R3]]</f>
        <v>0</v>
      </c>
    </row>
    <row r="12" spans="1:127" ht="15" customHeight="1" x14ac:dyDescent="0.25">
      <c r="A12" s="11" t="s">
        <v>233</v>
      </c>
      <c r="B12" s="11" t="s">
        <v>219</v>
      </c>
      <c r="C12" s="38"/>
      <c r="D12" s="45">
        <v>1</v>
      </c>
      <c r="E12" s="75"/>
      <c r="F12" s="45"/>
      <c r="G12" s="45"/>
      <c r="H12" s="11"/>
      <c r="I12" s="160">
        <v>0</v>
      </c>
      <c r="J12" s="161">
        <v>0</v>
      </c>
      <c r="K12" s="161"/>
      <c r="L12" s="161">
        <v>332</v>
      </c>
      <c r="M12" s="144"/>
      <c r="N12" s="52"/>
      <c r="O12" s="84"/>
      <c r="P12" s="111">
        <v>4738</v>
      </c>
      <c r="Q12" s="121">
        <v>1</v>
      </c>
      <c r="R12" s="121"/>
      <c r="S12" s="121">
        <v>4</v>
      </c>
      <c r="T12" s="9">
        <v>3</v>
      </c>
      <c r="U12" s="236">
        <v>3.18</v>
      </c>
      <c r="V12" s="236">
        <v>3.18</v>
      </c>
      <c r="W12" s="196"/>
      <c r="X12" s="196"/>
      <c r="Y12" s="196"/>
      <c r="Z12" s="196"/>
      <c r="AA12" s="196"/>
      <c r="AB12" s="197"/>
      <c r="AC12" s="4">
        <v>1</v>
      </c>
      <c r="AD12" s="4">
        <v>1</v>
      </c>
      <c r="AE12" s="4">
        <v>1</v>
      </c>
      <c r="AF12" s="4">
        <v>1</v>
      </c>
      <c r="AG12" s="72">
        <v>1</v>
      </c>
      <c r="AH12" s="4">
        <v>1</v>
      </c>
      <c r="AI12" s="4">
        <v>1</v>
      </c>
      <c r="AJ12" s="73">
        <v>1</v>
      </c>
      <c r="AK12" s="72">
        <v>1</v>
      </c>
      <c r="AL12" s="4">
        <v>1</v>
      </c>
      <c r="AM12" s="4">
        <v>1</v>
      </c>
      <c r="AN12" s="4">
        <v>1</v>
      </c>
      <c r="AO12" s="72">
        <v>1</v>
      </c>
      <c r="AP12" s="4"/>
      <c r="AQ12" s="4"/>
      <c r="AR12" s="73"/>
      <c r="AS12" s="123"/>
      <c r="AT12" s="123">
        <v>1</v>
      </c>
      <c r="AU12" s="72">
        <v>1</v>
      </c>
      <c r="AV12" s="4">
        <v>1</v>
      </c>
      <c r="AW12" s="4">
        <v>2</v>
      </c>
      <c r="AX12" s="4"/>
      <c r="AY12" s="4"/>
      <c r="AZ12" s="4"/>
      <c r="BA12" s="5"/>
      <c r="BB12" s="4"/>
      <c r="BC12" s="4"/>
      <c r="BD12" s="4"/>
      <c r="BE12" s="4"/>
      <c r="BF12" s="3"/>
      <c r="BG12" s="4"/>
      <c r="BH12" s="4"/>
      <c r="BI12" s="5"/>
      <c r="BJ12" s="3"/>
      <c r="BK12" s="4"/>
      <c r="BL12" s="4"/>
      <c r="BM12" s="5"/>
      <c r="BN12" s="3">
        <v>2</v>
      </c>
      <c r="BO12" s="4">
        <v>2</v>
      </c>
      <c r="BP12" s="4">
        <v>1</v>
      </c>
      <c r="BQ12" s="5">
        <v>0</v>
      </c>
      <c r="BR12" s="3">
        <v>2</v>
      </c>
      <c r="BS12" s="4">
        <v>1</v>
      </c>
      <c r="BT12" s="4">
        <v>2</v>
      </c>
      <c r="BU12" s="5">
        <v>2</v>
      </c>
      <c r="BV12" s="4">
        <v>2</v>
      </c>
      <c r="BW12" s="4">
        <v>2</v>
      </c>
      <c r="BX12" s="4">
        <v>2</v>
      </c>
      <c r="BY12" s="4">
        <v>2</v>
      </c>
      <c r="BZ12" s="3">
        <v>2</v>
      </c>
      <c r="CA12" s="4">
        <v>2</v>
      </c>
      <c r="CB12" s="4">
        <v>2</v>
      </c>
      <c r="CC12" s="4">
        <v>2</v>
      </c>
      <c r="CD12" s="3">
        <v>2</v>
      </c>
      <c r="CE12" s="4">
        <v>2</v>
      </c>
      <c r="CF12" s="5">
        <v>2</v>
      </c>
      <c r="CG12" s="4">
        <v>2</v>
      </c>
      <c r="CH12" s="4">
        <v>2</v>
      </c>
      <c r="CI12" s="3">
        <v>2</v>
      </c>
      <c r="CJ12" s="73">
        <v>2</v>
      </c>
      <c r="CK12" s="68">
        <v>1</v>
      </c>
      <c r="CL12" s="56">
        <v>1</v>
      </c>
      <c r="CM12" s="88">
        <v>0</v>
      </c>
      <c r="CN12" s="92"/>
      <c r="CO12" s="62"/>
      <c r="CP12" s="56"/>
      <c r="CQ12" s="61"/>
      <c r="CR12" s="80"/>
      <c r="CS12" s="56"/>
      <c r="CT12" s="56"/>
      <c r="CU12" s="64"/>
      <c r="CV12" s="80"/>
      <c r="CW12" s="83"/>
      <c r="CX12" s="111"/>
      <c r="CY12" s="98"/>
      <c r="CZ12" s="63"/>
      <c r="DA12" s="80"/>
      <c r="DB12" s="80"/>
      <c r="DC12" s="80">
        <v>3</v>
      </c>
      <c r="DD12" s="80">
        <v>3</v>
      </c>
      <c r="DE12" s="80">
        <v>3</v>
      </c>
      <c r="DF12" s="80">
        <v>3</v>
      </c>
      <c r="DG12" s="80"/>
      <c r="DH12" s="80"/>
      <c r="DI12" s="31"/>
      <c r="DJ12" s="92"/>
      <c r="DK12" s="98"/>
      <c r="DL12" s="80"/>
      <c r="DM12" s="32"/>
      <c r="DN12" s="143"/>
      <c r="DO12" s="55"/>
      <c r="DP12" s="98"/>
      <c r="DQ12" s="57"/>
      <c r="DR12" s="55"/>
      <c r="DS12" s="98"/>
      <c r="DT12" s="57"/>
      <c r="DU12" s="55"/>
      <c r="DV12" s="1"/>
      <c r="DW12" s="80">
        <f>Tableau404651711326[[#This Row],[R1]]+Tableau404651711326[[#This Row],[R2]]+Tableau404651711326[[#This Row],[R3]]</f>
        <v>0</v>
      </c>
    </row>
    <row r="13" spans="1:127" ht="15" customHeight="1" x14ac:dyDescent="0.25">
      <c r="A13" s="11" t="s">
        <v>72</v>
      </c>
      <c r="B13" s="11"/>
      <c r="C13" s="11"/>
      <c r="D13" s="45">
        <v>1</v>
      </c>
      <c r="E13" s="75"/>
      <c r="F13" s="45"/>
      <c r="G13" s="45"/>
      <c r="H13" s="11"/>
      <c r="I13" s="160">
        <v>393</v>
      </c>
      <c r="J13" s="161">
        <v>523</v>
      </c>
      <c r="K13" s="161"/>
      <c r="L13" s="161">
        <v>523</v>
      </c>
      <c r="M13" s="144"/>
      <c r="N13" s="52"/>
      <c r="O13" s="84"/>
      <c r="P13" s="111">
        <v>3726</v>
      </c>
      <c r="Q13" s="121">
        <v>1</v>
      </c>
      <c r="R13" s="121">
        <v>1</v>
      </c>
      <c r="S13" s="121">
        <v>1</v>
      </c>
      <c r="T13" s="3">
        <v>3</v>
      </c>
      <c r="U13" s="236">
        <v>2.48</v>
      </c>
      <c r="V13" s="236">
        <v>2.2400000000000002</v>
      </c>
      <c r="W13" s="196"/>
      <c r="X13" s="196"/>
      <c r="Y13" s="196"/>
      <c r="Z13" s="196"/>
      <c r="AA13" s="196"/>
      <c r="AB13" s="197"/>
      <c r="AC13" s="4">
        <v>1</v>
      </c>
      <c r="AD13" s="4">
        <v>1</v>
      </c>
      <c r="AE13" s="4">
        <v>1</v>
      </c>
      <c r="AF13" s="4">
        <v>1</v>
      </c>
      <c r="AG13" s="72">
        <v>1</v>
      </c>
      <c r="AH13" s="4">
        <v>1</v>
      </c>
      <c r="AI13" s="4">
        <v>1</v>
      </c>
      <c r="AJ13" s="73">
        <v>1</v>
      </c>
      <c r="AK13" s="72">
        <v>1</v>
      </c>
      <c r="AL13" s="4">
        <v>1</v>
      </c>
      <c r="AM13" s="4">
        <v>1</v>
      </c>
      <c r="AN13" s="4">
        <v>1</v>
      </c>
      <c r="AO13" s="72">
        <v>1</v>
      </c>
      <c r="AP13" s="4"/>
      <c r="AQ13" s="4"/>
      <c r="AR13" s="73"/>
      <c r="AS13" s="123"/>
      <c r="AT13" s="123">
        <v>1</v>
      </c>
      <c r="AU13" s="72">
        <v>1</v>
      </c>
      <c r="AV13" s="4">
        <v>1</v>
      </c>
      <c r="AW13" s="4">
        <v>2</v>
      </c>
      <c r="AX13" s="4">
        <v>2</v>
      </c>
      <c r="AY13" s="4">
        <v>2</v>
      </c>
      <c r="AZ13" s="4">
        <v>2</v>
      </c>
      <c r="BA13" s="5">
        <v>2</v>
      </c>
      <c r="BB13" s="4">
        <v>2</v>
      </c>
      <c r="BC13" s="4">
        <v>2</v>
      </c>
      <c r="BD13" s="4">
        <v>2</v>
      </c>
      <c r="BE13" s="4">
        <v>1</v>
      </c>
      <c r="BF13" s="3">
        <v>2</v>
      </c>
      <c r="BG13" s="4">
        <v>2</v>
      </c>
      <c r="BH13" s="4">
        <v>2</v>
      </c>
      <c r="BI13" s="5">
        <v>2</v>
      </c>
      <c r="BJ13" s="3">
        <v>0</v>
      </c>
      <c r="BK13" s="4">
        <v>0</v>
      </c>
      <c r="BL13" s="4">
        <v>0</v>
      </c>
      <c r="BM13" s="5">
        <v>2</v>
      </c>
      <c r="BN13" s="3">
        <v>0</v>
      </c>
      <c r="BO13" s="4">
        <v>2</v>
      </c>
      <c r="BP13" s="4">
        <v>0</v>
      </c>
      <c r="BQ13" s="5">
        <v>2</v>
      </c>
      <c r="BR13" s="3">
        <v>2</v>
      </c>
      <c r="BS13" s="4">
        <v>2</v>
      </c>
      <c r="BT13" s="4">
        <v>2</v>
      </c>
      <c r="BU13" s="5">
        <v>2</v>
      </c>
      <c r="BV13" s="4">
        <v>2</v>
      </c>
      <c r="BW13" s="4">
        <v>1</v>
      </c>
      <c r="BX13" s="4">
        <v>2</v>
      </c>
      <c r="BY13" s="4">
        <v>1</v>
      </c>
      <c r="BZ13" s="3">
        <v>2</v>
      </c>
      <c r="CA13" s="4">
        <v>2</v>
      </c>
      <c r="CB13" s="4">
        <v>2</v>
      </c>
      <c r="CC13" s="4">
        <v>2</v>
      </c>
      <c r="CD13" s="3">
        <v>2</v>
      </c>
      <c r="CE13" s="4">
        <v>2</v>
      </c>
      <c r="CF13" s="5">
        <v>1</v>
      </c>
      <c r="CG13" s="4">
        <v>2</v>
      </c>
      <c r="CH13" s="4">
        <v>2</v>
      </c>
      <c r="CI13" s="3">
        <v>2</v>
      </c>
      <c r="CJ13" s="73">
        <v>2</v>
      </c>
      <c r="CK13" s="68">
        <v>1</v>
      </c>
      <c r="CL13" s="56">
        <v>1</v>
      </c>
      <c r="CM13" s="88">
        <v>1</v>
      </c>
      <c r="CN13" s="92">
        <v>3</v>
      </c>
      <c r="CO13" s="175">
        <v>1</v>
      </c>
      <c r="CP13" s="56">
        <v>1</v>
      </c>
      <c r="CQ13" s="61">
        <v>1</v>
      </c>
      <c r="CR13" s="80">
        <v>3</v>
      </c>
      <c r="CS13" s="56">
        <v>1</v>
      </c>
      <c r="CT13" s="56">
        <v>1</v>
      </c>
      <c r="CU13" s="61">
        <v>1</v>
      </c>
      <c r="CV13" s="80">
        <v>3</v>
      </c>
      <c r="CW13" s="83">
        <v>1</v>
      </c>
      <c r="CX13" s="111">
        <v>1</v>
      </c>
      <c r="CY13" s="98">
        <v>0</v>
      </c>
      <c r="CZ13" s="63">
        <v>2</v>
      </c>
      <c r="DA13" s="80">
        <v>2</v>
      </c>
      <c r="DB13" s="80">
        <v>3</v>
      </c>
      <c r="DC13" s="80">
        <v>0</v>
      </c>
      <c r="DD13" s="80">
        <v>2</v>
      </c>
      <c r="DE13" s="80">
        <v>1</v>
      </c>
      <c r="DF13" s="80">
        <v>3</v>
      </c>
      <c r="DG13" s="80"/>
      <c r="DH13" s="80"/>
      <c r="DI13" s="31"/>
      <c r="DJ13" s="92"/>
      <c r="DK13" s="64"/>
      <c r="DL13" s="80"/>
      <c r="DM13" s="32"/>
      <c r="DN13" s="143"/>
      <c r="DO13" s="55"/>
      <c r="DP13" s="98"/>
      <c r="DQ13" s="57"/>
      <c r="DR13" s="17"/>
      <c r="DS13" s="98"/>
      <c r="DT13" s="57"/>
      <c r="DU13" s="55"/>
      <c r="DV13" s="1"/>
      <c r="DW13" s="80">
        <f>Tableau404651711326[[#This Row],[R1]]+Tableau404651711326[[#This Row],[R2]]+Tableau404651711326[[#This Row],[R3]]</f>
        <v>0</v>
      </c>
    </row>
    <row r="14" spans="1:127" ht="15" customHeight="1" x14ac:dyDescent="0.25">
      <c r="A14" s="29" t="s">
        <v>73</v>
      </c>
      <c r="B14" s="86" t="s">
        <v>135</v>
      </c>
      <c r="C14" s="29"/>
      <c r="D14" s="45">
        <v>1</v>
      </c>
      <c r="E14" s="75"/>
      <c r="F14" s="45"/>
      <c r="G14" s="45"/>
      <c r="H14" s="86"/>
      <c r="I14" s="160">
        <v>6929</v>
      </c>
      <c r="J14" s="161">
        <v>16610</v>
      </c>
      <c r="K14" s="161">
        <v>2000</v>
      </c>
      <c r="L14" s="161">
        <v>107025</v>
      </c>
      <c r="M14" s="144"/>
      <c r="N14" s="52"/>
      <c r="O14" s="84"/>
      <c r="P14" s="111">
        <v>5692</v>
      </c>
      <c r="Q14" s="121">
        <v>1</v>
      </c>
      <c r="R14" s="121">
        <v>4</v>
      </c>
      <c r="S14" s="121">
        <v>4</v>
      </c>
      <c r="T14" s="3">
        <v>3</v>
      </c>
      <c r="U14" s="236">
        <v>5.32</v>
      </c>
      <c r="V14" s="236">
        <v>5.33</v>
      </c>
      <c r="W14" s="196"/>
      <c r="X14" s="196"/>
      <c r="Y14" s="196"/>
      <c r="Z14" s="196"/>
      <c r="AA14" s="196"/>
      <c r="AB14" s="197"/>
      <c r="AC14" s="4">
        <v>1</v>
      </c>
      <c r="AD14" s="4">
        <v>1</v>
      </c>
      <c r="AE14" s="4">
        <v>1</v>
      </c>
      <c r="AF14" s="4">
        <v>1</v>
      </c>
      <c r="AG14" s="72">
        <v>1</v>
      </c>
      <c r="AH14" s="4">
        <v>1</v>
      </c>
      <c r="AI14" s="4">
        <v>1</v>
      </c>
      <c r="AJ14" s="73">
        <v>1</v>
      </c>
      <c r="AK14" s="72">
        <v>1</v>
      </c>
      <c r="AL14" s="4">
        <v>1</v>
      </c>
      <c r="AM14" s="4">
        <v>1</v>
      </c>
      <c r="AN14" s="4">
        <v>1</v>
      </c>
      <c r="AO14" s="72">
        <v>1</v>
      </c>
      <c r="AP14" s="4"/>
      <c r="AQ14" s="4"/>
      <c r="AR14" s="73"/>
      <c r="AS14" s="123"/>
      <c r="AT14" s="123">
        <v>1</v>
      </c>
      <c r="AU14" s="72">
        <v>2</v>
      </c>
      <c r="AV14" s="4">
        <v>2</v>
      </c>
      <c r="AW14" s="4">
        <v>2</v>
      </c>
      <c r="AX14" s="4">
        <v>2</v>
      </c>
      <c r="AY14" s="4">
        <v>2</v>
      </c>
      <c r="AZ14" s="4">
        <v>2</v>
      </c>
      <c r="BA14" s="5">
        <v>2</v>
      </c>
      <c r="BB14" s="147">
        <v>2</v>
      </c>
      <c r="BC14" s="146">
        <v>2</v>
      </c>
      <c r="BD14" s="146">
        <v>2</v>
      </c>
      <c r="BE14" s="148">
        <v>2</v>
      </c>
      <c r="BF14" s="147">
        <v>2</v>
      </c>
      <c r="BG14" s="146">
        <v>2</v>
      </c>
      <c r="BH14" s="146">
        <v>2</v>
      </c>
      <c r="BI14" s="148">
        <v>2</v>
      </c>
      <c r="BJ14" s="3">
        <v>2</v>
      </c>
      <c r="BK14" s="4">
        <v>2</v>
      </c>
      <c r="BL14" s="4">
        <v>2</v>
      </c>
      <c r="BM14" s="5">
        <v>2</v>
      </c>
      <c r="BN14" s="3">
        <v>2</v>
      </c>
      <c r="BO14" s="4">
        <v>2</v>
      </c>
      <c r="BP14" s="4">
        <v>2</v>
      </c>
      <c r="BQ14" s="5">
        <v>2</v>
      </c>
      <c r="BR14" s="3">
        <v>2</v>
      </c>
      <c r="BS14" s="4">
        <v>2</v>
      </c>
      <c r="BT14" s="4">
        <v>2</v>
      </c>
      <c r="BU14" s="5">
        <v>2</v>
      </c>
      <c r="BV14" s="4">
        <v>2</v>
      </c>
      <c r="BW14" s="4">
        <v>2</v>
      </c>
      <c r="BX14" s="4">
        <v>2</v>
      </c>
      <c r="BY14" s="4">
        <v>2</v>
      </c>
      <c r="BZ14" s="3">
        <v>2</v>
      </c>
      <c r="CA14" s="4">
        <v>2</v>
      </c>
      <c r="CB14" s="4">
        <v>2</v>
      </c>
      <c r="CC14" s="4">
        <v>2</v>
      </c>
      <c r="CD14" s="3">
        <v>2</v>
      </c>
      <c r="CE14" s="4">
        <v>2</v>
      </c>
      <c r="CF14" s="5">
        <v>2</v>
      </c>
      <c r="CG14" s="4">
        <v>2</v>
      </c>
      <c r="CH14" s="4">
        <v>2</v>
      </c>
      <c r="CI14" s="3">
        <v>2</v>
      </c>
      <c r="CJ14" s="73">
        <v>2</v>
      </c>
      <c r="CK14" s="68">
        <v>1</v>
      </c>
      <c r="CL14" s="56">
        <v>1</v>
      </c>
      <c r="CM14" s="88">
        <v>1</v>
      </c>
      <c r="CN14" s="92">
        <v>3</v>
      </c>
      <c r="CO14" s="62">
        <v>1</v>
      </c>
      <c r="CP14" s="56">
        <v>1</v>
      </c>
      <c r="CQ14" s="61">
        <v>1</v>
      </c>
      <c r="CR14" s="80">
        <v>3</v>
      </c>
      <c r="CS14" s="56">
        <v>1</v>
      </c>
      <c r="CT14" s="56">
        <v>1</v>
      </c>
      <c r="CU14" s="61">
        <v>1</v>
      </c>
      <c r="CV14" s="80">
        <v>3</v>
      </c>
      <c r="CW14" s="83">
        <v>1</v>
      </c>
      <c r="CX14" s="111">
        <v>1</v>
      </c>
      <c r="CY14" s="98">
        <v>1</v>
      </c>
      <c r="CZ14" s="63">
        <v>3</v>
      </c>
      <c r="DA14" s="80">
        <v>3</v>
      </c>
      <c r="DB14" s="80">
        <v>3</v>
      </c>
      <c r="DC14" s="80">
        <v>3</v>
      </c>
      <c r="DD14" s="80">
        <v>3</v>
      </c>
      <c r="DE14" s="80">
        <v>2</v>
      </c>
      <c r="DF14" s="80">
        <v>3</v>
      </c>
      <c r="DG14" s="80"/>
      <c r="DH14" s="80"/>
      <c r="DI14" s="31"/>
      <c r="DJ14" s="92"/>
      <c r="DK14" s="98"/>
      <c r="DL14" s="80"/>
      <c r="DM14" s="32"/>
      <c r="DN14" s="143"/>
      <c r="DO14" s="55"/>
      <c r="DP14" s="98"/>
      <c r="DQ14" s="57"/>
      <c r="DR14" s="17"/>
      <c r="DS14" s="98"/>
      <c r="DT14" s="57"/>
      <c r="DU14" s="55"/>
      <c r="DV14" s="1"/>
      <c r="DW14" s="80">
        <f>Tableau404651711326[[#This Row],[R1]]+Tableau404651711326[[#This Row],[R2]]+Tableau404651711326[[#This Row],[R3]]</f>
        <v>0</v>
      </c>
    </row>
    <row r="15" spans="1:127" ht="15" customHeight="1" x14ac:dyDescent="0.25">
      <c r="A15" s="11" t="s">
        <v>74</v>
      </c>
      <c r="B15" s="11"/>
      <c r="C15" s="11"/>
      <c r="D15" s="45">
        <v>0</v>
      </c>
      <c r="E15" s="75" t="s">
        <v>339</v>
      </c>
      <c r="F15" s="50" t="s">
        <v>313</v>
      </c>
      <c r="G15" s="50" t="s">
        <v>316</v>
      </c>
      <c r="H15" s="11"/>
      <c r="I15" s="160">
        <v>0</v>
      </c>
      <c r="J15" s="161">
        <v>0</v>
      </c>
      <c r="K15" s="161"/>
      <c r="L15" s="161">
        <v>0</v>
      </c>
      <c r="M15" s="144"/>
      <c r="N15" s="52"/>
      <c r="O15" s="84"/>
      <c r="P15" s="111">
        <v>4302</v>
      </c>
      <c r="Q15" s="121">
        <v>1</v>
      </c>
      <c r="R15" s="121">
        <v>3</v>
      </c>
      <c r="S15" s="121">
        <v>3</v>
      </c>
      <c r="T15" s="9">
        <v>3</v>
      </c>
      <c r="U15" s="236">
        <v>4</v>
      </c>
      <c r="V15" s="236">
        <v>3.18</v>
      </c>
      <c r="W15" s="196"/>
      <c r="X15" s="196"/>
      <c r="Y15" s="196"/>
      <c r="Z15" s="196"/>
      <c r="AA15" s="196"/>
      <c r="AB15" s="197"/>
      <c r="AC15" s="4">
        <v>0</v>
      </c>
      <c r="AD15" s="4">
        <v>0</v>
      </c>
      <c r="AE15" s="4">
        <v>0</v>
      </c>
      <c r="AF15" s="4">
        <v>1</v>
      </c>
      <c r="AG15" s="72">
        <v>1</v>
      </c>
      <c r="AH15" s="4">
        <v>1</v>
      </c>
      <c r="AI15" s="4">
        <v>1</v>
      </c>
      <c r="AJ15" s="73">
        <v>1</v>
      </c>
      <c r="AK15" s="72">
        <v>1</v>
      </c>
      <c r="AL15" s="4">
        <v>0</v>
      </c>
      <c r="AM15" s="4">
        <v>1</v>
      </c>
      <c r="AN15" s="4">
        <v>1</v>
      </c>
      <c r="AO15" s="72">
        <v>1</v>
      </c>
      <c r="AP15" s="4"/>
      <c r="AQ15" s="4"/>
      <c r="AR15" s="73"/>
      <c r="AS15" s="123"/>
      <c r="AT15" s="123">
        <v>1</v>
      </c>
      <c r="AU15" s="72">
        <v>1</v>
      </c>
      <c r="AV15" s="4">
        <v>1</v>
      </c>
      <c r="AW15" s="4">
        <v>0</v>
      </c>
      <c r="AX15" s="4">
        <v>0</v>
      </c>
      <c r="AY15" s="4">
        <v>0</v>
      </c>
      <c r="AZ15" s="4">
        <v>0</v>
      </c>
      <c r="BA15" s="5">
        <v>1</v>
      </c>
      <c r="BB15" s="4">
        <v>1</v>
      </c>
      <c r="BC15" s="4">
        <v>0</v>
      </c>
      <c r="BD15" s="4">
        <v>0</v>
      </c>
      <c r="BE15" s="4">
        <v>0</v>
      </c>
      <c r="BF15" s="3">
        <v>1</v>
      </c>
      <c r="BG15" s="4">
        <v>0</v>
      </c>
      <c r="BH15" s="4">
        <v>0</v>
      </c>
      <c r="BI15" s="5">
        <v>2</v>
      </c>
      <c r="BJ15" s="3">
        <v>2</v>
      </c>
      <c r="BK15" s="4">
        <v>1</v>
      </c>
      <c r="BL15" s="4">
        <v>2</v>
      </c>
      <c r="BM15" s="5">
        <v>2</v>
      </c>
      <c r="BN15" s="3">
        <v>1</v>
      </c>
      <c r="BO15" s="4">
        <v>1</v>
      </c>
      <c r="BP15" s="4">
        <v>0</v>
      </c>
      <c r="BQ15" s="5">
        <v>2</v>
      </c>
      <c r="BR15" s="3">
        <v>1</v>
      </c>
      <c r="BS15" s="4">
        <v>2</v>
      </c>
      <c r="BT15" s="4">
        <v>2</v>
      </c>
      <c r="BU15" s="5">
        <v>2</v>
      </c>
      <c r="BV15" s="4">
        <v>2</v>
      </c>
      <c r="BW15" s="4">
        <v>2</v>
      </c>
      <c r="BX15" s="4">
        <v>2</v>
      </c>
      <c r="BY15" s="4">
        <v>0</v>
      </c>
      <c r="BZ15" s="3">
        <v>2</v>
      </c>
      <c r="CA15" s="4">
        <v>2</v>
      </c>
      <c r="CB15" s="4">
        <v>1</v>
      </c>
      <c r="CC15" s="4">
        <v>2</v>
      </c>
      <c r="CD15" s="3">
        <v>2</v>
      </c>
      <c r="CE15" s="4">
        <v>2</v>
      </c>
      <c r="CF15" s="5">
        <v>1</v>
      </c>
      <c r="CG15" s="4">
        <v>2</v>
      </c>
      <c r="CH15" s="4">
        <v>2</v>
      </c>
      <c r="CI15" s="3">
        <v>2</v>
      </c>
      <c r="CJ15" s="73">
        <v>2</v>
      </c>
      <c r="CK15" s="68">
        <v>1</v>
      </c>
      <c r="CL15" s="56">
        <v>1</v>
      </c>
      <c r="CM15" s="61">
        <v>1</v>
      </c>
      <c r="CN15" s="92">
        <v>3</v>
      </c>
      <c r="CO15" s="68">
        <v>1</v>
      </c>
      <c r="CP15" s="56">
        <v>1</v>
      </c>
      <c r="CQ15" s="61">
        <v>1</v>
      </c>
      <c r="CR15" s="80">
        <v>3</v>
      </c>
      <c r="CS15" s="56">
        <v>1</v>
      </c>
      <c r="CT15" s="56">
        <v>1</v>
      </c>
      <c r="CU15" s="61">
        <v>1</v>
      </c>
      <c r="CV15" s="80">
        <v>3</v>
      </c>
      <c r="CW15" s="83">
        <v>1</v>
      </c>
      <c r="CX15" s="111">
        <v>1</v>
      </c>
      <c r="CY15" s="98">
        <v>1</v>
      </c>
      <c r="CZ15" s="63">
        <v>3</v>
      </c>
      <c r="DA15" s="80">
        <v>3</v>
      </c>
      <c r="DB15" s="80">
        <v>2</v>
      </c>
      <c r="DC15" s="80">
        <v>3</v>
      </c>
      <c r="DD15" s="80">
        <v>3</v>
      </c>
      <c r="DE15" s="80">
        <v>3</v>
      </c>
      <c r="DF15" s="80">
        <v>3</v>
      </c>
      <c r="DG15" s="80"/>
      <c r="DH15" s="80"/>
      <c r="DI15" s="31"/>
      <c r="DJ15" s="92"/>
      <c r="DK15" s="98"/>
      <c r="DL15" s="80"/>
      <c r="DM15" s="32"/>
      <c r="DN15" s="143"/>
      <c r="DO15" s="55"/>
      <c r="DP15" s="98"/>
      <c r="DQ15" s="57"/>
      <c r="DR15" s="17"/>
      <c r="DS15" s="98"/>
      <c r="DT15" s="57"/>
      <c r="DU15" s="55"/>
      <c r="DV15" s="1"/>
      <c r="DW15" s="80">
        <f>Tableau404651711326[[#This Row],[R1]]+Tableau404651711326[[#This Row],[R2]]+Tableau404651711326[[#This Row],[R3]]</f>
        <v>0</v>
      </c>
    </row>
    <row r="16" spans="1:127" ht="15" customHeight="1" x14ac:dyDescent="0.25">
      <c r="A16" s="11" t="s">
        <v>232</v>
      </c>
      <c r="B16" s="11" t="s">
        <v>221</v>
      </c>
      <c r="C16" s="43"/>
      <c r="D16" s="45">
        <v>1</v>
      </c>
      <c r="E16" s="75"/>
      <c r="F16" s="45"/>
      <c r="G16" s="45"/>
      <c r="H16" s="11"/>
      <c r="I16" s="160">
        <v>0</v>
      </c>
      <c r="J16" s="161">
        <v>0</v>
      </c>
      <c r="K16" s="161"/>
      <c r="L16" s="161">
        <v>26244</v>
      </c>
      <c r="M16" s="144"/>
      <c r="N16" s="52"/>
      <c r="O16" s="84"/>
      <c r="P16" s="111">
        <v>4083</v>
      </c>
      <c r="Q16" s="121">
        <v>1</v>
      </c>
      <c r="R16" s="121"/>
      <c r="S16" s="121">
        <v>3</v>
      </c>
      <c r="T16" s="3">
        <v>4</v>
      </c>
      <c r="U16" s="236">
        <v>3.59</v>
      </c>
      <c r="V16" s="236">
        <v>3.39</v>
      </c>
      <c r="W16" s="196"/>
      <c r="X16" s="196"/>
      <c r="Y16" s="196"/>
      <c r="Z16" s="196"/>
      <c r="AA16" s="196"/>
      <c r="AB16" s="197"/>
      <c r="AC16" s="4">
        <v>1</v>
      </c>
      <c r="AD16" s="4">
        <v>1</v>
      </c>
      <c r="AE16" s="4">
        <v>1</v>
      </c>
      <c r="AF16" s="4">
        <v>1</v>
      </c>
      <c r="AG16" s="72">
        <v>1</v>
      </c>
      <c r="AH16" s="4">
        <v>1</v>
      </c>
      <c r="AI16" s="4">
        <v>1</v>
      </c>
      <c r="AJ16" s="73">
        <v>1</v>
      </c>
      <c r="AK16" s="72">
        <v>1</v>
      </c>
      <c r="AL16" s="4">
        <v>1</v>
      </c>
      <c r="AM16" s="4">
        <v>1</v>
      </c>
      <c r="AN16" s="4">
        <v>1</v>
      </c>
      <c r="AO16" s="72">
        <v>1</v>
      </c>
      <c r="AP16" s="4"/>
      <c r="AQ16" s="4"/>
      <c r="AR16" s="73"/>
      <c r="AS16" s="123"/>
      <c r="AT16" s="123">
        <v>1</v>
      </c>
      <c r="AU16" s="72">
        <v>2</v>
      </c>
      <c r="AV16" s="4">
        <v>2</v>
      </c>
      <c r="AW16" s="4">
        <v>2</v>
      </c>
      <c r="AX16" s="4"/>
      <c r="AY16" s="4"/>
      <c r="AZ16" s="4"/>
      <c r="BA16" s="5"/>
      <c r="BB16" s="4"/>
      <c r="BC16" s="4"/>
      <c r="BD16" s="4"/>
      <c r="BE16" s="4"/>
      <c r="BF16" s="3"/>
      <c r="BG16" s="4"/>
      <c r="BH16" s="4"/>
      <c r="BI16" s="5"/>
      <c r="BJ16" s="3"/>
      <c r="BK16" s="4"/>
      <c r="BL16" s="4"/>
      <c r="BM16" s="5"/>
      <c r="BN16" s="3">
        <v>2</v>
      </c>
      <c r="BO16" s="4">
        <v>2</v>
      </c>
      <c r="BP16" s="4">
        <v>1</v>
      </c>
      <c r="BQ16" s="5">
        <v>2</v>
      </c>
      <c r="BR16" s="3">
        <v>2</v>
      </c>
      <c r="BS16" s="4">
        <v>1</v>
      </c>
      <c r="BT16" s="4">
        <v>2</v>
      </c>
      <c r="BU16" s="5">
        <v>2</v>
      </c>
      <c r="BV16" s="4">
        <v>2</v>
      </c>
      <c r="BW16" s="4">
        <v>2</v>
      </c>
      <c r="BX16" s="4">
        <v>2</v>
      </c>
      <c r="BY16" s="4">
        <v>2</v>
      </c>
      <c r="BZ16" s="3">
        <v>2</v>
      </c>
      <c r="CA16" s="4">
        <v>2</v>
      </c>
      <c r="CB16" s="4">
        <v>2</v>
      </c>
      <c r="CC16" s="4">
        <v>2</v>
      </c>
      <c r="CD16" s="3">
        <v>2</v>
      </c>
      <c r="CE16" s="4">
        <v>2</v>
      </c>
      <c r="CF16" s="5">
        <v>2</v>
      </c>
      <c r="CG16" s="4">
        <v>2</v>
      </c>
      <c r="CH16" s="4">
        <v>2</v>
      </c>
      <c r="CI16" s="3">
        <v>2</v>
      </c>
      <c r="CJ16" s="73">
        <v>2</v>
      </c>
      <c r="CK16" s="68">
        <v>1</v>
      </c>
      <c r="CL16" s="56">
        <v>1</v>
      </c>
      <c r="CM16" s="61">
        <v>1</v>
      </c>
      <c r="CN16" s="92"/>
      <c r="CO16" s="68"/>
      <c r="CP16" s="56"/>
      <c r="CQ16" s="61"/>
      <c r="CR16" s="80"/>
      <c r="CS16" s="56"/>
      <c r="CT16" s="56"/>
      <c r="CU16" s="64"/>
      <c r="CV16" s="80"/>
      <c r="CW16" s="83"/>
      <c r="CX16" s="111"/>
      <c r="CY16" s="98"/>
      <c r="CZ16" s="63"/>
      <c r="DA16" s="80"/>
      <c r="DB16" s="80"/>
      <c r="DC16" s="80">
        <v>3</v>
      </c>
      <c r="DD16" s="80">
        <v>3</v>
      </c>
      <c r="DE16" s="80">
        <v>3</v>
      </c>
      <c r="DF16" s="80">
        <v>3</v>
      </c>
      <c r="DG16" s="80"/>
      <c r="DH16" s="80"/>
      <c r="DI16" s="31"/>
      <c r="DJ16" s="92"/>
      <c r="DK16" s="98"/>
      <c r="DL16" s="80"/>
      <c r="DM16" s="32"/>
      <c r="DN16" s="143"/>
      <c r="DO16" s="55"/>
      <c r="DP16" s="98"/>
      <c r="DQ16" s="57"/>
      <c r="DR16" s="17"/>
      <c r="DS16" s="98"/>
      <c r="DT16" s="57"/>
      <c r="DU16" s="55"/>
      <c r="DV16" s="1"/>
      <c r="DW16" s="80">
        <f>Tableau404651711326[[#This Row],[R1]]+Tableau404651711326[[#This Row],[R2]]+Tableau404651711326[[#This Row],[R3]]</f>
        <v>0</v>
      </c>
    </row>
    <row r="17" spans="1:127" ht="15" customHeight="1" x14ac:dyDescent="0.25">
      <c r="A17" s="11" t="s">
        <v>323</v>
      </c>
      <c r="B17" s="11" t="s">
        <v>310</v>
      </c>
      <c r="C17" s="38"/>
      <c r="D17" s="45"/>
      <c r="E17" s="75"/>
      <c r="F17" s="51" t="s">
        <v>311</v>
      </c>
      <c r="G17" s="52"/>
      <c r="H17" s="11"/>
      <c r="I17" s="158">
        <v>0</v>
      </c>
      <c r="J17" s="159">
        <v>0</v>
      </c>
      <c r="K17" s="159"/>
      <c r="L17" s="159"/>
      <c r="M17" s="144"/>
      <c r="N17" s="52"/>
      <c r="O17" s="84"/>
      <c r="P17" s="111">
        <v>2853</v>
      </c>
      <c r="Q17" s="121">
        <v>0</v>
      </c>
      <c r="R17" s="121">
        <v>0</v>
      </c>
      <c r="S17" s="121">
        <v>0</v>
      </c>
      <c r="T17" s="9">
        <v>0</v>
      </c>
      <c r="U17" s="236">
        <v>0</v>
      </c>
      <c r="V17" s="236">
        <v>0</v>
      </c>
      <c r="W17" s="196"/>
      <c r="X17" s="196"/>
      <c r="Y17" s="196"/>
      <c r="Z17" s="196"/>
      <c r="AA17" s="196"/>
      <c r="AB17" s="197"/>
      <c r="AC17" s="4"/>
      <c r="AD17" s="4"/>
      <c r="AE17" s="4"/>
      <c r="AF17" s="4"/>
      <c r="AG17" s="72"/>
      <c r="AH17" s="4"/>
      <c r="AI17" s="4"/>
      <c r="AJ17" s="73"/>
      <c r="AK17" s="72"/>
      <c r="AL17" s="4"/>
      <c r="AM17" s="4"/>
      <c r="AN17" s="4"/>
      <c r="AO17" s="72">
        <v>1</v>
      </c>
      <c r="AP17" s="4"/>
      <c r="AQ17" s="4"/>
      <c r="AR17" s="73"/>
      <c r="AS17" s="123"/>
      <c r="AT17" s="123">
        <v>1</v>
      </c>
      <c r="AU17" s="72"/>
      <c r="AV17" s="4"/>
      <c r="AW17" s="4"/>
      <c r="AX17" s="4"/>
      <c r="AY17" s="4"/>
      <c r="AZ17" s="4"/>
      <c r="BA17" s="5"/>
      <c r="BB17" s="4"/>
      <c r="BC17" s="4"/>
      <c r="BD17" s="4"/>
      <c r="BE17" s="4"/>
      <c r="BF17" s="3"/>
      <c r="BG17" s="4"/>
      <c r="BH17" s="4"/>
      <c r="BI17" s="5"/>
      <c r="BJ17" s="3"/>
      <c r="BK17" s="4"/>
      <c r="BL17" s="4"/>
      <c r="BM17" s="5"/>
      <c r="BN17" s="3"/>
      <c r="BO17" s="4"/>
      <c r="BP17" s="4"/>
      <c r="BQ17" s="5"/>
      <c r="BR17" s="3"/>
      <c r="BS17" s="4"/>
      <c r="BT17" s="4"/>
      <c r="BU17" s="5"/>
      <c r="BV17" s="4"/>
      <c r="BW17" s="4"/>
      <c r="BX17" s="4"/>
      <c r="BY17" s="4"/>
      <c r="BZ17" s="3"/>
      <c r="CA17" s="4"/>
      <c r="CB17" s="4"/>
      <c r="CC17" s="4"/>
      <c r="CD17" s="3"/>
      <c r="CE17" s="4"/>
      <c r="CF17" s="5"/>
      <c r="CG17" s="4"/>
      <c r="CH17" s="4"/>
      <c r="CI17" s="3">
        <v>1</v>
      </c>
      <c r="CJ17" s="73">
        <v>2</v>
      </c>
      <c r="CK17" s="68"/>
      <c r="CL17" s="56"/>
      <c r="CM17" s="64"/>
      <c r="CN17" s="92"/>
      <c r="CO17" s="68"/>
      <c r="CP17" s="56"/>
      <c r="CQ17" s="61"/>
      <c r="CR17" s="80"/>
      <c r="CS17" s="56"/>
      <c r="CT17" s="56"/>
      <c r="CU17" s="64"/>
      <c r="CV17" s="80"/>
      <c r="CW17" s="83"/>
      <c r="CX17" s="111"/>
      <c r="CY17" s="98"/>
      <c r="CZ17" s="63"/>
      <c r="DA17" s="80"/>
      <c r="DB17" s="80"/>
      <c r="DC17" s="94"/>
      <c r="DD17" s="94"/>
      <c r="DE17" s="94"/>
      <c r="DF17" s="94"/>
      <c r="DG17" s="94"/>
      <c r="DH17" s="94"/>
      <c r="DI17" s="31"/>
      <c r="DJ17" s="92"/>
      <c r="DK17" s="98"/>
      <c r="DL17" s="94"/>
      <c r="DM17" s="32"/>
      <c r="DN17" s="166"/>
      <c r="DO17" s="55"/>
      <c r="DP17" s="98"/>
      <c r="DQ17" s="57"/>
      <c r="DR17" s="55"/>
      <c r="DS17" s="98"/>
      <c r="DT17" s="57"/>
      <c r="DU17" s="55"/>
      <c r="DV17" s="6"/>
      <c r="DW17" s="80">
        <f>Tableau404651711326[[#This Row],[R1]]+Tableau404651711326[[#This Row],[R2]]+Tableau404651711326[[#This Row],[R3]]</f>
        <v>0</v>
      </c>
    </row>
    <row r="18" spans="1:127" ht="15" customHeight="1" x14ac:dyDescent="0.25">
      <c r="A18" s="11" t="s">
        <v>113</v>
      </c>
      <c r="B18" s="19"/>
      <c r="C18" s="43"/>
      <c r="D18" s="45">
        <v>0</v>
      </c>
      <c r="E18" s="75" t="s">
        <v>339</v>
      </c>
      <c r="F18" s="50" t="s">
        <v>159</v>
      </c>
      <c r="G18" s="50" t="s">
        <v>318</v>
      </c>
      <c r="H18" s="19"/>
      <c r="I18" s="160">
        <v>0</v>
      </c>
      <c r="J18" s="161">
        <v>0</v>
      </c>
      <c r="K18" s="161"/>
      <c r="L18" s="161">
        <v>0</v>
      </c>
      <c r="M18" s="144"/>
      <c r="N18" s="52"/>
      <c r="O18" s="84"/>
      <c r="P18" s="111">
        <v>2583</v>
      </c>
      <c r="Q18" s="121">
        <v>1</v>
      </c>
      <c r="R18" s="121">
        <v>1</v>
      </c>
      <c r="S18" s="121">
        <v>2</v>
      </c>
      <c r="T18" s="9">
        <v>3</v>
      </c>
      <c r="U18" s="236">
        <v>1.36</v>
      </c>
      <c r="V18" s="236">
        <v>1.06</v>
      </c>
      <c r="W18" s="196"/>
      <c r="X18" s="196"/>
      <c r="Y18" s="196"/>
      <c r="Z18" s="196"/>
      <c r="AA18" s="196"/>
      <c r="AB18" s="197"/>
      <c r="AC18" s="4">
        <v>1</v>
      </c>
      <c r="AD18" s="4">
        <v>1</v>
      </c>
      <c r="AE18" s="4">
        <v>1</v>
      </c>
      <c r="AF18" s="4">
        <v>1</v>
      </c>
      <c r="AG18" s="72">
        <v>1</v>
      </c>
      <c r="AH18" s="4">
        <v>1</v>
      </c>
      <c r="AI18" s="4">
        <v>1</v>
      </c>
      <c r="AJ18" s="73">
        <v>1</v>
      </c>
      <c r="AK18" s="72">
        <v>1</v>
      </c>
      <c r="AL18" s="4">
        <v>0</v>
      </c>
      <c r="AM18" s="4">
        <v>1</v>
      </c>
      <c r="AN18" s="4">
        <v>1</v>
      </c>
      <c r="AO18" s="72"/>
      <c r="AP18" s="4"/>
      <c r="AQ18" s="4"/>
      <c r="AR18" s="73"/>
      <c r="AS18" s="123"/>
      <c r="AT18" s="123">
        <v>1</v>
      </c>
      <c r="AU18" s="72">
        <v>1</v>
      </c>
      <c r="AV18" s="4">
        <v>1</v>
      </c>
      <c r="AW18" s="4">
        <v>0</v>
      </c>
      <c r="AX18" s="4">
        <v>0</v>
      </c>
      <c r="AY18" s="4">
        <v>1</v>
      </c>
      <c r="AZ18" s="4">
        <v>0</v>
      </c>
      <c r="BA18" s="5">
        <v>0</v>
      </c>
      <c r="BB18" s="4">
        <v>0</v>
      </c>
      <c r="BC18" s="4">
        <v>0</v>
      </c>
      <c r="BD18" s="4">
        <v>0</v>
      </c>
      <c r="BE18" s="4">
        <v>0</v>
      </c>
      <c r="BF18" s="3">
        <v>0</v>
      </c>
      <c r="BG18" s="4">
        <v>0</v>
      </c>
      <c r="BH18" s="4">
        <v>1</v>
      </c>
      <c r="BI18" s="5">
        <v>1</v>
      </c>
      <c r="BJ18" s="3">
        <v>1</v>
      </c>
      <c r="BK18" s="4">
        <v>0</v>
      </c>
      <c r="BL18" s="4">
        <v>2</v>
      </c>
      <c r="BM18" s="5">
        <v>2</v>
      </c>
      <c r="BN18" s="3">
        <v>2</v>
      </c>
      <c r="BO18" s="4">
        <v>2</v>
      </c>
      <c r="BP18" s="4">
        <v>2</v>
      </c>
      <c r="BQ18" s="5">
        <v>2</v>
      </c>
      <c r="BR18" s="3">
        <v>2</v>
      </c>
      <c r="BS18" s="4">
        <v>1</v>
      </c>
      <c r="BT18" s="4">
        <v>2</v>
      </c>
      <c r="BU18" s="5">
        <v>2</v>
      </c>
      <c r="BV18" s="4">
        <v>1</v>
      </c>
      <c r="BW18" s="4">
        <v>2</v>
      </c>
      <c r="BX18" s="4">
        <v>1</v>
      </c>
      <c r="BY18" s="4">
        <v>1</v>
      </c>
      <c r="BZ18" s="3">
        <v>1</v>
      </c>
      <c r="CA18" s="4">
        <v>2</v>
      </c>
      <c r="CB18" s="4">
        <v>2</v>
      </c>
      <c r="CC18" s="4">
        <v>2</v>
      </c>
      <c r="CD18" s="3">
        <v>2</v>
      </c>
      <c r="CE18" s="4">
        <v>2</v>
      </c>
      <c r="CF18" s="5">
        <v>1</v>
      </c>
      <c r="CG18" s="4">
        <v>2</v>
      </c>
      <c r="CH18" s="4">
        <v>2</v>
      </c>
      <c r="CI18" s="3">
        <v>2</v>
      </c>
      <c r="CJ18" s="73">
        <v>1</v>
      </c>
      <c r="CK18" s="89">
        <v>1</v>
      </c>
      <c r="CL18" s="90">
        <v>1</v>
      </c>
      <c r="CM18" s="64">
        <v>1</v>
      </c>
      <c r="CN18" s="92">
        <v>3</v>
      </c>
      <c r="CO18" s="68">
        <v>1</v>
      </c>
      <c r="CP18" s="56">
        <v>1</v>
      </c>
      <c r="CQ18" s="61">
        <v>0</v>
      </c>
      <c r="CR18" s="80">
        <v>2</v>
      </c>
      <c r="CS18" s="56">
        <v>1</v>
      </c>
      <c r="CT18" s="56">
        <v>1</v>
      </c>
      <c r="CU18" s="64">
        <v>1</v>
      </c>
      <c r="CV18" s="80">
        <v>3</v>
      </c>
      <c r="CW18" s="83">
        <v>0</v>
      </c>
      <c r="CX18" s="111">
        <v>1</v>
      </c>
      <c r="CY18" s="98">
        <v>1</v>
      </c>
      <c r="CZ18" s="63">
        <v>2</v>
      </c>
      <c r="DA18" s="80">
        <v>3</v>
      </c>
      <c r="DB18" s="80">
        <v>3</v>
      </c>
      <c r="DC18" s="94">
        <v>2</v>
      </c>
      <c r="DD18" s="94">
        <v>3</v>
      </c>
      <c r="DE18" s="94">
        <v>2</v>
      </c>
      <c r="DF18" s="94">
        <v>2</v>
      </c>
      <c r="DG18" s="94"/>
      <c r="DH18" s="94"/>
      <c r="DI18" s="31"/>
      <c r="DJ18" s="92"/>
      <c r="DK18" s="98"/>
      <c r="DL18" s="94"/>
      <c r="DM18" s="32"/>
      <c r="DN18" s="143"/>
      <c r="DO18" s="55"/>
      <c r="DP18" s="98"/>
      <c r="DQ18" s="57"/>
      <c r="DR18" s="17"/>
      <c r="DS18" s="98"/>
      <c r="DT18" s="57"/>
      <c r="DU18" s="55"/>
      <c r="DV18" s="1"/>
      <c r="DW18" s="80">
        <f>Tableau404651711326[[#This Row],[R1]]+Tableau404651711326[[#This Row],[R2]]+Tableau404651711326[[#This Row],[R3]]</f>
        <v>0</v>
      </c>
    </row>
    <row r="19" spans="1:127" ht="15" customHeight="1" x14ac:dyDescent="0.25">
      <c r="A19" s="11" t="s">
        <v>75</v>
      </c>
      <c r="B19" s="11"/>
      <c r="C19" s="11"/>
      <c r="D19" s="45">
        <v>0</v>
      </c>
      <c r="E19" s="75"/>
      <c r="F19" s="51" t="s">
        <v>326</v>
      </c>
      <c r="G19" s="52"/>
      <c r="H19" s="11"/>
      <c r="I19" s="160">
        <v>0</v>
      </c>
      <c r="J19" s="161">
        <v>0</v>
      </c>
      <c r="K19" s="161"/>
      <c r="L19" s="161">
        <v>0</v>
      </c>
      <c r="M19" s="144"/>
      <c r="N19" s="52"/>
      <c r="O19" s="84"/>
      <c r="P19" s="111">
        <v>4684</v>
      </c>
      <c r="Q19" s="121">
        <v>1</v>
      </c>
      <c r="R19" s="121">
        <v>2</v>
      </c>
      <c r="S19" s="121">
        <v>1</v>
      </c>
      <c r="T19" s="9">
        <v>3</v>
      </c>
      <c r="U19" s="236">
        <v>2.52</v>
      </c>
      <c r="V19" s="236">
        <v>3.04</v>
      </c>
      <c r="W19" s="196"/>
      <c r="X19" s="196"/>
      <c r="Y19" s="196"/>
      <c r="Z19" s="196"/>
      <c r="AA19" s="196"/>
      <c r="AB19" s="197"/>
      <c r="AC19" s="4">
        <v>1</v>
      </c>
      <c r="AD19" s="4">
        <v>1</v>
      </c>
      <c r="AE19" s="4">
        <v>1</v>
      </c>
      <c r="AF19" s="4">
        <v>0</v>
      </c>
      <c r="AG19" s="72">
        <v>0</v>
      </c>
      <c r="AH19" s="4">
        <v>1</v>
      </c>
      <c r="AI19" s="4">
        <v>1</v>
      </c>
      <c r="AJ19" s="73">
        <v>1</v>
      </c>
      <c r="AK19" s="72">
        <v>0</v>
      </c>
      <c r="AL19" s="4">
        <v>0</v>
      </c>
      <c r="AM19" s="4">
        <v>1</v>
      </c>
      <c r="AN19" s="4">
        <v>1</v>
      </c>
      <c r="AO19" s="72"/>
      <c r="AP19" s="4"/>
      <c r="AQ19" s="4"/>
      <c r="AR19" s="73"/>
      <c r="AS19" s="123"/>
      <c r="AT19" s="123">
        <v>1</v>
      </c>
      <c r="AU19" s="72">
        <v>1</v>
      </c>
      <c r="AV19" s="4">
        <v>1</v>
      </c>
      <c r="AW19" s="4">
        <v>0</v>
      </c>
      <c r="AX19" s="4">
        <v>0</v>
      </c>
      <c r="AY19" s="4">
        <v>2</v>
      </c>
      <c r="AZ19" s="4">
        <v>0</v>
      </c>
      <c r="BA19" s="5">
        <v>1</v>
      </c>
      <c r="BB19" s="4">
        <v>0</v>
      </c>
      <c r="BC19" s="4">
        <v>0</v>
      </c>
      <c r="BD19" s="4">
        <v>2</v>
      </c>
      <c r="BE19" s="4">
        <v>1</v>
      </c>
      <c r="BF19" s="3">
        <v>1</v>
      </c>
      <c r="BG19" s="4">
        <v>0</v>
      </c>
      <c r="BH19" s="4">
        <v>2</v>
      </c>
      <c r="BI19" s="5">
        <v>2</v>
      </c>
      <c r="BJ19" s="3">
        <v>1</v>
      </c>
      <c r="BK19" s="4">
        <v>2</v>
      </c>
      <c r="BL19" s="4">
        <v>2</v>
      </c>
      <c r="BM19" s="5">
        <v>1</v>
      </c>
      <c r="BN19" s="3">
        <v>2</v>
      </c>
      <c r="BO19" s="4">
        <v>0</v>
      </c>
      <c r="BP19" s="4">
        <v>2</v>
      </c>
      <c r="BQ19" s="5">
        <v>2</v>
      </c>
      <c r="BR19" s="3">
        <v>1</v>
      </c>
      <c r="BS19" s="4">
        <v>1</v>
      </c>
      <c r="BT19" s="4">
        <v>0</v>
      </c>
      <c r="BU19" s="5">
        <v>0</v>
      </c>
      <c r="BV19" s="4">
        <v>0</v>
      </c>
      <c r="BW19" s="4">
        <v>0</v>
      </c>
      <c r="BX19" s="4">
        <v>1</v>
      </c>
      <c r="BY19" s="4">
        <v>2</v>
      </c>
      <c r="BZ19" s="3">
        <v>1</v>
      </c>
      <c r="CA19" s="4">
        <v>2</v>
      </c>
      <c r="CB19" s="4">
        <v>1</v>
      </c>
      <c r="CC19" s="4">
        <v>2</v>
      </c>
      <c r="CD19" s="3">
        <v>2</v>
      </c>
      <c r="CE19" s="4">
        <v>2</v>
      </c>
      <c r="CF19" s="5">
        <v>2</v>
      </c>
      <c r="CG19" s="4">
        <v>2</v>
      </c>
      <c r="CH19" s="4">
        <v>2</v>
      </c>
      <c r="CI19" s="3">
        <v>0</v>
      </c>
      <c r="CJ19" s="73">
        <v>0</v>
      </c>
      <c r="CK19" s="89">
        <v>1</v>
      </c>
      <c r="CL19" s="90">
        <v>1</v>
      </c>
      <c r="CM19" s="61">
        <v>1</v>
      </c>
      <c r="CN19" s="92">
        <v>3</v>
      </c>
      <c r="CO19" s="68">
        <v>1</v>
      </c>
      <c r="CP19" s="56">
        <v>0</v>
      </c>
      <c r="CQ19" s="61">
        <v>1</v>
      </c>
      <c r="CR19" s="80">
        <v>2</v>
      </c>
      <c r="CS19" s="56">
        <v>1</v>
      </c>
      <c r="CT19" s="56">
        <v>0</v>
      </c>
      <c r="CU19" s="61">
        <v>0</v>
      </c>
      <c r="CV19" s="80">
        <v>1</v>
      </c>
      <c r="CW19" s="83">
        <v>1</v>
      </c>
      <c r="CX19" s="111">
        <v>0</v>
      </c>
      <c r="CY19" s="98">
        <v>1</v>
      </c>
      <c r="CZ19" s="63">
        <v>2</v>
      </c>
      <c r="DA19" s="80">
        <v>2</v>
      </c>
      <c r="DB19" s="80">
        <v>3</v>
      </c>
      <c r="DC19" s="80">
        <v>3</v>
      </c>
      <c r="DD19" s="80">
        <v>2</v>
      </c>
      <c r="DE19" s="80">
        <v>2</v>
      </c>
      <c r="DF19" s="80">
        <v>3</v>
      </c>
      <c r="DG19" s="80"/>
      <c r="DH19" s="80"/>
      <c r="DI19" s="31"/>
      <c r="DJ19" s="92"/>
      <c r="DK19" s="98"/>
      <c r="DL19" s="80"/>
      <c r="DM19" s="32"/>
      <c r="DN19" s="143"/>
      <c r="DO19" s="55"/>
      <c r="DP19" s="98"/>
      <c r="DQ19" s="57"/>
      <c r="DR19" s="17"/>
      <c r="DS19" s="98"/>
      <c r="DT19" s="57"/>
      <c r="DU19" s="55"/>
      <c r="DV19" s="1"/>
      <c r="DW19" s="80">
        <f>Tableau404651711326[[#This Row],[R1]]+Tableau404651711326[[#This Row],[R2]]+Tableau404651711326[[#This Row],[R3]]</f>
        <v>0</v>
      </c>
    </row>
    <row r="20" spans="1:127" ht="15" customHeight="1" x14ac:dyDescent="0.25">
      <c r="A20" s="11" t="s">
        <v>105</v>
      </c>
      <c r="B20" s="11"/>
      <c r="C20" s="11"/>
      <c r="D20" s="45">
        <v>1</v>
      </c>
      <c r="E20" s="75"/>
      <c r="F20" s="45"/>
      <c r="G20" s="45"/>
      <c r="H20" s="11"/>
      <c r="I20" s="160">
        <v>242</v>
      </c>
      <c r="J20" s="161">
        <v>823</v>
      </c>
      <c r="K20" s="161">
        <v>1000</v>
      </c>
      <c r="L20" s="161">
        <v>823</v>
      </c>
      <c r="M20" s="144"/>
      <c r="N20" s="52"/>
      <c r="O20" s="84"/>
      <c r="P20" s="111">
        <v>4112</v>
      </c>
      <c r="Q20" s="121">
        <v>1</v>
      </c>
      <c r="R20" s="121">
        <v>3</v>
      </c>
      <c r="S20" s="121">
        <v>4</v>
      </c>
      <c r="T20" s="9">
        <v>3</v>
      </c>
      <c r="U20" s="236">
        <v>2.2999999999999998</v>
      </c>
      <c r="V20" s="236">
        <v>2.5299999999999998</v>
      </c>
      <c r="W20" s="196"/>
      <c r="X20" s="196"/>
      <c r="Y20" s="196"/>
      <c r="Z20" s="196"/>
      <c r="AA20" s="196"/>
      <c r="AB20" s="197"/>
      <c r="AC20" s="4">
        <v>1</v>
      </c>
      <c r="AD20" s="4">
        <v>1</v>
      </c>
      <c r="AE20" s="4">
        <v>1</v>
      </c>
      <c r="AF20" s="4">
        <v>1</v>
      </c>
      <c r="AG20" s="72">
        <v>1</v>
      </c>
      <c r="AH20" s="4">
        <v>1</v>
      </c>
      <c r="AI20" s="4">
        <v>1</v>
      </c>
      <c r="AJ20" s="73">
        <v>1</v>
      </c>
      <c r="AK20" s="72">
        <v>1</v>
      </c>
      <c r="AL20" s="4">
        <v>0</v>
      </c>
      <c r="AM20" s="4">
        <v>1</v>
      </c>
      <c r="AN20" s="4">
        <v>1</v>
      </c>
      <c r="AO20" s="72">
        <v>1</v>
      </c>
      <c r="AP20" s="4"/>
      <c r="AQ20" s="4"/>
      <c r="AR20" s="73"/>
      <c r="AS20" s="123"/>
      <c r="AT20" s="123">
        <v>1</v>
      </c>
      <c r="AU20" s="72">
        <v>2</v>
      </c>
      <c r="AV20" s="4">
        <v>2</v>
      </c>
      <c r="AW20" s="4">
        <v>2</v>
      </c>
      <c r="AX20" s="4">
        <v>2</v>
      </c>
      <c r="AY20" s="4">
        <v>1</v>
      </c>
      <c r="AZ20" s="4">
        <v>0</v>
      </c>
      <c r="BA20" s="5">
        <v>2</v>
      </c>
      <c r="BB20" s="3">
        <v>2</v>
      </c>
      <c r="BC20" s="4">
        <v>2</v>
      </c>
      <c r="BD20" s="4">
        <v>2</v>
      </c>
      <c r="BE20" s="5">
        <v>2</v>
      </c>
      <c r="BF20" s="3">
        <v>2</v>
      </c>
      <c r="BG20" s="4">
        <v>2</v>
      </c>
      <c r="BH20" s="4">
        <v>2</v>
      </c>
      <c r="BI20" s="5">
        <v>2</v>
      </c>
      <c r="BJ20" s="3">
        <v>2</v>
      </c>
      <c r="BK20" s="4">
        <v>2</v>
      </c>
      <c r="BL20" s="4">
        <v>2</v>
      </c>
      <c r="BM20" s="5">
        <v>2</v>
      </c>
      <c r="BN20" s="3">
        <v>1</v>
      </c>
      <c r="BO20" s="4">
        <v>0</v>
      </c>
      <c r="BP20" s="4">
        <v>2</v>
      </c>
      <c r="BQ20" s="5">
        <v>2</v>
      </c>
      <c r="BR20" s="3">
        <v>2</v>
      </c>
      <c r="BS20" s="4">
        <v>2</v>
      </c>
      <c r="BT20" s="4">
        <v>1</v>
      </c>
      <c r="BU20" s="5">
        <v>2</v>
      </c>
      <c r="BV20" s="4">
        <v>2</v>
      </c>
      <c r="BW20" s="4">
        <v>2</v>
      </c>
      <c r="BX20" s="4">
        <v>2</v>
      </c>
      <c r="BY20" s="4">
        <v>1</v>
      </c>
      <c r="BZ20" s="3">
        <v>2</v>
      </c>
      <c r="CA20" s="4">
        <v>2</v>
      </c>
      <c r="CB20" s="4">
        <v>2</v>
      </c>
      <c r="CC20" s="4">
        <v>2</v>
      </c>
      <c r="CD20" s="3">
        <v>2</v>
      </c>
      <c r="CE20" s="4">
        <v>2</v>
      </c>
      <c r="CF20" s="5">
        <v>2</v>
      </c>
      <c r="CG20" s="4">
        <v>2</v>
      </c>
      <c r="CH20" s="4">
        <v>2</v>
      </c>
      <c r="CI20" s="3">
        <v>2</v>
      </c>
      <c r="CJ20" s="73">
        <v>2</v>
      </c>
      <c r="CK20" s="68">
        <v>1</v>
      </c>
      <c r="CL20" s="56">
        <v>1</v>
      </c>
      <c r="CM20" s="61">
        <v>1</v>
      </c>
      <c r="CN20" s="92">
        <v>3</v>
      </c>
      <c r="CO20" s="62">
        <v>1</v>
      </c>
      <c r="CP20" s="56">
        <v>1</v>
      </c>
      <c r="CQ20" s="61">
        <v>1</v>
      </c>
      <c r="CR20" s="80">
        <v>3</v>
      </c>
      <c r="CS20" s="56">
        <v>1</v>
      </c>
      <c r="CT20" s="56">
        <v>1</v>
      </c>
      <c r="CU20" s="61">
        <v>1</v>
      </c>
      <c r="CV20" s="80">
        <v>3</v>
      </c>
      <c r="CW20" s="83">
        <v>1</v>
      </c>
      <c r="CX20" s="111">
        <v>1</v>
      </c>
      <c r="CY20" s="98">
        <v>1</v>
      </c>
      <c r="CZ20" s="63">
        <v>3</v>
      </c>
      <c r="DA20" s="80">
        <v>2</v>
      </c>
      <c r="DB20" s="80">
        <v>3</v>
      </c>
      <c r="DC20" s="80">
        <v>3</v>
      </c>
      <c r="DD20" s="80">
        <v>3</v>
      </c>
      <c r="DE20" s="80">
        <v>3</v>
      </c>
      <c r="DF20" s="80">
        <v>3</v>
      </c>
      <c r="DG20" s="80"/>
      <c r="DH20" s="80"/>
      <c r="DI20" s="31"/>
      <c r="DJ20" s="92"/>
      <c r="DK20" s="98"/>
      <c r="DL20" s="80"/>
      <c r="DM20" s="32"/>
      <c r="DN20" s="143"/>
      <c r="DO20" s="55"/>
      <c r="DP20" s="98"/>
      <c r="DQ20" s="57"/>
      <c r="DR20" s="17"/>
      <c r="DS20" s="98"/>
      <c r="DT20" s="57"/>
      <c r="DU20" s="55"/>
      <c r="DV20" s="1"/>
      <c r="DW20" s="80">
        <f>Tableau404651711326[[#This Row],[R1]]+Tableau404651711326[[#This Row],[R2]]+Tableau404651711326[[#This Row],[R3]]</f>
        <v>0</v>
      </c>
    </row>
    <row r="21" spans="1:127" ht="15" customHeight="1" x14ac:dyDescent="0.25">
      <c r="A21" s="29" t="s">
        <v>107</v>
      </c>
      <c r="B21" s="11" t="s">
        <v>130</v>
      </c>
      <c r="C21" s="11"/>
      <c r="D21" s="45">
        <v>1</v>
      </c>
      <c r="E21" s="75"/>
      <c r="F21" s="45"/>
      <c r="G21" s="45"/>
      <c r="H21" s="11"/>
      <c r="I21" s="160">
        <v>4732</v>
      </c>
      <c r="J21" s="161">
        <v>13277</v>
      </c>
      <c r="K21" s="161">
        <v>2000</v>
      </c>
      <c r="L21" s="161">
        <v>53270</v>
      </c>
      <c r="M21" s="144"/>
      <c r="N21" s="52"/>
      <c r="O21" s="84"/>
      <c r="P21" s="111">
        <v>6247</v>
      </c>
      <c r="Q21" s="121">
        <v>1</v>
      </c>
      <c r="R21" s="121">
        <v>4</v>
      </c>
      <c r="S21" s="121">
        <v>4</v>
      </c>
      <c r="T21" s="9">
        <v>4</v>
      </c>
      <c r="U21" s="236">
        <v>6.21</v>
      </c>
      <c r="V21" s="236">
        <v>6.13</v>
      </c>
      <c r="W21" s="196"/>
      <c r="X21" s="196"/>
      <c r="Y21" s="196"/>
      <c r="Z21" s="196"/>
      <c r="AA21" s="196"/>
      <c r="AB21" s="197"/>
      <c r="AC21" s="4">
        <v>1</v>
      </c>
      <c r="AD21" s="4">
        <v>1</v>
      </c>
      <c r="AE21" s="4">
        <v>1</v>
      </c>
      <c r="AF21" s="4">
        <v>1</v>
      </c>
      <c r="AG21" s="72">
        <v>1</v>
      </c>
      <c r="AH21" s="4">
        <v>1</v>
      </c>
      <c r="AI21" s="4">
        <v>1</v>
      </c>
      <c r="AJ21" s="73">
        <v>1</v>
      </c>
      <c r="AK21" s="72">
        <v>1</v>
      </c>
      <c r="AL21" s="4">
        <v>1</v>
      </c>
      <c r="AM21" s="4">
        <v>1</v>
      </c>
      <c r="AN21" s="4">
        <v>1</v>
      </c>
      <c r="AO21" s="72">
        <v>1</v>
      </c>
      <c r="AP21" s="4"/>
      <c r="AQ21" s="4"/>
      <c r="AR21" s="73"/>
      <c r="AS21" s="123"/>
      <c r="AT21" s="123">
        <v>1</v>
      </c>
      <c r="AU21" s="72">
        <v>2</v>
      </c>
      <c r="AV21" s="4">
        <v>2</v>
      </c>
      <c r="AW21" s="4">
        <v>2</v>
      </c>
      <c r="AX21" s="4">
        <v>2</v>
      </c>
      <c r="AY21" s="4">
        <v>2</v>
      </c>
      <c r="AZ21" s="4">
        <v>2</v>
      </c>
      <c r="BA21" s="5">
        <v>2</v>
      </c>
      <c r="BB21" s="147">
        <v>2</v>
      </c>
      <c r="BC21" s="146">
        <v>2</v>
      </c>
      <c r="BD21" s="146">
        <v>2</v>
      </c>
      <c r="BE21" s="146">
        <v>2</v>
      </c>
      <c r="BF21" s="147">
        <v>2</v>
      </c>
      <c r="BG21" s="146">
        <v>2</v>
      </c>
      <c r="BH21" s="146">
        <v>2</v>
      </c>
      <c r="BI21" s="148">
        <v>2</v>
      </c>
      <c r="BJ21" s="3">
        <v>2</v>
      </c>
      <c r="BK21" s="4">
        <v>1</v>
      </c>
      <c r="BL21" s="4">
        <v>2</v>
      </c>
      <c r="BM21" s="5">
        <v>2</v>
      </c>
      <c r="BN21" s="3">
        <v>2</v>
      </c>
      <c r="BO21" s="4">
        <v>2</v>
      </c>
      <c r="BP21" s="4">
        <v>2</v>
      </c>
      <c r="BQ21" s="5">
        <v>2</v>
      </c>
      <c r="BR21" s="3">
        <v>2</v>
      </c>
      <c r="BS21" s="4">
        <v>2</v>
      </c>
      <c r="BT21" s="4">
        <v>1</v>
      </c>
      <c r="BU21" s="5">
        <v>2</v>
      </c>
      <c r="BV21" s="4">
        <v>2</v>
      </c>
      <c r="BW21" s="4">
        <v>2</v>
      </c>
      <c r="BX21" s="4">
        <v>2</v>
      </c>
      <c r="BY21" s="4">
        <v>2</v>
      </c>
      <c r="BZ21" s="3">
        <v>2</v>
      </c>
      <c r="CA21" s="4">
        <v>2</v>
      </c>
      <c r="CB21" s="4">
        <v>2</v>
      </c>
      <c r="CC21" s="4">
        <v>1</v>
      </c>
      <c r="CD21" s="3">
        <v>2</v>
      </c>
      <c r="CE21" s="4">
        <v>2</v>
      </c>
      <c r="CF21" s="5">
        <v>2</v>
      </c>
      <c r="CG21" s="4">
        <v>1</v>
      </c>
      <c r="CH21" s="4">
        <v>2</v>
      </c>
      <c r="CI21" s="3">
        <v>2</v>
      </c>
      <c r="CJ21" s="73">
        <v>2</v>
      </c>
      <c r="CK21" s="68">
        <v>1</v>
      </c>
      <c r="CL21" s="56">
        <v>1</v>
      </c>
      <c r="CM21" s="61">
        <v>1</v>
      </c>
      <c r="CN21" s="92">
        <v>3</v>
      </c>
      <c r="CO21" s="68">
        <v>1</v>
      </c>
      <c r="CP21" s="56">
        <v>1</v>
      </c>
      <c r="CQ21" s="61">
        <v>1</v>
      </c>
      <c r="CR21" s="80">
        <v>3</v>
      </c>
      <c r="CS21" s="56">
        <v>1</v>
      </c>
      <c r="CT21" s="56">
        <v>1</v>
      </c>
      <c r="CU21" s="61">
        <v>1</v>
      </c>
      <c r="CV21" s="80">
        <v>3</v>
      </c>
      <c r="CW21" s="83">
        <v>1</v>
      </c>
      <c r="CX21" s="111">
        <v>1</v>
      </c>
      <c r="CY21" s="98">
        <v>1</v>
      </c>
      <c r="CZ21" s="80">
        <v>3</v>
      </c>
      <c r="DA21" s="80">
        <v>3</v>
      </c>
      <c r="DB21" s="80">
        <v>3</v>
      </c>
      <c r="DC21" s="80">
        <v>3</v>
      </c>
      <c r="DD21" s="80">
        <v>3</v>
      </c>
      <c r="DE21" s="80">
        <v>3</v>
      </c>
      <c r="DF21" s="80">
        <v>3</v>
      </c>
      <c r="DG21" s="80"/>
      <c r="DH21" s="80"/>
      <c r="DI21" s="31"/>
      <c r="DJ21" s="92"/>
      <c r="DK21" s="98"/>
      <c r="DL21" s="80"/>
      <c r="DM21" s="32"/>
      <c r="DN21" s="143"/>
      <c r="DO21" s="55"/>
      <c r="DP21" s="98"/>
      <c r="DQ21" s="57"/>
      <c r="DR21" s="17"/>
      <c r="DS21" s="98"/>
      <c r="DT21" s="57"/>
      <c r="DU21" s="55"/>
      <c r="DV21" s="1"/>
      <c r="DW21" s="80">
        <f>Tableau404651711326[[#This Row],[R1]]+Tableau404651711326[[#This Row],[R2]]+Tableau404651711326[[#This Row],[R3]]</f>
        <v>0</v>
      </c>
    </row>
    <row r="22" spans="1:127" ht="15" customHeight="1" x14ac:dyDescent="0.25">
      <c r="A22" s="11" t="s">
        <v>214</v>
      </c>
      <c r="B22" s="11"/>
      <c r="C22" s="11"/>
      <c r="D22" s="45">
        <v>0</v>
      </c>
      <c r="E22" s="75" t="s">
        <v>339</v>
      </c>
      <c r="F22" s="50" t="s">
        <v>337</v>
      </c>
      <c r="G22" s="50" t="s">
        <v>317</v>
      </c>
      <c r="H22" s="11"/>
      <c r="I22" s="160">
        <v>0</v>
      </c>
      <c r="J22" s="161">
        <v>0</v>
      </c>
      <c r="K22" s="161"/>
      <c r="L22" s="161"/>
      <c r="M22" s="144"/>
      <c r="N22" s="52"/>
      <c r="O22" s="84"/>
      <c r="P22" s="111">
        <v>3606</v>
      </c>
      <c r="Q22" s="121">
        <v>1</v>
      </c>
      <c r="R22" s="121">
        <v>3</v>
      </c>
      <c r="S22" s="121"/>
      <c r="T22" s="3">
        <v>3</v>
      </c>
      <c r="U22" s="236">
        <v>2.4900000000000002</v>
      </c>
      <c r="V22" s="236">
        <v>2.33</v>
      </c>
      <c r="W22" s="196"/>
      <c r="X22" s="196"/>
      <c r="Y22" s="196"/>
      <c r="Z22" s="196"/>
      <c r="AA22" s="196"/>
      <c r="AB22" s="197"/>
      <c r="AC22" s="4"/>
      <c r="AD22" s="4"/>
      <c r="AE22" s="4"/>
      <c r="AF22" s="4"/>
      <c r="AG22" s="72"/>
      <c r="AH22" s="4"/>
      <c r="AI22" s="4"/>
      <c r="AJ22" s="73"/>
      <c r="AK22" s="72">
        <v>1</v>
      </c>
      <c r="AL22" s="4">
        <v>1</v>
      </c>
      <c r="AM22" s="4">
        <v>1</v>
      </c>
      <c r="AN22" s="4">
        <v>1</v>
      </c>
      <c r="AO22" s="72">
        <v>1</v>
      </c>
      <c r="AP22" s="4"/>
      <c r="AQ22" s="4"/>
      <c r="AR22" s="73"/>
      <c r="AS22" s="123"/>
      <c r="AT22" s="123">
        <v>1</v>
      </c>
      <c r="AU22" s="72"/>
      <c r="AV22" s="4"/>
      <c r="AW22" s="4"/>
      <c r="AX22" s="4"/>
      <c r="AY22" s="4"/>
      <c r="AZ22" s="4"/>
      <c r="BA22" s="5"/>
      <c r="BB22" s="3"/>
      <c r="BC22" s="4"/>
      <c r="BD22" s="4"/>
      <c r="BE22" s="5">
        <v>1</v>
      </c>
      <c r="BF22" s="3">
        <v>2</v>
      </c>
      <c r="BG22" s="4">
        <v>1</v>
      </c>
      <c r="BH22" s="4">
        <v>2</v>
      </c>
      <c r="BI22" s="5">
        <v>2</v>
      </c>
      <c r="BJ22" s="3">
        <v>2</v>
      </c>
      <c r="BK22" s="4">
        <v>1</v>
      </c>
      <c r="BL22" s="4">
        <v>2</v>
      </c>
      <c r="BM22" s="5">
        <v>2</v>
      </c>
      <c r="BN22" s="3">
        <v>0</v>
      </c>
      <c r="BO22" s="4">
        <v>2</v>
      </c>
      <c r="BP22" s="4">
        <v>0</v>
      </c>
      <c r="BQ22" s="5">
        <v>0</v>
      </c>
      <c r="BR22" s="3">
        <v>0</v>
      </c>
      <c r="BS22" s="4">
        <v>2</v>
      </c>
      <c r="BT22" s="4"/>
      <c r="BU22" s="5"/>
      <c r="BV22" s="4"/>
      <c r="BW22" s="4"/>
      <c r="BX22" s="4"/>
      <c r="BY22" s="4"/>
      <c r="BZ22" s="3"/>
      <c r="CA22" s="4"/>
      <c r="CB22" s="4"/>
      <c r="CC22" s="4"/>
      <c r="CD22" s="3"/>
      <c r="CE22" s="4"/>
      <c r="CF22" s="5">
        <v>2</v>
      </c>
      <c r="CG22" s="4">
        <v>2</v>
      </c>
      <c r="CH22" s="4">
        <v>1</v>
      </c>
      <c r="CI22" s="3">
        <v>2</v>
      </c>
      <c r="CJ22" s="73">
        <v>2</v>
      </c>
      <c r="CK22" s="68">
        <v>0</v>
      </c>
      <c r="CL22" s="56">
        <v>0</v>
      </c>
      <c r="CM22" s="61">
        <v>0</v>
      </c>
      <c r="CN22" s="92">
        <v>0</v>
      </c>
      <c r="CO22" s="62"/>
      <c r="CP22" s="56"/>
      <c r="CQ22" s="61"/>
      <c r="CR22" s="80">
        <v>0</v>
      </c>
      <c r="CS22" s="56"/>
      <c r="CT22" s="56"/>
      <c r="CU22" s="61"/>
      <c r="CV22" s="80">
        <v>0</v>
      </c>
      <c r="CW22" s="83">
        <v>1</v>
      </c>
      <c r="CX22" s="111">
        <v>1</v>
      </c>
      <c r="CY22" s="98">
        <v>1</v>
      </c>
      <c r="CZ22" s="63">
        <v>3</v>
      </c>
      <c r="DA22" s="80">
        <v>3</v>
      </c>
      <c r="DB22" s="80">
        <v>2</v>
      </c>
      <c r="DC22" s="80"/>
      <c r="DD22" s="80"/>
      <c r="DE22" s="80"/>
      <c r="DF22" s="80"/>
      <c r="DG22" s="80"/>
      <c r="DH22" s="80"/>
      <c r="DI22" s="31"/>
      <c r="DJ22" s="92"/>
      <c r="DK22" s="98"/>
      <c r="DL22" s="80"/>
      <c r="DM22" s="32"/>
      <c r="DN22" s="143"/>
      <c r="DO22" s="55"/>
      <c r="DP22" s="98"/>
      <c r="DQ22" s="57"/>
      <c r="DR22" s="17"/>
      <c r="DS22" s="98"/>
      <c r="DT22" s="60"/>
      <c r="DU22" s="55"/>
      <c r="DV22" s="6"/>
      <c r="DW22" s="80">
        <f>Tableau404651711326[[#This Row],[R1]]+Tableau404651711326[[#This Row],[R2]]+Tableau404651711326[[#This Row],[R3]]</f>
        <v>0</v>
      </c>
    </row>
    <row r="23" spans="1:127" ht="15" customHeight="1" x14ac:dyDescent="0.25">
      <c r="A23" s="11" t="s">
        <v>230</v>
      </c>
      <c r="B23" s="11" t="s">
        <v>218</v>
      </c>
      <c r="C23" s="53"/>
      <c r="D23" s="45">
        <v>0</v>
      </c>
      <c r="E23" s="75"/>
      <c r="F23" s="51" t="s">
        <v>312</v>
      </c>
      <c r="G23" s="52"/>
      <c r="H23" s="11"/>
      <c r="I23" s="160">
        <v>0</v>
      </c>
      <c r="J23" s="161">
        <v>0</v>
      </c>
      <c r="K23" s="161"/>
      <c r="L23" s="161">
        <v>696</v>
      </c>
      <c r="M23" s="144"/>
      <c r="N23" s="52"/>
      <c r="O23" s="84"/>
      <c r="P23" s="111">
        <v>3497</v>
      </c>
      <c r="Q23" s="121">
        <v>1</v>
      </c>
      <c r="R23" s="121"/>
      <c r="S23" s="121">
        <v>3</v>
      </c>
      <c r="T23" s="3">
        <v>3</v>
      </c>
      <c r="U23" s="236">
        <v>2.5</v>
      </c>
      <c r="V23" s="236">
        <v>2.1</v>
      </c>
      <c r="W23" s="196"/>
      <c r="X23" s="196"/>
      <c r="Y23" s="196"/>
      <c r="Z23" s="196"/>
      <c r="AA23" s="196"/>
      <c r="AB23" s="197"/>
      <c r="AC23" s="4">
        <v>1</v>
      </c>
      <c r="AD23" s="4">
        <v>1</v>
      </c>
      <c r="AE23" s="4">
        <v>1</v>
      </c>
      <c r="AF23" s="4">
        <v>1</v>
      </c>
      <c r="AG23" s="72">
        <v>1</v>
      </c>
      <c r="AH23" s="4">
        <v>1</v>
      </c>
      <c r="AI23" s="4">
        <v>1</v>
      </c>
      <c r="AJ23" s="73">
        <v>1</v>
      </c>
      <c r="AK23" s="72">
        <v>1</v>
      </c>
      <c r="AL23" s="4">
        <v>0</v>
      </c>
      <c r="AM23" s="4">
        <v>1</v>
      </c>
      <c r="AN23" s="4">
        <v>1</v>
      </c>
      <c r="AO23" s="72">
        <v>1</v>
      </c>
      <c r="AP23" s="4"/>
      <c r="AQ23" s="4"/>
      <c r="AR23" s="73"/>
      <c r="AS23" s="123"/>
      <c r="AT23" s="123">
        <v>1</v>
      </c>
      <c r="AU23" s="72"/>
      <c r="AV23" s="4"/>
      <c r="AW23" s="4"/>
      <c r="AX23" s="4"/>
      <c r="AY23" s="4"/>
      <c r="AZ23" s="4"/>
      <c r="BA23" s="5"/>
      <c r="BB23" s="4"/>
      <c r="BC23" s="4"/>
      <c r="BD23" s="4"/>
      <c r="BE23" s="4"/>
      <c r="BF23" s="3"/>
      <c r="BG23" s="4"/>
      <c r="BH23" s="4"/>
      <c r="BI23" s="5"/>
      <c r="BJ23" s="3"/>
      <c r="BK23" s="4"/>
      <c r="BL23" s="4"/>
      <c r="BM23" s="5"/>
      <c r="BN23" s="3">
        <v>2</v>
      </c>
      <c r="BO23" s="4">
        <v>2</v>
      </c>
      <c r="BP23" s="4">
        <v>2</v>
      </c>
      <c r="BQ23" s="5">
        <v>1</v>
      </c>
      <c r="BR23" s="3">
        <v>1</v>
      </c>
      <c r="BS23" s="4">
        <v>1</v>
      </c>
      <c r="BT23" s="4">
        <v>1</v>
      </c>
      <c r="BU23" s="5">
        <v>2</v>
      </c>
      <c r="BV23" s="4">
        <v>2</v>
      </c>
      <c r="BW23" s="4">
        <v>1</v>
      </c>
      <c r="BX23" s="4">
        <v>2</v>
      </c>
      <c r="BY23" s="4">
        <v>2</v>
      </c>
      <c r="BZ23" s="3">
        <v>2</v>
      </c>
      <c r="CA23" s="4">
        <v>2</v>
      </c>
      <c r="CB23" s="4">
        <v>2</v>
      </c>
      <c r="CC23" s="4">
        <v>1</v>
      </c>
      <c r="CD23" s="3">
        <v>2</v>
      </c>
      <c r="CE23" s="4">
        <v>1</v>
      </c>
      <c r="CF23" s="5">
        <v>2</v>
      </c>
      <c r="CG23" s="4">
        <v>2</v>
      </c>
      <c r="CH23" s="4">
        <v>2</v>
      </c>
      <c r="CI23" s="3">
        <v>2</v>
      </c>
      <c r="CJ23" s="73">
        <v>2</v>
      </c>
      <c r="CK23" s="68">
        <v>1</v>
      </c>
      <c r="CL23" s="56">
        <v>1</v>
      </c>
      <c r="CM23" s="61">
        <v>1</v>
      </c>
      <c r="CN23" s="92"/>
      <c r="CO23" s="68"/>
      <c r="CP23" s="56"/>
      <c r="CQ23" s="61"/>
      <c r="CR23" s="80"/>
      <c r="CS23" s="56"/>
      <c r="CT23" s="56"/>
      <c r="CU23" s="64"/>
      <c r="CV23" s="80"/>
      <c r="CW23" s="83"/>
      <c r="CX23" s="111"/>
      <c r="CY23" s="98"/>
      <c r="CZ23" s="63"/>
      <c r="DA23" s="80"/>
      <c r="DB23" s="80"/>
      <c r="DC23" s="80">
        <v>3</v>
      </c>
      <c r="DD23" s="80">
        <v>3</v>
      </c>
      <c r="DE23" s="80">
        <v>3</v>
      </c>
      <c r="DF23" s="80">
        <v>3</v>
      </c>
      <c r="DG23" s="80"/>
      <c r="DH23" s="80"/>
      <c r="DI23" s="31"/>
      <c r="DJ23" s="92"/>
      <c r="DK23" s="98"/>
      <c r="DL23" s="80"/>
      <c r="DM23" s="32"/>
      <c r="DN23" s="143"/>
      <c r="DO23" s="55"/>
      <c r="DP23" s="98"/>
      <c r="DQ23" s="57"/>
      <c r="DR23" s="55"/>
      <c r="DS23" s="98"/>
      <c r="DT23" s="57"/>
      <c r="DU23" s="55"/>
      <c r="DV23" s="111"/>
      <c r="DW23" s="80">
        <f>Tableau404651711326[[#This Row],[R1]]+Tableau404651711326[[#This Row],[R2]]+Tableau404651711326[[#This Row],[R3]]</f>
        <v>0</v>
      </c>
    </row>
    <row r="24" spans="1:127" ht="15" customHeight="1" x14ac:dyDescent="0.25">
      <c r="A24" s="11" t="s">
        <v>174</v>
      </c>
      <c r="B24" s="11" t="s">
        <v>208</v>
      </c>
      <c r="C24" s="29"/>
      <c r="D24" s="45">
        <v>1</v>
      </c>
      <c r="E24" s="75"/>
      <c r="F24" s="45"/>
      <c r="G24" s="45"/>
      <c r="H24" s="11"/>
      <c r="I24" s="160">
        <v>2742</v>
      </c>
      <c r="J24" s="161">
        <v>9412</v>
      </c>
      <c r="K24" s="161">
        <v>2000</v>
      </c>
      <c r="L24" s="161">
        <v>118515</v>
      </c>
      <c r="M24" s="144"/>
      <c r="N24" s="52"/>
      <c r="O24" s="84"/>
      <c r="P24" s="111">
        <v>4946</v>
      </c>
      <c r="Q24" s="121">
        <v>1</v>
      </c>
      <c r="R24" s="121">
        <v>4</v>
      </c>
      <c r="S24" s="121">
        <v>4</v>
      </c>
      <c r="T24" s="9">
        <v>3</v>
      </c>
      <c r="U24" s="236">
        <v>5.24</v>
      </c>
      <c r="V24" s="236">
        <v>5.21</v>
      </c>
      <c r="W24" s="196"/>
      <c r="X24" s="196"/>
      <c r="Y24" s="196"/>
      <c r="Z24" s="196"/>
      <c r="AA24" s="196"/>
      <c r="AB24" s="197"/>
      <c r="AC24" s="4">
        <v>1</v>
      </c>
      <c r="AD24" s="4">
        <v>1</v>
      </c>
      <c r="AE24" s="4">
        <v>1</v>
      </c>
      <c r="AF24" s="4">
        <v>1</v>
      </c>
      <c r="AG24" s="72">
        <v>1</v>
      </c>
      <c r="AH24" s="4">
        <v>0</v>
      </c>
      <c r="AI24" s="4">
        <v>1</v>
      </c>
      <c r="AJ24" s="73">
        <v>1</v>
      </c>
      <c r="AK24" s="72">
        <v>1</v>
      </c>
      <c r="AL24" s="4">
        <v>1</v>
      </c>
      <c r="AM24" s="4">
        <v>1</v>
      </c>
      <c r="AN24" s="4">
        <v>1</v>
      </c>
      <c r="AO24" s="72">
        <v>1</v>
      </c>
      <c r="AP24" s="4"/>
      <c r="AQ24" s="4"/>
      <c r="AR24" s="73"/>
      <c r="AS24" s="123"/>
      <c r="AT24" s="123">
        <v>1</v>
      </c>
      <c r="AU24" s="72">
        <v>2</v>
      </c>
      <c r="AV24" s="4">
        <v>2</v>
      </c>
      <c r="AW24" s="4">
        <v>2</v>
      </c>
      <c r="AX24" s="4">
        <v>2</v>
      </c>
      <c r="AY24" s="4">
        <v>2</v>
      </c>
      <c r="AZ24" s="4">
        <v>2</v>
      </c>
      <c r="BA24" s="5">
        <v>2</v>
      </c>
      <c r="BB24" s="4">
        <v>2</v>
      </c>
      <c r="BC24" s="4">
        <v>2</v>
      </c>
      <c r="BD24" s="4">
        <v>2</v>
      </c>
      <c r="BE24" s="4">
        <v>2</v>
      </c>
      <c r="BF24" s="3">
        <v>2</v>
      </c>
      <c r="BG24" s="4">
        <v>2</v>
      </c>
      <c r="BH24" s="4">
        <v>2</v>
      </c>
      <c r="BI24" s="5">
        <v>2</v>
      </c>
      <c r="BJ24" s="3">
        <v>2</v>
      </c>
      <c r="BK24" s="4">
        <v>2</v>
      </c>
      <c r="BL24" s="4">
        <v>2</v>
      </c>
      <c r="BM24" s="5">
        <v>2</v>
      </c>
      <c r="BN24" s="3">
        <v>2</v>
      </c>
      <c r="BO24" s="4">
        <v>2</v>
      </c>
      <c r="BP24" s="4">
        <v>2</v>
      </c>
      <c r="BQ24" s="5">
        <v>2</v>
      </c>
      <c r="BR24" s="3">
        <v>2</v>
      </c>
      <c r="BS24" s="4">
        <v>2</v>
      </c>
      <c r="BT24" s="4">
        <v>2</v>
      </c>
      <c r="BU24" s="5">
        <v>2</v>
      </c>
      <c r="BV24" s="4">
        <v>2</v>
      </c>
      <c r="BW24" s="4">
        <v>2</v>
      </c>
      <c r="BX24" s="4">
        <v>2</v>
      </c>
      <c r="BY24" s="4">
        <v>2</v>
      </c>
      <c r="BZ24" s="3">
        <v>2</v>
      </c>
      <c r="CA24" s="4">
        <v>2</v>
      </c>
      <c r="CB24" s="4">
        <v>2</v>
      </c>
      <c r="CC24" s="4">
        <v>2</v>
      </c>
      <c r="CD24" s="3">
        <v>2</v>
      </c>
      <c r="CE24" s="4">
        <v>2</v>
      </c>
      <c r="CF24" s="5">
        <v>2</v>
      </c>
      <c r="CG24" s="4">
        <v>2</v>
      </c>
      <c r="CH24" s="4">
        <v>2</v>
      </c>
      <c r="CI24" s="3">
        <v>2</v>
      </c>
      <c r="CJ24" s="73">
        <v>2</v>
      </c>
      <c r="CK24" s="68">
        <v>1</v>
      </c>
      <c r="CL24" s="56">
        <v>1</v>
      </c>
      <c r="CM24" s="61">
        <v>1</v>
      </c>
      <c r="CN24" s="92">
        <v>3</v>
      </c>
      <c r="CO24" s="68">
        <v>0</v>
      </c>
      <c r="CP24" s="56">
        <v>1</v>
      </c>
      <c r="CQ24" s="61">
        <v>1</v>
      </c>
      <c r="CR24" s="80">
        <v>3</v>
      </c>
      <c r="CS24" s="56">
        <v>1</v>
      </c>
      <c r="CT24" s="56">
        <v>1</v>
      </c>
      <c r="CU24" s="61">
        <v>1</v>
      </c>
      <c r="CV24" s="80">
        <v>3</v>
      </c>
      <c r="CW24" s="83">
        <v>1</v>
      </c>
      <c r="CX24" s="111">
        <v>1</v>
      </c>
      <c r="CY24" s="98">
        <v>1</v>
      </c>
      <c r="CZ24" s="63">
        <v>3</v>
      </c>
      <c r="DA24" s="80">
        <v>3</v>
      </c>
      <c r="DB24" s="80">
        <v>3</v>
      </c>
      <c r="DC24" s="80">
        <v>3</v>
      </c>
      <c r="DD24" s="80">
        <v>3</v>
      </c>
      <c r="DE24" s="80">
        <v>3</v>
      </c>
      <c r="DF24" s="80">
        <v>3</v>
      </c>
      <c r="DG24" s="80"/>
      <c r="DH24" s="80"/>
      <c r="DI24" s="31"/>
      <c r="DJ24" s="92"/>
      <c r="DK24" s="98"/>
      <c r="DL24" s="80"/>
      <c r="DM24" s="32"/>
      <c r="DN24" s="143"/>
      <c r="DO24" s="55"/>
      <c r="DP24" s="98"/>
      <c r="DQ24" s="57"/>
      <c r="DR24" s="17"/>
      <c r="DS24" s="98"/>
      <c r="DT24" s="57"/>
      <c r="DU24" s="55"/>
      <c r="DV24" s="1"/>
      <c r="DW24" s="80">
        <f>Tableau404651711326[[#This Row],[R1]]+Tableau404651711326[[#This Row],[R2]]+Tableau404651711326[[#This Row],[R3]]</f>
        <v>0</v>
      </c>
    </row>
    <row r="25" spans="1:127" ht="15" customHeight="1" x14ac:dyDescent="0.25">
      <c r="A25" s="11" t="s">
        <v>231</v>
      </c>
      <c r="B25" s="11" t="s">
        <v>220</v>
      </c>
      <c r="C25" s="53"/>
      <c r="D25" s="45">
        <v>1</v>
      </c>
      <c r="E25" s="75"/>
      <c r="F25" s="45"/>
      <c r="G25" s="45"/>
      <c r="H25" s="11"/>
      <c r="I25" s="160">
        <v>0</v>
      </c>
      <c r="J25" s="161">
        <v>0</v>
      </c>
      <c r="K25" s="161"/>
      <c r="L25" s="161">
        <v>32345</v>
      </c>
      <c r="M25" s="144"/>
      <c r="N25" s="52"/>
      <c r="O25" s="84"/>
      <c r="P25" s="111">
        <v>4152</v>
      </c>
      <c r="Q25" s="121">
        <v>1</v>
      </c>
      <c r="R25" s="121">
        <v>0</v>
      </c>
      <c r="S25" s="121">
        <v>3</v>
      </c>
      <c r="T25" s="9">
        <v>3</v>
      </c>
      <c r="U25" s="236">
        <v>3.24</v>
      </c>
      <c r="V25" s="236">
        <v>3.51</v>
      </c>
      <c r="W25" s="196"/>
      <c r="X25" s="196"/>
      <c r="Y25" s="196"/>
      <c r="Z25" s="196"/>
      <c r="AA25" s="196"/>
      <c r="AB25" s="197"/>
      <c r="AC25" s="4">
        <v>1</v>
      </c>
      <c r="AD25" s="4">
        <v>0</v>
      </c>
      <c r="AE25" s="4">
        <v>1</v>
      </c>
      <c r="AF25" s="4">
        <v>1</v>
      </c>
      <c r="AG25" s="72">
        <v>1</v>
      </c>
      <c r="AH25" s="4">
        <v>1</v>
      </c>
      <c r="AI25" s="4">
        <v>1</v>
      </c>
      <c r="AJ25" s="73">
        <v>1</v>
      </c>
      <c r="AK25" s="72">
        <v>0</v>
      </c>
      <c r="AL25" s="4">
        <v>0</v>
      </c>
      <c r="AM25" s="4">
        <v>1</v>
      </c>
      <c r="AN25" s="4">
        <v>1</v>
      </c>
      <c r="AO25" s="72">
        <v>1</v>
      </c>
      <c r="AP25" s="4"/>
      <c r="AQ25" s="4"/>
      <c r="AR25" s="73"/>
      <c r="AS25" s="123"/>
      <c r="AT25" s="123">
        <v>1</v>
      </c>
      <c r="AU25" s="72">
        <v>1</v>
      </c>
      <c r="AV25" s="4">
        <v>1</v>
      </c>
      <c r="AW25" s="4">
        <v>0</v>
      </c>
      <c r="AX25" s="4"/>
      <c r="AY25" s="4"/>
      <c r="AZ25" s="4"/>
      <c r="BA25" s="5"/>
      <c r="BB25" s="4"/>
      <c r="BC25" s="4"/>
      <c r="BD25" s="4"/>
      <c r="BE25" s="4"/>
      <c r="BF25" s="3"/>
      <c r="BG25" s="4"/>
      <c r="BH25" s="4"/>
      <c r="BI25" s="5"/>
      <c r="BJ25" s="3"/>
      <c r="BK25" s="4"/>
      <c r="BL25" s="4"/>
      <c r="BM25" s="5"/>
      <c r="BN25" s="3">
        <v>2</v>
      </c>
      <c r="BO25" s="4">
        <v>2</v>
      </c>
      <c r="BP25" s="4">
        <v>1</v>
      </c>
      <c r="BQ25" s="5">
        <v>2</v>
      </c>
      <c r="BR25" s="3">
        <v>1</v>
      </c>
      <c r="BS25" s="4">
        <v>1</v>
      </c>
      <c r="BT25" s="4">
        <v>2</v>
      </c>
      <c r="BU25" s="5">
        <v>2</v>
      </c>
      <c r="BV25" s="4">
        <v>2</v>
      </c>
      <c r="BW25" s="4">
        <v>2</v>
      </c>
      <c r="BX25" s="4">
        <v>2</v>
      </c>
      <c r="BY25" s="4">
        <v>2</v>
      </c>
      <c r="BZ25" s="3">
        <v>2</v>
      </c>
      <c r="CA25" s="4">
        <v>2</v>
      </c>
      <c r="CB25" s="4">
        <v>2</v>
      </c>
      <c r="CC25" s="4">
        <v>1</v>
      </c>
      <c r="CD25" s="3">
        <v>1</v>
      </c>
      <c r="CE25" s="4">
        <v>1</v>
      </c>
      <c r="CF25" s="5">
        <v>2</v>
      </c>
      <c r="CG25" s="4">
        <v>1</v>
      </c>
      <c r="CH25" s="4">
        <v>2</v>
      </c>
      <c r="CI25" s="3">
        <v>2</v>
      </c>
      <c r="CJ25" s="73">
        <v>2</v>
      </c>
      <c r="CK25" s="68">
        <v>1</v>
      </c>
      <c r="CL25" s="56">
        <v>1</v>
      </c>
      <c r="CM25" s="61">
        <v>1</v>
      </c>
      <c r="CN25" s="92"/>
      <c r="CO25" s="68"/>
      <c r="CP25" s="56"/>
      <c r="CQ25" s="61"/>
      <c r="CR25" s="80"/>
      <c r="CS25" s="56"/>
      <c r="CT25" s="56"/>
      <c r="CU25" s="61"/>
      <c r="CV25" s="80"/>
      <c r="CW25" s="83"/>
      <c r="CX25" s="111"/>
      <c r="CY25" s="98"/>
      <c r="CZ25" s="63"/>
      <c r="DA25" s="80"/>
      <c r="DB25" s="80"/>
      <c r="DC25" s="80">
        <v>2</v>
      </c>
      <c r="DD25" s="80">
        <v>3</v>
      </c>
      <c r="DE25" s="80">
        <v>3</v>
      </c>
      <c r="DF25" s="80">
        <v>3</v>
      </c>
      <c r="DG25" s="80"/>
      <c r="DH25" s="80"/>
      <c r="DI25" s="31"/>
      <c r="DJ25" s="92"/>
      <c r="DK25" s="98"/>
      <c r="DL25" s="80"/>
      <c r="DM25" s="32"/>
      <c r="DN25" s="143"/>
      <c r="DO25" s="55"/>
      <c r="DP25" s="98"/>
      <c r="DQ25" s="57"/>
      <c r="DR25" s="17"/>
      <c r="DS25" s="98"/>
      <c r="DT25" s="57"/>
      <c r="DU25" s="55"/>
      <c r="DV25" s="1"/>
      <c r="DW25" s="80">
        <f>Tableau404651711326[[#This Row],[R1]]+Tableau404651711326[[#This Row],[R2]]+Tableau404651711326[[#This Row],[R3]]</f>
        <v>0</v>
      </c>
    </row>
    <row r="26" spans="1:127" ht="15" customHeight="1" x14ac:dyDescent="0.25">
      <c r="A26" s="11" t="s">
        <v>81</v>
      </c>
      <c r="B26" s="11"/>
      <c r="C26" s="11"/>
      <c r="D26" s="45">
        <v>1</v>
      </c>
      <c r="E26" s="199" t="s">
        <v>154</v>
      </c>
      <c r="F26" s="52" t="s">
        <v>315</v>
      </c>
      <c r="G26" s="52" t="s">
        <v>317</v>
      </c>
      <c r="H26" s="11"/>
      <c r="I26" s="160">
        <v>0</v>
      </c>
      <c r="J26" s="161">
        <v>0</v>
      </c>
      <c r="K26" s="161"/>
      <c r="L26" s="161">
        <v>0</v>
      </c>
      <c r="M26" s="144"/>
      <c r="N26" s="52"/>
      <c r="O26" s="84"/>
      <c r="P26" s="111">
        <v>5163</v>
      </c>
      <c r="Q26" s="121">
        <v>1</v>
      </c>
      <c r="R26" s="121">
        <v>3</v>
      </c>
      <c r="S26" s="121">
        <v>3</v>
      </c>
      <c r="T26" s="9">
        <v>3</v>
      </c>
      <c r="U26" s="236">
        <v>4.3600000000000003</v>
      </c>
      <c r="V26" s="236">
        <v>4.21</v>
      </c>
      <c r="W26" s="196"/>
      <c r="X26" s="196"/>
      <c r="Y26" s="196"/>
      <c r="Z26" s="196"/>
      <c r="AA26" s="196"/>
      <c r="AB26" s="197"/>
      <c r="AC26" s="4">
        <v>1</v>
      </c>
      <c r="AD26" s="4">
        <v>1</v>
      </c>
      <c r="AE26" s="4">
        <v>1</v>
      </c>
      <c r="AF26" s="4">
        <v>1</v>
      </c>
      <c r="AG26" s="72">
        <v>0</v>
      </c>
      <c r="AH26" s="4">
        <v>1</v>
      </c>
      <c r="AI26" s="4">
        <v>1</v>
      </c>
      <c r="AJ26" s="73">
        <v>1</v>
      </c>
      <c r="AK26" s="72">
        <v>1</v>
      </c>
      <c r="AL26" s="4">
        <v>1</v>
      </c>
      <c r="AM26" s="4">
        <v>1</v>
      </c>
      <c r="AN26" s="4">
        <v>1</v>
      </c>
      <c r="AO26" s="72">
        <v>1</v>
      </c>
      <c r="AP26" s="4"/>
      <c r="AQ26" s="4"/>
      <c r="AR26" s="73"/>
      <c r="AS26" s="123"/>
      <c r="AT26" s="123">
        <v>1</v>
      </c>
      <c r="AU26" s="72">
        <v>1</v>
      </c>
      <c r="AV26" s="4">
        <v>1</v>
      </c>
      <c r="AW26" s="4">
        <v>2</v>
      </c>
      <c r="AX26" s="4">
        <v>2</v>
      </c>
      <c r="AY26" s="4">
        <v>0</v>
      </c>
      <c r="AZ26" s="4">
        <v>0</v>
      </c>
      <c r="BA26" s="5">
        <v>2</v>
      </c>
      <c r="BB26" s="4">
        <v>2</v>
      </c>
      <c r="BC26" s="4">
        <v>2</v>
      </c>
      <c r="BD26" s="4">
        <v>2</v>
      </c>
      <c r="BE26" s="4">
        <v>2</v>
      </c>
      <c r="BF26" s="3">
        <v>2</v>
      </c>
      <c r="BG26" s="4">
        <v>2</v>
      </c>
      <c r="BH26" s="4">
        <v>2</v>
      </c>
      <c r="BI26" s="5">
        <v>1</v>
      </c>
      <c r="BJ26" s="3">
        <v>0</v>
      </c>
      <c r="BK26" s="4">
        <v>2</v>
      </c>
      <c r="BL26" s="4">
        <v>2</v>
      </c>
      <c r="BM26" s="5">
        <v>2</v>
      </c>
      <c r="BN26" s="3">
        <v>2</v>
      </c>
      <c r="BO26" s="4">
        <v>2</v>
      </c>
      <c r="BP26" s="4">
        <v>2</v>
      </c>
      <c r="BQ26" s="5">
        <v>0</v>
      </c>
      <c r="BR26" s="3">
        <v>2</v>
      </c>
      <c r="BS26" s="4">
        <v>1</v>
      </c>
      <c r="BT26" s="4">
        <v>0</v>
      </c>
      <c r="BU26" s="5">
        <v>1</v>
      </c>
      <c r="BV26" s="4">
        <v>2</v>
      </c>
      <c r="BW26" s="4">
        <v>1</v>
      </c>
      <c r="BX26" s="4">
        <v>2</v>
      </c>
      <c r="BY26" s="4">
        <v>1</v>
      </c>
      <c r="BZ26" s="3">
        <v>1</v>
      </c>
      <c r="CA26" s="4">
        <v>2</v>
      </c>
      <c r="CB26" s="4">
        <v>1</v>
      </c>
      <c r="CC26" s="4">
        <v>1</v>
      </c>
      <c r="CD26" s="3">
        <v>1</v>
      </c>
      <c r="CE26" s="4">
        <v>1</v>
      </c>
      <c r="CF26" s="5">
        <v>2</v>
      </c>
      <c r="CG26" s="4">
        <v>1</v>
      </c>
      <c r="CH26" s="4">
        <v>2</v>
      </c>
      <c r="CI26" s="3">
        <v>1</v>
      </c>
      <c r="CJ26" s="73">
        <v>2</v>
      </c>
      <c r="CK26" s="68">
        <v>1</v>
      </c>
      <c r="CL26" s="56">
        <v>1</v>
      </c>
      <c r="CM26" s="61">
        <v>1</v>
      </c>
      <c r="CN26" s="92">
        <v>3</v>
      </c>
      <c r="CO26" s="68">
        <v>1</v>
      </c>
      <c r="CP26" s="56">
        <v>1</v>
      </c>
      <c r="CQ26" s="61">
        <v>1</v>
      </c>
      <c r="CR26" s="80">
        <v>3</v>
      </c>
      <c r="CS26" s="56">
        <v>1</v>
      </c>
      <c r="CT26" s="56">
        <v>1</v>
      </c>
      <c r="CU26" s="61">
        <v>1</v>
      </c>
      <c r="CV26" s="80">
        <v>3</v>
      </c>
      <c r="CW26" s="83">
        <v>1</v>
      </c>
      <c r="CX26" s="111">
        <v>0</v>
      </c>
      <c r="CY26" s="98">
        <v>1</v>
      </c>
      <c r="CZ26" s="63">
        <v>2</v>
      </c>
      <c r="DA26" s="80">
        <v>3</v>
      </c>
      <c r="DB26" s="80">
        <v>3</v>
      </c>
      <c r="DC26" s="80">
        <v>3</v>
      </c>
      <c r="DD26" s="80">
        <v>3</v>
      </c>
      <c r="DE26" s="80">
        <v>3</v>
      </c>
      <c r="DF26" s="80">
        <v>3</v>
      </c>
      <c r="DG26" s="80"/>
      <c r="DH26" s="80"/>
      <c r="DI26" s="31"/>
      <c r="DJ26" s="92"/>
      <c r="DK26" s="98"/>
      <c r="DL26" s="80"/>
      <c r="DM26" s="32"/>
      <c r="DN26" s="143"/>
      <c r="DO26" s="55"/>
      <c r="DP26" s="98"/>
      <c r="DQ26" s="60"/>
      <c r="DR26" s="17"/>
      <c r="DS26" s="98"/>
      <c r="DT26" s="57"/>
      <c r="DU26" s="55"/>
      <c r="DV26" s="1"/>
      <c r="DW26" s="80">
        <f>Tableau404651711326[[#This Row],[R1]]+Tableau404651711326[[#This Row],[R2]]+Tableau404651711326[[#This Row],[R3]]</f>
        <v>0</v>
      </c>
    </row>
    <row r="27" spans="1:127" ht="15" customHeight="1" x14ac:dyDescent="0.25">
      <c r="A27" s="11" t="s">
        <v>79</v>
      </c>
      <c r="B27" s="11" t="s">
        <v>138</v>
      </c>
      <c r="C27" s="11"/>
      <c r="D27" s="45">
        <v>1</v>
      </c>
      <c r="E27" s="75"/>
      <c r="F27" s="45"/>
      <c r="G27" s="45"/>
      <c r="H27" s="11"/>
      <c r="I27" s="160">
        <v>0</v>
      </c>
      <c r="J27" s="161">
        <v>0</v>
      </c>
      <c r="K27" s="161"/>
      <c r="L27" s="161">
        <v>0</v>
      </c>
      <c r="M27" s="144"/>
      <c r="N27" s="52"/>
      <c r="O27" s="84"/>
      <c r="P27" s="111">
        <v>4705</v>
      </c>
      <c r="Q27" s="121">
        <v>1</v>
      </c>
      <c r="R27" s="121">
        <v>3</v>
      </c>
      <c r="S27" s="121">
        <v>3</v>
      </c>
      <c r="T27" s="3">
        <v>3</v>
      </c>
      <c r="U27" s="236">
        <v>2.52</v>
      </c>
      <c r="V27" s="236">
        <v>2.52</v>
      </c>
      <c r="W27" s="196"/>
      <c r="X27" s="196"/>
      <c r="Y27" s="196"/>
      <c r="Z27" s="196"/>
      <c r="AA27" s="196"/>
      <c r="AB27" s="197"/>
      <c r="AC27" s="4">
        <v>1</v>
      </c>
      <c r="AD27" s="4">
        <v>1</v>
      </c>
      <c r="AE27" s="4">
        <v>0</v>
      </c>
      <c r="AF27" s="4">
        <v>1</v>
      </c>
      <c r="AG27" s="72">
        <v>1</v>
      </c>
      <c r="AH27" s="4">
        <v>1</v>
      </c>
      <c r="AI27" s="4">
        <v>1</v>
      </c>
      <c r="AJ27" s="73">
        <v>1</v>
      </c>
      <c r="AK27" s="72">
        <v>0</v>
      </c>
      <c r="AL27" s="4">
        <v>0</v>
      </c>
      <c r="AM27" s="4">
        <v>1</v>
      </c>
      <c r="AN27" s="4">
        <v>1</v>
      </c>
      <c r="AO27" s="72">
        <v>1</v>
      </c>
      <c r="AP27" s="4"/>
      <c r="AQ27" s="4"/>
      <c r="AR27" s="73"/>
      <c r="AS27" s="123"/>
      <c r="AT27" s="123">
        <v>1</v>
      </c>
      <c r="AU27" s="72">
        <v>2</v>
      </c>
      <c r="AV27" s="4">
        <v>2</v>
      </c>
      <c r="AW27" s="4">
        <v>2</v>
      </c>
      <c r="AX27" s="4">
        <v>2</v>
      </c>
      <c r="AY27" s="4">
        <v>2</v>
      </c>
      <c r="AZ27" s="4">
        <v>0</v>
      </c>
      <c r="BA27" s="5">
        <v>1</v>
      </c>
      <c r="BB27" s="147">
        <v>1</v>
      </c>
      <c r="BC27" s="146">
        <v>1</v>
      </c>
      <c r="BD27" s="146">
        <v>2</v>
      </c>
      <c r="BE27" s="146">
        <v>1</v>
      </c>
      <c r="BF27" s="147">
        <v>2</v>
      </c>
      <c r="BG27" s="146">
        <v>2</v>
      </c>
      <c r="BH27" s="146">
        <v>1</v>
      </c>
      <c r="BI27" s="148">
        <v>2</v>
      </c>
      <c r="BJ27" s="3">
        <v>2</v>
      </c>
      <c r="BK27" s="4">
        <v>2</v>
      </c>
      <c r="BL27" s="4">
        <v>2</v>
      </c>
      <c r="BM27" s="5">
        <v>2</v>
      </c>
      <c r="BN27" s="3">
        <v>1</v>
      </c>
      <c r="BO27" s="4">
        <v>2</v>
      </c>
      <c r="BP27" s="4">
        <v>2</v>
      </c>
      <c r="BQ27" s="5">
        <v>1</v>
      </c>
      <c r="BR27" s="3">
        <v>2</v>
      </c>
      <c r="BS27" s="4">
        <v>2</v>
      </c>
      <c r="BT27" s="4">
        <v>2</v>
      </c>
      <c r="BU27" s="5">
        <v>2</v>
      </c>
      <c r="BV27" s="4">
        <v>2</v>
      </c>
      <c r="BW27" s="4">
        <v>0</v>
      </c>
      <c r="BX27" s="4">
        <v>2</v>
      </c>
      <c r="BY27" s="4">
        <v>1</v>
      </c>
      <c r="BZ27" s="3">
        <v>1</v>
      </c>
      <c r="CA27" s="4">
        <v>2</v>
      </c>
      <c r="CB27" s="4">
        <v>2</v>
      </c>
      <c r="CC27" s="4">
        <v>2</v>
      </c>
      <c r="CD27" s="3">
        <v>1</v>
      </c>
      <c r="CE27" s="4">
        <v>1</v>
      </c>
      <c r="CF27" s="5">
        <v>2</v>
      </c>
      <c r="CG27" s="4">
        <v>2</v>
      </c>
      <c r="CH27" s="4">
        <v>1</v>
      </c>
      <c r="CI27" s="3">
        <v>1</v>
      </c>
      <c r="CJ27" s="73">
        <v>2</v>
      </c>
      <c r="CK27" s="68">
        <v>1</v>
      </c>
      <c r="CL27" s="56">
        <v>1</v>
      </c>
      <c r="CM27" s="61">
        <v>1</v>
      </c>
      <c r="CN27" s="92">
        <v>3</v>
      </c>
      <c r="CO27" s="68">
        <v>1</v>
      </c>
      <c r="CP27" s="56">
        <v>1</v>
      </c>
      <c r="CQ27" s="61">
        <v>1</v>
      </c>
      <c r="CR27" s="80">
        <v>3</v>
      </c>
      <c r="CS27" s="56">
        <v>1</v>
      </c>
      <c r="CT27" s="56">
        <v>1</v>
      </c>
      <c r="CU27" s="61">
        <v>1</v>
      </c>
      <c r="CV27" s="80">
        <v>3</v>
      </c>
      <c r="CW27" s="83">
        <v>1</v>
      </c>
      <c r="CX27" s="111">
        <v>1</v>
      </c>
      <c r="CY27" s="98">
        <v>0</v>
      </c>
      <c r="CZ27" s="63">
        <v>2</v>
      </c>
      <c r="DA27" s="80">
        <v>3</v>
      </c>
      <c r="DB27" s="80">
        <v>3</v>
      </c>
      <c r="DC27" s="80">
        <v>3</v>
      </c>
      <c r="DD27" s="80">
        <v>3</v>
      </c>
      <c r="DE27" s="80">
        <v>3</v>
      </c>
      <c r="DF27" s="80">
        <v>3</v>
      </c>
      <c r="DG27" s="80"/>
      <c r="DH27" s="80"/>
      <c r="DI27" s="31"/>
      <c r="DJ27" s="92"/>
      <c r="DK27" s="98"/>
      <c r="DL27" s="80"/>
      <c r="DM27" s="32"/>
      <c r="DN27" s="143"/>
      <c r="DO27" s="55"/>
      <c r="DP27" s="98"/>
      <c r="DQ27" s="57"/>
      <c r="DR27" s="17"/>
      <c r="DS27" s="98"/>
      <c r="DT27" s="57"/>
      <c r="DU27" s="55"/>
      <c r="DV27" s="1"/>
      <c r="DW27" s="80">
        <f>Tableau404651711326[[#This Row],[R1]]+Tableau404651711326[[#This Row],[R2]]+Tableau404651711326[[#This Row],[R3]]</f>
        <v>0</v>
      </c>
    </row>
    <row r="28" spans="1:127" ht="15" customHeight="1" x14ac:dyDescent="0.25">
      <c r="A28" s="11" t="s">
        <v>371</v>
      </c>
      <c r="B28" s="11"/>
      <c r="C28" s="11"/>
      <c r="D28" s="45"/>
      <c r="E28" s="75"/>
      <c r="F28" s="45"/>
      <c r="G28" s="45"/>
      <c r="H28" s="45"/>
      <c r="I28" s="160"/>
      <c r="J28" s="161"/>
      <c r="K28" s="161"/>
      <c r="L28" s="161"/>
      <c r="M28" s="144"/>
      <c r="N28" s="52"/>
      <c r="O28" s="84"/>
      <c r="P28" s="111"/>
      <c r="Q28" s="121"/>
      <c r="R28" s="121"/>
      <c r="S28" s="121"/>
      <c r="T28" s="3"/>
      <c r="U28" s="236"/>
      <c r="V28" s="236">
        <v>2.5299999999999998</v>
      </c>
      <c r="W28" s="196"/>
      <c r="X28" s="196"/>
      <c r="Y28" s="196"/>
      <c r="Z28" s="196"/>
      <c r="AA28" s="196"/>
      <c r="AB28" s="197"/>
      <c r="AC28" s="4"/>
      <c r="AD28" s="4"/>
      <c r="AE28" s="4"/>
      <c r="AF28" s="4"/>
      <c r="AG28" s="72"/>
      <c r="AH28" s="4"/>
      <c r="AI28" s="4"/>
      <c r="AJ28" s="73"/>
      <c r="AK28" s="72"/>
      <c r="AL28" s="4"/>
      <c r="AM28" s="4"/>
      <c r="AN28" s="4"/>
      <c r="AO28" s="72"/>
      <c r="AP28" s="4"/>
      <c r="AQ28" s="4"/>
      <c r="AR28" s="73"/>
      <c r="AS28" s="123"/>
      <c r="AT28" s="123">
        <v>1</v>
      </c>
      <c r="AU28" s="72"/>
      <c r="AV28" s="4"/>
      <c r="AW28" s="4"/>
      <c r="AX28" s="4"/>
      <c r="AY28" s="4"/>
      <c r="AZ28" s="4"/>
      <c r="BA28" s="5"/>
      <c r="BB28" s="3"/>
      <c r="BC28" s="4"/>
      <c r="BD28" s="4"/>
      <c r="BE28" s="4"/>
      <c r="BF28" s="3"/>
      <c r="BG28" s="4"/>
      <c r="BH28" s="4"/>
      <c r="BI28" s="5"/>
      <c r="BJ28" s="3"/>
      <c r="BK28" s="4"/>
      <c r="BL28" s="4"/>
      <c r="BM28" s="5"/>
      <c r="BN28" s="3"/>
      <c r="BO28" s="4"/>
      <c r="BP28" s="4"/>
      <c r="BQ28" s="5"/>
      <c r="BR28" s="3"/>
      <c r="BS28" s="4"/>
      <c r="BT28" s="4"/>
      <c r="BU28" s="5"/>
      <c r="BV28" s="4"/>
      <c r="BW28" s="4"/>
      <c r="BX28" s="4"/>
      <c r="BY28" s="4"/>
      <c r="BZ28" s="3"/>
      <c r="CA28" s="4"/>
      <c r="CB28" s="4"/>
      <c r="CC28" s="4"/>
      <c r="CD28" s="3"/>
      <c r="CE28" s="4"/>
      <c r="CF28" s="5"/>
      <c r="CG28" s="4"/>
      <c r="CH28" s="4"/>
      <c r="CI28" s="3"/>
      <c r="CJ28" s="73">
        <v>2</v>
      </c>
      <c r="CK28" s="57"/>
      <c r="CL28" s="55"/>
      <c r="CM28" s="168"/>
      <c r="CN28" s="92"/>
      <c r="CO28" s="62"/>
      <c r="CP28" s="56"/>
      <c r="CQ28" s="169"/>
      <c r="CR28" s="80"/>
      <c r="CS28" s="111"/>
      <c r="CT28" s="55"/>
      <c r="CU28" s="61"/>
      <c r="CV28" s="80"/>
      <c r="CW28" s="83"/>
      <c r="CX28" s="111"/>
      <c r="CY28" s="98"/>
      <c r="CZ28" s="63"/>
      <c r="DA28" s="80"/>
      <c r="DB28" s="80"/>
      <c r="DC28" s="80"/>
      <c r="DD28" s="80"/>
      <c r="DE28" s="80"/>
      <c r="DF28" s="80"/>
      <c r="DG28" s="80"/>
      <c r="DH28" s="80"/>
      <c r="DI28" s="31"/>
      <c r="DJ28" s="92"/>
      <c r="DK28" s="98"/>
      <c r="DL28" s="80"/>
      <c r="DM28" s="32"/>
      <c r="DN28" s="143"/>
      <c r="DO28" s="55"/>
      <c r="DP28" s="168"/>
      <c r="DQ28" s="57"/>
      <c r="DR28" s="55"/>
      <c r="DS28" s="168"/>
      <c r="DT28" s="57"/>
      <c r="DU28" s="55"/>
      <c r="DV28" s="55"/>
      <c r="DW28" s="170">
        <f>Tableau404651711326[[#This Row],[R1]]+Tableau404651711326[[#This Row],[R2]]+Tableau404651711326[[#This Row],[R3]]</f>
        <v>0</v>
      </c>
    </row>
    <row r="29" spans="1:127" ht="15" customHeight="1" x14ac:dyDescent="0.25">
      <c r="A29" s="29" t="s">
        <v>80</v>
      </c>
      <c r="B29" s="11" t="s">
        <v>132</v>
      </c>
      <c r="C29" s="43"/>
      <c r="D29" s="45">
        <v>1</v>
      </c>
      <c r="E29" s="75"/>
      <c r="F29" s="45"/>
      <c r="G29" s="45"/>
      <c r="H29" s="11"/>
      <c r="I29" s="160">
        <v>2894</v>
      </c>
      <c r="J29" s="161">
        <v>8130</v>
      </c>
      <c r="K29" s="161">
        <v>2000</v>
      </c>
      <c r="L29" s="161">
        <v>12760</v>
      </c>
      <c r="M29" s="144"/>
      <c r="N29" s="52"/>
      <c r="O29" s="84"/>
      <c r="P29" s="111">
        <v>4458</v>
      </c>
      <c r="Q29" s="121">
        <v>1</v>
      </c>
      <c r="R29" s="121">
        <v>4</v>
      </c>
      <c r="S29" s="121">
        <v>4</v>
      </c>
      <c r="T29" s="3">
        <v>3</v>
      </c>
      <c r="U29" s="236">
        <v>4.04</v>
      </c>
      <c r="V29" s="236">
        <v>3.48</v>
      </c>
      <c r="W29" s="196"/>
      <c r="X29" s="196"/>
      <c r="Y29" s="196"/>
      <c r="Z29" s="196"/>
      <c r="AA29" s="196"/>
      <c r="AB29" s="197"/>
      <c r="AC29" s="4">
        <v>1</v>
      </c>
      <c r="AD29" s="4">
        <v>1</v>
      </c>
      <c r="AE29" s="4">
        <v>1</v>
      </c>
      <c r="AF29" s="4">
        <v>1</v>
      </c>
      <c r="AG29" s="72">
        <v>1</v>
      </c>
      <c r="AH29" s="4">
        <v>1</v>
      </c>
      <c r="AI29" s="4">
        <v>1</v>
      </c>
      <c r="AJ29" s="73">
        <v>1</v>
      </c>
      <c r="AK29" s="72">
        <v>1</v>
      </c>
      <c r="AL29" s="4">
        <v>1</v>
      </c>
      <c r="AM29" s="4">
        <v>1</v>
      </c>
      <c r="AN29" s="4">
        <v>1</v>
      </c>
      <c r="AO29" s="72">
        <v>1</v>
      </c>
      <c r="AP29" s="4"/>
      <c r="AQ29" s="4"/>
      <c r="AR29" s="73"/>
      <c r="AS29" s="123"/>
      <c r="AT29" s="123">
        <v>1</v>
      </c>
      <c r="AU29" s="72">
        <v>2</v>
      </c>
      <c r="AV29" s="4">
        <v>2</v>
      </c>
      <c r="AW29" s="4">
        <v>2</v>
      </c>
      <c r="AX29" s="4">
        <v>2</v>
      </c>
      <c r="AY29" s="4">
        <v>2</v>
      </c>
      <c r="AZ29" s="4">
        <v>2</v>
      </c>
      <c r="BA29" s="5">
        <v>2</v>
      </c>
      <c r="BB29" s="147">
        <v>2</v>
      </c>
      <c r="BC29" s="146">
        <v>2</v>
      </c>
      <c r="BD29" s="146">
        <v>2</v>
      </c>
      <c r="BE29" s="148">
        <v>2</v>
      </c>
      <c r="BF29" s="147">
        <v>2</v>
      </c>
      <c r="BG29" s="146">
        <v>2</v>
      </c>
      <c r="BH29" s="146">
        <v>2</v>
      </c>
      <c r="BI29" s="148">
        <v>2</v>
      </c>
      <c r="BJ29" s="3">
        <v>2</v>
      </c>
      <c r="BK29" s="4">
        <v>2</v>
      </c>
      <c r="BL29" s="4">
        <v>2</v>
      </c>
      <c r="BM29" s="5">
        <v>2</v>
      </c>
      <c r="BN29" s="3">
        <v>2</v>
      </c>
      <c r="BO29" s="4">
        <v>2</v>
      </c>
      <c r="BP29" s="4">
        <v>2</v>
      </c>
      <c r="BQ29" s="5">
        <v>2</v>
      </c>
      <c r="BR29" s="3">
        <v>2</v>
      </c>
      <c r="BS29" s="4">
        <v>2</v>
      </c>
      <c r="BT29" s="4">
        <v>2</v>
      </c>
      <c r="BU29" s="5">
        <v>2</v>
      </c>
      <c r="BV29" s="4">
        <v>2</v>
      </c>
      <c r="BW29" s="4">
        <v>2</v>
      </c>
      <c r="BX29" s="4">
        <v>2</v>
      </c>
      <c r="BY29" s="4">
        <v>2</v>
      </c>
      <c r="BZ29" s="3">
        <v>2</v>
      </c>
      <c r="CA29" s="4">
        <v>2</v>
      </c>
      <c r="CB29" s="4">
        <v>2</v>
      </c>
      <c r="CC29" s="4">
        <v>2</v>
      </c>
      <c r="CD29" s="3">
        <v>2</v>
      </c>
      <c r="CE29" s="4">
        <v>2</v>
      </c>
      <c r="CF29" s="5">
        <v>2</v>
      </c>
      <c r="CG29" s="4">
        <v>2</v>
      </c>
      <c r="CH29" s="4">
        <v>2</v>
      </c>
      <c r="CI29" s="3">
        <v>2</v>
      </c>
      <c r="CJ29" s="73">
        <v>2</v>
      </c>
      <c r="CK29" s="68">
        <v>1</v>
      </c>
      <c r="CL29" s="56">
        <v>1</v>
      </c>
      <c r="CM29" s="64">
        <v>1</v>
      </c>
      <c r="CN29" s="92">
        <v>3</v>
      </c>
      <c r="CO29" s="62">
        <v>1</v>
      </c>
      <c r="CP29" s="56">
        <v>1</v>
      </c>
      <c r="CQ29" s="61">
        <v>1</v>
      </c>
      <c r="CR29" s="80">
        <v>3</v>
      </c>
      <c r="CS29" s="56">
        <v>1</v>
      </c>
      <c r="CT29" s="56">
        <v>1</v>
      </c>
      <c r="CU29" s="64">
        <v>1</v>
      </c>
      <c r="CV29" s="80">
        <v>3</v>
      </c>
      <c r="CW29" s="83">
        <v>1</v>
      </c>
      <c r="CX29" s="111">
        <v>1</v>
      </c>
      <c r="CY29" s="98">
        <v>1</v>
      </c>
      <c r="CZ29" s="80">
        <v>3</v>
      </c>
      <c r="DA29" s="80">
        <v>3</v>
      </c>
      <c r="DB29" s="80">
        <v>3</v>
      </c>
      <c r="DC29" s="94">
        <v>3</v>
      </c>
      <c r="DD29" s="94">
        <v>3</v>
      </c>
      <c r="DE29" s="94">
        <v>3</v>
      </c>
      <c r="DF29" s="94">
        <v>3</v>
      </c>
      <c r="DG29" s="94"/>
      <c r="DH29" s="94"/>
      <c r="DI29" s="31"/>
      <c r="DJ29" s="92"/>
      <c r="DK29" s="98"/>
      <c r="DL29" s="94"/>
      <c r="DM29" s="32"/>
      <c r="DN29" s="143"/>
      <c r="DO29" s="55"/>
      <c r="DP29" s="98"/>
      <c r="DQ29" s="57"/>
      <c r="DR29" s="17"/>
      <c r="DS29" s="98"/>
      <c r="DT29" s="57"/>
      <c r="DU29" s="55"/>
      <c r="DV29" s="1"/>
      <c r="DW29" s="80">
        <f>Tableau404651711326[[#This Row],[R1]]+Tableau404651711326[[#This Row],[R2]]+Tableau404651711326[[#This Row],[R3]]</f>
        <v>0</v>
      </c>
    </row>
    <row r="30" spans="1:127" ht="15" customHeight="1" x14ac:dyDescent="0.25">
      <c r="A30" s="11" t="s">
        <v>372</v>
      </c>
      <c r="B30" s="11" t="s">
        <v>133</v>
      </c>
      <c r="D30" s="45">
        <v>1</v>
      </c>
      <c r="E30" s="45"/>
      <c r="F30" s="45"/>
      <c r="G30" s="45"/>
      <c r="H30" s="11"/>
      <c r="I30" s="160">
        <v>0</v>
      </c>
      <c r="J30" s="161">
        <v>0</v>
      </c>
      <c r="K30" s="161"/>
      <c r="L30" s="161">
        <v>0</v>
      </c>
      <c r="M30" s="144"/>
      <c r="N30" s="52"/>
      <c r="O30" s="84"/>
      <c r="P30" s="111">
        <v>4109</v>
      </c>
      <c r="Q30" s="121">
        <v>1</v>
      </c>
      <c r="R30" s="121">
        <v>3</v>
      </c>
      <c r="S30" s="121">
        <v>3</v>
      </c>
      <c r="T30" s="9">
        <v>3</v>
      </c>
      <c r="U30" s="236"/>
      <c r="V30" s="236">
        <v>4.05</v>
      </c>
      <c r="W30" s="7"/>
      <c r="X30" s="7"/>
      <c r="Y30" s="7"/>
      <c r="Z30" s="7"/>
      <c r="AA30" s="7"/>
      <c r="AB30" s="203"/>
      <c r="AC30" s="4">
        <v>0</v>
      </c>
      <c r="AD30" s="4">
        <v>0</v>
      </c>
      <c r="AE30" s="4">
        <v>0</v>
      </c>
      <c r="AF30" s="4">
        <v>0</v>
      </c>
      <c r="AG30" s="72">
        <v>0</v>
      </c>
      <c r="AH30" s="4">
        <v>0</v>
      </c>
      <c r="AI30" s="4">
        <v>0</v>
      </c>
      <c r="AJ30" s="73">
        <v>0</v>
      </c>
      <c r="AK30" s="72"/>
      <c r="AL30" s="4"/>
      <c r="AM30" s="4"/>
      <c r="AN30" s="4"/>
      <c r="AO30" s="72"/>
      <c r="AP30" s="4"/>
      <c r="AQ30" s="4"/>
      <c r="AR30" s="73"/>
      <c r="AS30" s="123"/>
      <c r="AT30" s="123">
        <v>1</v>
      </c>
      <c r="AU30" s="72">
        <v>2</v>
      </c>
      <c r="AV30" s="4">
        <v>2</v>
      </c>
      <c r="AW30" s="4">
        <v>1</v>
      </c>
      <c r="AX30" s="4">
        <v>1</v>
      </c>
      <c r="AY30" s="4">
        <v>1</v>
      </c>
      <c r="AZ30" s="4">
        <v>1</v>
      </c>
      <c r="BA30" s="5">
        <v>1</v>
      </c>
      <c r="BB30" s="3">
        <v>0</v>
      </c>
      <c r="BC30" s="4">
        <v>2</v>
      </c>
      <c r="BD30" s="4">
        <v>2</v>
      </c>
      <c r="BE30" s="4">
        <v>2</v>
      </c>
      <c r="BF30" s="3">
        <v>2</v>
      </c>
      <c r="BG30" s="4">
        <v>2</v>
      </c>
      <c r="BH30" s="4">
        <v>1</v>
      </c>
      <c r="BI30" s="5">
        <v>0</v>
      </c>
      <c r="BJ30" s="3">
        <v>2</v>
      </c>
      <c r="BK30" s="4">
        <v>2</v>
      </c>
      <c r="BL30" s="4">
        <v>1</v>
      </c>
      <c r="BM30" s="5">
        <v>0</v>
      </c>
      <c r="BN30" s="3">
        <v>1</v>
      </c>
      <c r="BO30" s="4">
        <v>2</v>
      </c>
      <c r="BP30" s="4">
        <v>2</v>
      </c>
      <c r="BQ30" s="5">
        <v>1</v>
      </c>
      <c r="BR30" s="3">
        <v>2</v>
      </c>
      <c r="BS30" s="4">
        <v>2</v>
      </c>
      <c r="BT30" s="4">
        <v>1</v>
      </c>
      <c r="BU30" s="5"/>
      <c r="BV30" s="4"/>
      <c r="BW30" s="4"/>
      <c r="BX30" s="4"/>
      <c r="BY30" s="4"/>
      <c r="BZ30" s="3"/>
      <c r="CA30" s="4"/>
      <c r="CB30" s="4"/>
      <c r="CC30" s="4"/>
      <c r="CD30" s="3"/>
      <c r="CE30" s="4"/>
      <c r="CF30" s="5"/>
      <c r="CG30" s="4"/>
      <c r="CH30" s="4"/>
      <c r="CI30" s="3"/>
      <c r="CJ30" s="73">
        <v>0</v>
      </c>
      <c r="CK30" s="68">
        <v>1</v>
      </c>
      <c r="CL30" s="56">
        <v>1</v>
      </c>
      <c r="CM30" s="61">
        <v>1</v>
      </c>
      <c r="CN30" s="92">
        <v>3</v>
      </c>
      <c r="CO30" s="62">
        <v>1</v>
      </c>
      <c r="CP30" s="56">
        <v>1</v>
      </c>
      <c r="CQ30" s="61">
        <v>1</v>
      </c>
      <c r="CR30" s="80">
        <v>3</v>
      </c>
      <c r="CS30" s="90">
        <v>1</v>
      </c>
      <c r="CT30" s="56">
        <v>1</v>
      </c>
      <c r="CU30" s="61">
        <v>1</v>
      </c>
      <c r="CV30" s="80">
        <v>3</v>
      </c>
      <c r="CW30" s="83">
        <v>1</v>
      </c>
      <c r="CX30" s="111">
        <v>1</v>
      </c>
      <c r="CY30" s="98">
        <v>1</v>
      </c>
      <c r="CZ30" s="63">
        <v>3</v>
      </c>
      <c r="DA30" s="80">
        <v>3</v>
      </c>
      <c r="DB30" s="80">
        <v>1</v>
      </c>
      <c r="DC30" s="80">
        <v>3</v>
      </c>
      <c r="DD30" s="80">
        <v>3</v>
      </c>
      <c r="DE30" s="80">
        <v>0</v>
      </c>
      <c r="DF30" s="80"/>
      <c r="DG30" s="80"/>
      <c r="DH30" s="80"/>
      <c r="DI30" s="31">
        <v>0</v>
      </c>
      <c r="DJ30" s="92">
        <v>0</v>
      </c>
      <c r="DK30" s="98">
        <v>0</v>
      </c>
      <c r="DL30" s="80">
        <f>Tableau404651711326[[#This Row],[WU]]+Tableau404651711326[[#This Row],[E1]]+Tableau404651711326[[#This Row],[E2]]</f>
        <v>0</v>
      </c>
      <c r="DM30" s="32"/>
      <c r="DN30" s="178">
        <v>0</v>
      </c>
      <c r="DO30" s="55">
        <v>0</v>
      </c>
      <c r="DP30" s="98">
        <v>0</v>
      </c>
      <c r="DQ30" s="60">
        <v>0</v>
      </c>
      <c r="DR30" s="17">
        <v>0</v>
      </c>
      <c r="DS30" s="98">
        <v>0</v>
      </c>
      <c r="DT30" s="60">
        <v>0</v>
      </c>
      <c r="DU30" s="55">
        <v>0</v>
      </c>
      <c r="DV30" s="1">
        <v>0</v>
      </c>
      <c r="DW30" s="80">
        <f>Tableau404651711326[[#This Row],[R1]]+Tableau404651711326[[#This Row],[R2]]+Tableau404651711326[[#This Row],[R3]]</f>
        <v>0</v>
      </c>
    </row>
    <row r="31" spans="1:127" ht="15" customHeight="1" x14ac:dyDescent="0.25">
      <c r="A31" s="11" t="s">
        <v>207</v>
      </c>
      <c r="B31" s="11" t="s">
        <v>142</v>
      </c>
      <c r="C31" s="53"/>
      <c r="D31" s="45">
        <v>1</v>
      </c>
      <c r="E31" s="75"/>
      <c r="F31" s="45"/>
      <c r="G31" s="45"/>
      <c r="H31" s="11"/>
      <c r="I31" s="160">
        <v>1041</v>
      </c>
      <c r="J31" s="161">
        <v>1041</v>
      </c>
      <c r="K31" s="161"/>
      <c r="L31" s="161">
        <v>1315</v>
      </c>
      <c r="M31" s="144"/>
      <c r="N31" s="52"/>
      <c r="O31" s="84"/>
      <c r="P31" s="111">
        <v>4164</v>
      </c>
      <c r="Q31" s="121">
        <v>1</v>
      </c>
      <c r="R31" s="121">
        <v>3</v>
      </c>
      <c r="S31" s="121">
        <v>4</v>
      </c>
      <c r="T31" s="9">
        <v>3</v>
      </c>
      <c r="U31" s="236">
        <v>1.53</v>
      </c>
      <c r="V31" s="236">
        <v>2.2200000000000002</v>
      </c>
      <c r="W31" s="196"/>
      <c r="X31" s="196"/>
      <c r="Y31" s="196"/>
      <c r="Z31" s="196"/>
      <c r="AA31" s="196"/>
      <c r="AB31" s="197"/>
      <c r="AC31" s="4">
        <v>1</v>
      </c>
      <c r="AD31" s="4">
        <v>1</v>
      </c>
      <c r="AE31" s="4">
        <v>1</v>
      </c>
      <c r="AF31" s="4">
        <v>1</v>
      </c>
      <c r="AG31" s="72">
        <v>1</v>
      </c>
      <c r="AH31" s="4">
        <v>1</v>
      </c>
      <c r="AI31" s="4">
        <v>1</v>
      </c>
      <c r="AJ31" s="73">
        <v>1</v>
      </c>
      <c r="AK31" s="72">
        <v>1</v>
      </c>
      <c r="AL31" s="4">
        <v>1</v>
      </c>
      <c r="AM31" s="4">
        <v>1</v>
      </c>
      <c r="AN31" s="4">
        <v>1</v>
      </c>
      <c r="AO31" s="72">
        <v>1</v>
      </c>
      <c r="AP31" s="4"/>
      <c r="AQ31" s="4"/>
      <c r="AR31" s="73"/>
      <c r="AS31" s="123"/>
      <c r="AT31" s="123">
        <v>1</v>
      </c>
      <c r="AU31" s="72">
        <v>1</v>
      </c>
      <c r="AV31" s="4">
        <v>1</v>
      </c>
      <c r="AW31" s="4">
        <v>2</v>
      </c>
      <c r="AX31" s="4">
        <v>2</v>
      </c>
      <c r="AY31" s="4">
        <v>2</v>
      </c>
      <c r="AZ31" s="4">
        <v>2</v>
      </c>
      <c r="BA31" s="5">
        <v>2</v>
      </c>
      <c r="BB31" s="3">
        <v>2</v>
      </c>
      <c r="BC31" s="4">
        <v>0</v>
      </c>
      <c r="BD31" s="4">
        <v>2</v>
      </c>
      <c r="BE31" s="5">
        <v>2</v>
      </c>
      <c r="BF31" s="3">
        <v>2</v>
      </c>
      <c r="BG31" s="4">
        <v>2</v>
      </c>
      <c r="BH31" s="4">
        <v>0</v>
      </c>
      <c r="BI31" s="5">
        <v>2</v>
      </c>
      <c r="BJ31" s="3">
        <v>2</v>
      </c>
      <c r="BK31" s="4">
        <v>2</v>
      </c>
      <c r="BL31" s="4">
        <v>2</v>
      </c>
      <c r="BM31" s="5">
        <v>2</v>
      </c>
      <c r="BN31" s="3">
        <v>2</v>
      </c>
      <c r="BO31" s="4">
        <v>2</v>
      </c>
      <c r="BP31" s="4">
        <v>2</v>
      </c>
      <c r="BQ31" s="5">
        <v>2</v>
      </c>
      <c r="BR31" s="3">
        <v>2</v>
      </c>
      <c r="BS31" s="4">
        <v>2</v>
      </c>
      <c r="BT31" s="4">
        <v>0</v>
      </c>
      <c r="BU31" s="5">
        <v>1</v>
      </c>
      <c r="BV31" s="4">
        <v>2</v>
      </c>
      <c r="BW31" s="4">
        <v>2</v>
      </c>
      <c r="BX31" s="4">
        <v>2</v>
      </c>
      <c r="BY31" s="4">
        <v>2</v>
      </c>
      <c r="BZ31" s="3">
        <v>1</v>
      </c>
      <c r="CA31" s="4">
        <v>1</v>
      </c>
      <c r="CB31" s="4">
        <v>1</v>
      </c>
      <c r="CC31" s="4">
        <v>2</v>
      </c>
      <c r="CD31" s="3">
        <v>2</v>
      </c>
      <c r="CE31" s="4">
        <v>2</v>
      </c>
      <c r="CF31" s="5">
        <v>2</v>
      </c>
      <c r="CG31" s="4">
        <v>2</v>
      </c>
      <c r="CH31" s="4">
        <v>2</v>
      </c>
      <c r="CI31" s="3">
        <v>2</v>
      </c>
      <c r="CJ31" s="73">
        <v>2</v>
      </c>
      <c r="CK31" s="68">
        <v>1</v>
      </c>
      <c r="CL31" s="56">
        <v>1</v>
      </c>
      <c r="CM31" s="61">
        <v>0</v>
      </c>
      <c r="CN31" s="92">
        <v>2</v>
      </c>
      <c r="CO31" s="175">
        <v>1</v>
      </c>
      <c r="CP31" s="56">
        <v>1</v>
      </c>
      <c r="CQ31" s="61">
        <v>1</v>
      </c>
      <c r="CR31" s="80">
        <v>3</v>
      </c>
      <c r="CS31" s="56">
        <v>1</v>
      </c>
      <c r="CT31" s="56">
        <v>1</v>
      </c>
      <c r="CU31" s="61">
        <v>1</v>
      </c>
      <c r="CV31" s="80">
        <v>3</v>
      </c>
      <c r="CW31" s="83">
        <v>1</v>
      </c>
      <c r="CX31" s="111">
        <v>1</v>
      </c>
      <c r="CY31" s="98">
        <v>1</v>
      </c>
      <c r="CZ31" s="63">
        <v>3</v>
      </c>
      <c r="DA31" s="80">
        <v>3</v>
      </c>
      <c r="DB31" s="80">
        <v>3</v>
      </c>
      <c r="DC31" s="80">
        <v>3</v>
      </c>
      <c r="DD31" s="80">
        <v>2</v>
      </c>
      <c r="DE31" s="80">
        <v>3</v>
      </c>
      <c r="DF31" s="80">
        <v>3</v>
      </c>
      <c r="DG31" s="80"/>
      <c r="DH31" s="80"/>
      <c r="DI31" s="31"/>
      <c r="DJ31" s="92"/>
      <c r="DK31" s="98"/>
      <c r="DL31" s="80"/>
      <c r="DM31" s="32"/>
      <c r="DN31" s="143"/>
      <c r="DO31" s="55"/>
      <c r="DP31" s="98"/>
      <c r="DQ31" s="57"/>
      <c r="DR31" s="17"/>
      <c r="DS31" s="98"/>
      <c r="DT31" s="57"/>
      <c r="DU31" s="55"/>
      <c r="DV31" s="1"/>
      <c r="DW31" s="80">
        <f>Tableau404651711326[[#This Row],[R1]]+Tableau404651711326[[#This Row],[R2]]+Tableau404651711326[[#This Row],[R3]]</f>
        <v>0</v>
      </c>
    </row>
    <row r="32" spans="1:127" ht="15" customHeight="1" x14ac:dyDescent="0.25">
      <c r="A32" s="11" t="s">
        <v>228</v>
      </c>
      <c r="B32" s="11" t="s">
        <v>222</v>
      </c>
      <c r="C32" s="11"/>
      <c r="D32" s="45">
        <v>1</v>
      </c>
      <c r="E32" s="75"/>
      <c r="F32" s="45"/>
      <c r="G32" s="45"/>
      <c r="H32" s="11"/>
      <c r="I32" s="160">
        <v>0</v>
      </c>
      <c r="J32" s="161">
        <v>0</v>
      </c>
      <c r="K32" s="161"/>
      <c r="L32" s="161">
        <v>14555</v>
      </c>
      <c r="M32" s="144"/>
      <c r="N32" s="52"/>
      <c r="O32" s="84"/>
      <c r="P32" s="111">
        <v>3354</v>
      </c>
      <c r="Q32" s="121">
        <v>1</v>
      </c>
      <c r="R32" s="121"/>
      <c r="S32" s="121">
        <v>3</v>
      </c>
      <c r="T32" s="9">
        <v>3</v>
      </c>
      <c r="U32" s="236">
        <v>4.08</v>
      </c>
      <c r="V32" s="236">
        <v>1.57</v>
      </c>
      <c r="W32" s="196"/>
      <c r="X32" s="196"/>
      <c r="Y32" s="196"/>
      <c r="Z32" s="196"/>
      <c r="AA32" s="196"/>
      <c r="AB32" s="197"/>
      <c r="AC32" s="4">
        <v>1</v>
      </c>
      <c r="AD32" s="4">
        <v>1</v>
      </c>
      <c r="AE32" s="4">
        <v>0</v>
      </c>
      <c r="AF32" s="4">
        <v>1</v>
      </c>
      <c r="AG32" s="72">
        <v>1</v>
      </c>
      <c r="AH32" s="4">
        <v>1</v>
      </c>
      <c r="AI32" s="4">
        <v>1</v>
      </c>
      <c r="AJ32" s="73">
        <v>0</v>
      </c>
      <c r="AK32" s="72">
        <v>1</v>
      </c>
      <c r="AL32" s="4">
        <v>1</v>
      </c>
      <c r="AM32" s="4">
        <v>1</v>
      </c>
      <c r="AN32" s="4">
        <v>1</v>
      </c>
      <c r="AO32" s="72">
        <v>1</v>
      </c>
      <c r="AP32" s="4"/>
      <c r="AQ32" s="4"/>
      <c r="AR32" s="73"/>
      <c r="AS32" s="123"/>
      <c r="AT32" s="123">
        <v>1</v>
      </c>
      <c r="AU32" s="72"/>
      <c r="AV32" s="4"/>
      <c r="AW32" s="4"/>
      <c r="AX32" s="4"/>
      <c r="AY32" s="4"/>
      <c r="AZ32" s="4"/>
      <c r="BA32" s="5"/>
      <c r="BB32" s="4"/>
      <c r="BC32" s="4"/>
      <c r="BD32" s="4"/>
      <c r="BE32" s="4"/>
      <c r="BF32" s="3"/>
      <c r="BG32" s="4"/>
      <c r="BH32" s="4"/>
      <c r="BI32" s="5"/>
      <c r="BJ32" s="3"/>
      <c r="BK32" s="4"/>
      <c r="BL32" s="4"/>
      <c r="BM32" s="5"/>
      <c r="BN32" s="3">
        <v>2</v>
      </c>
      <c r="BO32" s="4">
        <v>2</v>
      </c>
      <c r="BP32" s="4">
        <v>2</v>
      </c>
      <c r="BQ32" s="5">
        <v>2</v>
      </c>
      <c r="BR32" s="3">
        <v>2</v>
      </c>
      <c r="BS32" s="4">
        <v>2</v>
      </c>
      <c r="BT32" s="4">
        <v>2</v>
      </c>
      <c r="BU32" s="5">
        <v>2</v>
      </c>
      <c r="BV32" s="4">
        <v>2</v>
      </c>
      <c r="BW32" s="4">
        <v>1</v>
      </c>
      <c r="BX32" s="4">
        <v>2</v>
      </c>
      <c r="BY32" s="4">
        <v>2</v>
      </c>
      <c r="BZ32" s="3">
        <v>2</v>
      </c>
      <c r="CA32" s="4">
        <v>2</v>
      </c>
      <c r="CB32" s="4">
        <v>2</v>
      </c>
      <c r="CC32" s="4">
        <v>1</v>
      </c>
      <c r="CD32" s="3">
        <v>2</v>
      </c>
      <c r="CE32" s="4">
        <v>1</v>
      </c>
      <c r="CF32" s="5">
        <v>2</v>
      </c>
      <c r="CG32" s="4">
        <v>2</v>
      </c>
      <c r="CH32" s="4">
        <v>2</v>
      </c>
      <c r="CI32" s="3">
        <v>0</v>
      </c>
      <c r="CJ32" s="73">
        <v>0</v>
      </c>
      <c r="CK32" s="68">
        <v>0</v>
      </c>
      <c r="CL32" s="56">
        <v>0</v>
      </c>
      <c r="CM32" s="61">
        <v>0</v>
      </c>
      <c r="CN32" s="92"/>
      <c r="CO32" s="68"/>
      <c r="CP32" s="56"/>
      <c r="CQ32" s="61"/>
      <c r="CR32" s="80"/>
      <c r="CS32" s="56"/>
      <c r="CT32" s="56"/>
      <c r="CU32" s="64"/>
      <c r="CV32" s="80"/>
      <c r="CW32" s="83"/>
      <c r="CX32" s="111"/>
      <c r="CY32" s="98"/>
      <c r="CZ32" s="63"/>
      <c r="DA32" s="80"/>
      <c r="DB32" s="80"/>
      <c r="DC32" s="80">
        <v>2</v>
      </c>
      <c r="DD32" s="80">
        <v>3</v>
      </c>
      <c r="DE32" s="80">
        <v>2</v>
      </c>
      <c r="DF32" s="80">
        <v>3</v>
      </c>
      <c r="DG32" s="80"/>
      <c r="DH32" s="80"/>
      <c r="DI32" s="31"/>
      <c r="DJ32" s="92"/>
      <c r="DK32" s="98"/>
      <c r="DL32" s="80"/>
      <c r="DM32" s="32"/>
      <c r="DN32" s="143"/>
      <c r="DO32" s="55"/>
      <c r="DP32" s="98"/>
      <c r="DQ32" s="57"/>
      <c r="DR32" s="55"/>
      <c r="DS32" s="98"/>
      <c r="DT32" s="57"/>
      <c r="DU32" s="55"/>
      <c r="DV32" s="1"/>
      <c r="DW32" s="80">
        <f>Tableau404651711326[[#This Row],[R1]]+Tableau404651711326[[#This Row],[R2]]+Tableau404651711326[[#This Row],[R3]]</f>
        <v>0</v>
      </c>
    </row>
    <row r="33" spans="1:127" ht="15" customHeight="1" x14ac:dyDescent="0.25">
      <c r="A33" s="11" t="s">
        <v>324</v>
      </c>
      <c r="B33" s="11" t="s">
        <v>328</v>
      </c>
      <c r="C33" s="38"/>
      <c r="D33" s="45"/>
      <c r="E33" s="75"/>
      <c r="F33" s="51" t="s">
        <v>311</v>
      </c>
      <c r="G33" s="45"/>
      <c r="H33" s="11"/>
      <c r="I33" s="160">
        <v>0</v>
      </c>
      <c r="J33" s="161">
        <v>0</v>
      </c>
      <c r="K33" s="161"/>
      <c r="L33" s="161"/>
      <c r="M33" s="144"/>
      <c r="N33" s="52"/>
      <c r="O33" s="84"/>
      <c r="P33" s="111">
        <v>2027</v>
      </c>
      <c r="Q33" s="121">
        <v>0</v>
      </c>
      <c r="R33" s="121">
        <v>0</v>
      </c>
      <c r="S33" s="121">
        <v>0</v>
      </c>
      <c r="T33" s="9">
        <v>3</v>
      </c>
      <c r="U33" s="236">
        <v>0</v>
      </c>
      <c r="V33" s="236">
        <v>0</v>
      </c>
      <c r="W33" s="196"/>
      <c r="X33" s="196"/>
      <c r="Y33" s="196"/>
      <c r="Z33" s="196"/>
      <c r="AA33" s="196"/>
      <c r="AB33" s="197"/>
      <c r="AC33" s="4"/>
      <c r="AD33" s="4"/>
      <c r="AE33" s="4"/>
      <c r="AF33" s="4"/>
      <c r="AG33" s="72"/>
      <c r="AH33" s="4"/>
      <c r="AI33" s="4"/>
      <c r="AJ33" s="73"/>
      <c r="AK33" s="72"/>
      <c r="AL33" s="4"/>
      <c r="AM33" s="4"/>
      <c r="AN33" s="4"/>
      <c r="AO33" s="72">
        <v>1</v>
      </c>
      <c r="AP33" s="4"/>
      <c r="AQ33" s="4"/>
      <c r="AR33" s="73"/>
      <c r="AS33" s="123"/>
      <c r="AT33" s="123">
        <v>1</v>
      </c>
      <c r="AU33" s="72"/>
      <c r="AV33" s="4"/>
      <c r="AW33" s="4"/>
      <c r="AX33" s="4"/>
      <c r="AY33" s="4"/>
      <c r="AZ33" s="4"/>
      <c r="BA33" s="5"/>
      <c r="BB33" s="4"/>
      <c r="BC33" s="4"/>
      <c r="BD33" s="4"/>
      <c r="BE33" s="4"/>
      <c r="BF33" s="3"/>
      <c r="BG33" s="4"/>
      <c r="BH33" s="4"/>
      <c r="BI33" s="5"/>
      <c r="BJ33" s="3"/>
      <c r="BK33" s="4"/>
      <c r="BL33" s="4"/>
      <c r="BM33" s="5"/>
      <c r="BN33" s="3"/>
      <c r="BO33" s="4"/>
      <c r="BP33" s="4"/>
      <c r="BQ33" s="5"/>
      <c r="BR33" s="3"/>
      <c r="BS33" s="4"/>
      <c r="BT33" s="4"/>
      <c r="BU33" s="5"/>
      <c r="BV33" s="4"/>
      <c r="BW33" s="4"/>
      <c r="BX33" s="4"/>
      <c r="BY33" s="4"/>
      <c r="BZ33" s="3"/>
      <c r="CA33" s="4"/>
      <c r="CB33" s="4"/>
      <c r="CC33" s="4"/>
      <c r="CD33" s="3"/>
      <c r="CE33" s="4"/>
      <c r="CF33" s="5"/>
      <c r="CG33" s="4"/>
      <c r="CH33" s="4"/>
      <c r="CI33" s="3">
        <v>1</v>
      </c>
      <c r="CJ33" s="73">
        <v>1</v>
      </c>
      <c r="CK33" s="68"/>
      <c r="CL33" s="56"/>
      <c r="CM33" s="61"/>
      <c r="CN33" s="92"/>
      <c r="CO33" s="68"/>
      <c r="CP33" s="56"/>
      <c r="CQ33" s="61"/>
      <c r="CR33" s="80"/>
      <c r="CS33" s="56"/>
      <c r="CT33" s="56"/>
      <c r="CU33" s="61"/>
      <c r="CV33" s="80"/>
      <c r="CW33" s="83"/>
      <c r="CX33" s="111"/>
      <c r="CY33" s="98"/>
      <c r="CZ33" s="63"/>
      <c r="DA33" s="80"/>
      <c r="DB33" s="80"/>
      <c r="DC33" s="80"/>
      <c r="DD33" s="80"/>
      <c r="DE33" s="80"/>
      <c r="DF33" s="80"/>
      <c r="DG33" s="80"/>
      <c r="DH33" s="80"/>
      <c r="DI33" s="31"/>
      <c r="DJ33" s="92"/>
      <c r="DK33" s="125"/>
      <c r="DL33" s="80"/>
      <c r="DM33" s="32"/>
      <c r="DN33" s="143"/>
      <c r="DO33" s="55"/>
      <c r="DP33" s="98"/>
      <c r="DQ33" s="57"/>
      <c r="DR33" s="55"/>
      <c r="DS33" s="98"/>
      <c r="DT33" s="57"/>
      <c r="DU33" s="55"/>
      <c r="DV33" s="1"/>
      <c r="DW33" s="80">
        <f>Tableau404651711326[[#This Row],[R1]]+Tableau404651711326[[#This Row],[R2]]+Tableau404651711326[[#This Row],[R3]]</f>
        <v>0</v>
      </c>
    </row>
    <row r="34" spans="1:127" ht="15" customHeight="1" x14ac:dyDescent="0.25">
      <c r="A34" s="11" t="s">
        <v>180</v>
      </c>
      <c r="B34" s="11" t="s">
        <v>178</v>
      </c>
      <c r="C34" s="11"/>
      <c r="D34" s="45">
        <v>1</v>
      </c>
      <c r="E34" s="75"/>
      <c r="F34" s="45"/>
      <c r="G34" s="45"/>
      <c r="H34" s="11"/>
      <c r="I34" s="160">
        <v>0</v>
      </c>
      <c r="J34" s="161">
        <v>0</v>
      </c>
      <c r="K34" s="161"/>
      <c r="L34" s="161">
        <v>65218</v>
      </c>
      <c r="M34" s="144"/>
      <c r="N34" s="52"/>
      <c r="O34" s="84"/>
      <c r="P34" s="111">
        <v>4234</v>
      </c>
      <c r="Q34" s="121">
        <v>1</v>
      </c>
      <c r="R34" s="121">
        <v>4</v>
      </c>
      <c r="S34" s="121">
        <v>4</v>
      </c>
      <c r="T34" s="9">
        <v>3</v>
      </c>
      <c r="U34" s="236">
        <v>4.09</v>
      </c>
      <c r="V34" s="236">
        <v>3.53</v>
      </c>
      <c r="W34" s="196"/>
      <c r="X34" s="196"/>
      <c r="Y34" s="196"/>
      <c r="Z34" s="196"/>
      <c r="AA34" s="196"/>
      <c r="AB34" s="197"/>
      <c r="AC34" s="4">
        <v>1</v>
      </c>
      <c r="AD34" s="4">
        <v>1</v>
      </c>
      <c r="AE34" s="4">
        <v>1</v>
      </c>
      <c r="AF34" s="4">
        <v>1</v>
      </c>
      <c r="AG34" s="72">
        <v>1</v>
      </c>
      <c r="AH34" s="4">
        <v>1</v>
      </c>
      <c r="AI34" s="4">
        <v>1</v>
      </c>
      <c r="AJ34" s="73">
        <v>1</v>
      </c>
      <c r="AK34" s="72">
        <v>1</v>
      </c>
      <c r="AL34" s="4">
        <v>1</v>
      </c>
      <c r="AM34" s="4">
        <v>1</v>
      </c>
      <c r="AN34" s="4">
        <v>1</v>
      </c>
      <c r="AO34" s="72">
        <v>1</v>
      </c>
      <c r="AP34" s="4"/>
      <c r="AQ34" s="4"/>
      <c r="AR34" s="73"/>
      <c r="AS34" s="123"/>
      <c r="AT34" s="123">
        <v>1</v>
      </c>
      <c r="AU34" s="72">
        <v>2</v>
      </c>
      <c r="AV34" s="4">
        <v>2</v>
      </c>
      <c r="AW34" s="4">
        <v>2</v>
      </c>
      <c r="AX34" s="4">
        <v>2</v>
      </c>
      <c r="AY34" s="4">
        <v>2</v>
      </c>
      <c r="AZ34" s="4">
        <v>2</v>
      </c>
      <c r="BA34" s="5">
        <v>2</v>
      </c>
      <c r="BB34" s="4">
        <v>2</v>
      </c>
      <c r="BC34" s="4">
        <v>2</v>
      </c>
      <c r="BD34" s="4">
        <v>2</v>
      </c>
      <c r="BE34" s="4">
        <v>2</v>
      </c>
      <c r="BF34" s="3">
        <v>2</v>
      </c>
      <c r="BG34" s="4">
        <v>2</v>
      </c>
      <c r="BH34" s="4">
        <v>2</v>
      </c>
      <c r="BI34" s="5">
        <v>2</v>
      </c>
      <c r="BJ34" s="3">
        <v>2</v>
      </c>
      <c r="BK34" s="4">
        <v>2</v>
      </c>
      <c r="BL34" s="4">
        <v>2</v>
      </c>
      <c r="BM34" s="5">
        <v>2</v>
      </c>
      <c r="BN34" s="3">
        <v>2</v>
      </c>
      <c r="BO34" s="4">
        <v>2</v>
      </c>
      <c r="BP34" s="4">
        <v>2</v>
      </c>
      <c r="BQ34" s="5">
        <v>2</v>
      </c>
      <c r="BR34" s="3">
        <v>2</v>
      </c>
      <c r="BS34" s="4">
        <v>2</v>
      </c>
      <c r="BT34" s="4">
        <v>2</v>
      </c>
      <c r="BU34" s="5">
        <v>2</v>
      </c>
      <c r="BV34" s="4">
        <v>2</v>
      </c>
      <c r="BW34" s="4">
        <v>2</v>
      </c>
      <c r="BX34" s="4">
        <v>2</v>
      </c>
      <c r="BY34" s="4">
        <v>2</v>
      </c>
      <c r="BZ34" s="3">
        <v>2</v>
      </c>
      <c r="CA34" s="4">
        <v>2</v>
      </c>
      <c r="CB34" s="4">
        <v>2</v>
      </c>
      <c r="CC34" s="4">
        <v>2</v>
      </c>
      <c r="CD34" s="3">
        <v>1</v>
      </c>
      <c r="CE34" s="4">
        <v>2</v>
      </c>
      <c r="CF34" s="5">
        <v>2</v>
      </c>
      <c r="CG34" s="4">
        <v>2</v>
      </c>
      <c r="CH34" s="4">
        <v>2</v>
      </c>
      <c r="CI34" s="3">
        <v>2</v>
      </c>
      <c r="CJ34" s="73">
        <v>2</v>
      </c>
      <c r="CK34" s="68">
        <v>1</v>
      </c>
      <c r="CL34" s="56">
        <v>1</v>
      </c>
      <c r="CM34" s="61">
        <v>0</v>
      </c>
      <c r="CN34" s="92">
        <v>2</v>
      </c>
      <c r="CO34" s="68">
        <v>1</v>
      </c>
      <c r="CP34" s="56">
        <v>1</v>
      </c>
      <c r="CQ34" s="61">
        <v>0</v>
      </c>
      <c r="CR34" s="80">
        <v>2</v>
      </c>
      <c r="CS34" s="56">
        <v>1</v>
      </c>
      <c r="CT34" s="56">
        <v>1</v>
      </c>
      <c r="CU34" s="61">
        <v>0</v>
      </c>
      <c r="CV34" s="80">
        <v>2</v>
      </c>
      <c r="CW34" s="83">
        <v>1</v>
      </c>
      <c r="CX34" s="111">
        <v>1</v>
      </c>
      <c r="CY34" s="98">
        <v>1</v>
      </c>
      <c r="CZ34" s="63">
        <v>3</v>
      </c>
      <c r="DA34" s="80">
        <v>3</v>
      </c>
      <c r="DB34" s="80">
        <v>3</v>
      </c>
      <c r="DC34" s="80">
        <v>3</v>
      </c>
      <c r="DD34" s="80">
        <v>3</v>
      </c>
      <c r="DE34" s="80">
        <v>3</v>
      </c>
      <c r="DF34" s="80">
        <v>3</v>
      </c>
      <c r="DG34" s="80"/>
      <c r="DH34" s="80"/>
      <c r="DI34" s="31"/>
      <c r="DJ34" s="92"/>
      <c r="DK34" s="98"/>
      <c r="DL34" s="80"/>
      <c r="DM34" s="32"/>
      <c r="DN34" s="143"/>
      <c r="DO34" s="55"/>
      <c r="DP34" s="98"/>
      <c r="DQ34" s="57"/>
      <c r="DR34" s="17"/>
      <c r="DS34" s="98"/>
      <c r="DT34" s="57"/>
      <c r="DU34" s="55"/>
      <c r="DV34" s="1"/>
      <c r="DW34" s="80">
        <f>Tableau404651711326[[#This Row],[R1]]+Tableau404651711326[[#This Row],[R2]]+Tableau404651711326[[#This Row],[R3]]</f>
        <v>0</v>
      </c>
    </row>
    <row r="35" spans="1:127" ht="15" customHeight="1" x14ac:dyDescent="0.25">
      <c r="A35" s="11" t="s">
        <v>229</v>
      </c>
      <c r="B35" s="11" t="s">
        <v>198</v>
      </c>
      <c r="C35" s="53"/>
      <c r="D35" s="45">
        <v>1</v>
      </c>
      <c r="E35" s="75"/>
      <c r="F35" s="45"/>
      <c r="G35" s="45"/>
      <c r="H35" s="11"/>
      <c r="I35" s="160">
        <v>0</v>
      </c>
      <c r="J35" s="161">
        <v>0</v>
      </c>
      <c r="K35" s="161"/>
      <c r="L35" s="161">
        <v>3161</v>
      </c>
      <c r="M35" s="144"/>
      <c r="N35" s="52"/>
      <c r="O35" s="84"/>
      <c r="P35" s="111">
        <v>4967</v>
      </c>
      <c r="Q35" s="121">
        <v>1</v>
      </c>
      <c r="R35" s="121"/>
      <c r="S35" s="121">
        <v>4</v>
      </c>
      <c r="T35" s="3">
        <v>3</v>
      </c>
      <c r="U35" s="236">
        <v>4.0999999999999996</v>
      </c>
      <c r="V35" s="236">
        <v>4.51</v>
      </c>
      <c r="W35" s="196"/>
      <c r="X35" s="196"/>
      <c r="Y35" s="196"/>
      <c r="Z35" s="196"/>
      <c r="AA35" s="196"/>
      <c r="AB35" s="197"/>
      <c r="AC35" s="4">
        <v>1</v>
      </c>
      <c r="AD35" s="4">
        <v>1</v>
      </c>
      <c r="AE35" s="4">
        <v>0</v>
      </c>
      <c r="AF35" s="4">
        <v>1</v>
      </c>
      <c r="AG35" s="72">
        <v>1</v>
      </c>
      <c r="AH35" s="4">
        <v>1</v>
      </c>
      <c r="AI35" s="4">
        <v>1</v>
      </c>
      <c r="AJ35" s="73">
        <v>1</v>
      </c>
      <c r="AK35" s="72">
        <v>1</v>
      </c>
      <c r="AL35" s="4">
        <v>1</v>
      </c>
      <c r="AM35" s="4">
        <v>1</v>
      </c>
      <c r="AN35" s="4">
        <v>1</v>
      </c>
      <c r="AO35" s="72"/>
      <c r="AP35" s="4"/>
      <c r="AQ35" s="4"/>
      <c r="AR35" s="73"/>
      <c r="AS35" s="123"/>
      <c r="AT35" s="123">
        <v>1</v>
      </c>
      <c r="AU35" s="72"/>
      <c r="AV35" s="4"/>
      <c r="AW35" s="4">
        <v>2</v>
      </c>
      <c r="AX35" s="4"/>
      <c r="AY35" s="4"/>
      <c r="AZ35" s="4"/>
      <c r="BA35" s="5"/>
      <c r="BB35" s="147"/>
      <c r="BC35" s="146"/>
      <c r="BD35" s="146"/>
      <c r="BE35" s="146"/>
      <c r="BF35" s="147"/>
      <c r="BG35" s="146"/>
      <c r="BH35" s="146"/>
      <c r="BI35" s="148"/>
      <c r="BJ35" s="3"/>
      <c r="BK35" s="4"/>
      <c r="BL35" s="4"/>
      <c r="BM35" s="5"/>
      <c r="BN35" s="3">
        <v>2</v>
      </c>
      <c r="BO35" s="4">
        <v>2</v>
      </c>
      <c r="BP35" s="4">
        <v>2</v>
      </c>
      <c r="BQ35" s="5">
        <v>2</v>
      </c>
      <c r="BR35" s="3">
        <v>2</v>
      </c>
      <c r="BS35" s="4">
        <v>2</v>
      </c>
      <c r="BT35" s="4">
        <v>2</v>
      </c>
      <c r="BU35" s="5">
        <v>2</v>
      </c>
      <c r="BV35" s="4">
        <v>2</v>
      </c>
      <c r="BW35" s="4">
        <v>2</v>
      </c>
      <c r="BX35" s="4">
        <v>2</v>
      </c>
      <c r="BY35" s="4">
        <v>2</v>
      </c>
      <c r="BZ35" s="3">
        <v>2</v>
      </c>
      <c r="CA35" s="4">
        <v>2</v>
      </c>
      <c r="CB35" s="4">
        <v>2</v>
      </c>
      <c r="CC35" s="4">
        <v>1</v>
      </c>
      <c r="CD35" s="3">
        <v>2</v>
      </c>
      <c r="CE35" s="4">
        <v>2</v>
      </c>
      <c r="CF35" s="5">
        <v>2</v>
      </c>
      <c r="CG35" s="4">
        <v>2</v>
      </c>
      <c r="CH35" s="4">
        <v>2</v>
      </c>
      <c r="CI35" s="3">
        <v>2</v>
      </c>
      <c r="CJ35" s="73">
        <v>2</v>
      </c>
      <c r="CK35" s="68">
        <v>0</v>
      </c>
      <c r="CL35" s="56">
        <v>0</v>
      </c>
      <c r="CM35" s="61">
        <v>0</v>
      </c>
      <c r="CN35" s="92"/>
      <c r="CO35" s="68"/>
      <c r="CP35" s="56"/>
      <c r="CQ35" s="61"/>
      <c r="CR35" s="80"/>
      <c r="CS35" s="56"/>
      <c r="CT35" s="56"/>
      <c r="CU35" s="64"/>
      <c r="CV35" s="80"/>
      <c r="CW35" s="83"/>
      <c r="CX35" s="111"/>
      <c r="CY35" s="98"/>
      <c r="CZ35" s="80"/>
      <c r="DA35" s="80"/>
      <c r="DB35" s="80"/>
      <c r="DC35" s="80">
        <v>3</v>
      </c>
      <c r="DD35" s="80">
        <v>3</v>
      </c>
      <c r="DE35" s="80">
        <v>3</v>
      </c>
      <c r="DF35" s="80">
        <v>3</v>
      </c>
      <c r="DG35" s="80"/>
      <c r="DH35" s="80"/>
      <c r="DI35" s="31"/>
      <c r="DJ35" s="92"/>
      <c r="DK35" s="98"/>
      <c r="DL35" s="80"/>
      <c r="DM35" s="32"/>
      <c r="DN35" s="143"/>
      <c r="DO35" s="55"/>
      <c r="DP35" s="98"/>
      <c r="DQ35" s="57"/>
      <c r="DR35" s="55"/>
      <c r="DS35" s="98"/>
      <c r="DT35" s="57"/>
      <c r="DU35" s="55"/>
      <c r="DV35" s="1"/>
      <c r="DW35" s="80">
        <f>Tableau404651711326[[#This Row],[R1]]+Tableau404651711326[[#This Row],[R2]]+Tableau404651711326[[#This Row],[R3]]</f>
        <v>0</v>
      </c>
    </row>
    <row r="36" spans="1:127" ht="15" customHeight="1" x14ac:dyDescent="0.25">
      <c r="A36" s="11" t="s">
        <v>115</v>
      </c>
      <c r="B36" s="11" t="s">
        <v>134</v>
      </c>
      <c r="C36" s="38"/>
      <c r="D36" s="45">
        <v>1</v>
      </c>
      <c r="E36" s="45"/>
      <c r="F36" s="45"/>
      <c r="G36" s="45"/>
      <c r="H36" s="11"/>
      <c r="I36" s="160"/>
      <c r="J36" s="161"/>
      <c r="K36" s="161"/>
      <c r="L36" s="161"/>
      <c r="M36" s="144"/>
      <c r="N36" s="52"/>
      <c r="O36" s="84"/>
      <c r="P36" s="111">
        <v>4933</v>
      </c>
      <c r="Q36" s="121">
        <v>1</v>
      </c>
      <c r="R36" s="121"/>
      <c r="S36" s="121"/>
      <c r="T36" s="9">
        <v>3</v>
      </c>
      <c r="U36" s="236">
        <v>4.22</v>
      </c>
      <c r="V36" s="236">
        <v>5.25</v>
      </c>
      <c r="W36" s="196"/>
      <c r="X36" s="196"/>
      <c r="Y36" s="196"/>
      <c r="Z36" s="196"/>
      <c r="AA36" s="196"/>
      <c r="AB36" s="197"/>
      <c r="AC36" s="4"/>
      <c r="AD36" s="4"/>
      <c r="AE36" s="4"/>
      <c r="AF36" s="4"/>
      <c r="AG36" s="72"/>
      <c r="AH36" s="4"/>
      <c r="AI36" s="4"/>
      <c r="AJ36" s="73"/>
      <c r="AK36" s="72"/>
      <c r="AL36" s="4"/>
      <c r="AM36" s="4">
        <v>1</v>
      </c>
      <c r="AN36" s="4">
        <v>1</v>
      </c>
      <c r="AO36" s="72"/>
      <c r="AP36" s="4"/>
      <c r="AQ36" s="4"/>
      <c r="AR36" s="73"/>
      <c r="AS36" s="123"/>
      <c r="AT36" s="123">
        <v>1</v>
      </c>
      <c r="AU36" s="72"/>
      <c r="AV36" s="4"/>
      <c r="AW36" s="4"/>
      <c r="AX36" s="4"/>
      <c r="AY36" s="4"/>
      <c r="AZ36" s="4"/>
      <c r="BA36" s="5"/>
      <c r="BB36" s="3"/>
      <c r="BC36" s="4"/>
      <c r="BD36" s="4"/>
      <c r="BE36" s="4"/>
      <c r="BF36" s="3"/>
      <c r="BG36" s="4"/>
      <c r="BH36" s="4"/>
      <c r="BI36" s="5"/>
      <c r="BJ36" s="3"/>
      <c r="BK36" s="4"/>
      <c r="BL36" s="4"/>
      <c r="BM36" s="5"/>
      <c r="BN36" s="3"/>
      <c r="BO36" s="4"/>
      <c r="BP36" s="4"/>
      <c r="BQ36" s="5"/>
      <c r="BR36" s="3"/>
      <c r="BS36" s="4"/>
      <c r="BT36" s="4"/>
      <c r="BU36" s="5"/>
      <c r="BV36" s="4"/>
      <c r="BW36" s="4"/>
      <c r="BX36" s="4"/>
      <c r="BY36" s="4"/>
      <c r="BZ36" s="3"/>
      <c r="CA36" s="4"/>
      <c r="CB36" s="4"/>
      <c r="CC36" s="4"/>
      <c r="CD36" s="3"/>
      <c r="CE36" s="4"/>
      <c r="CF36" s="5"/>
      <c r="CG36" s="4"/>
      <c r="CH36" s="4"/>
      <c r="CI36" s="3">
        <v>2</v>
      </c>
      <c r="CJ36" s="73">
        <v>0</v>
      </c>
      <c r="CK36" s="68"/>
      <c r="CL36" s="56"/>
      <c r="CM36" s="61"/>
      <c r="CN36" s="92"/>
      <c r="CO36" s="62"/>
      <c r="CP36" s="56"/>
      <c r="CQ36" s="61"/>
      <c r="CR36" s="80"/>
      <c r="CS36" s="56"/>
      <c r="CT36" s="56"/>
      <c r="CU36" s="64"/>
      <c r="CV36" s="80"/>
      <c r="CW36" s="83"/>
      <c r="CX36" s="111"/>
      <c r="CY36" s="98"/>
      <c r="CZ36" s="63"/>
      <c r="DA36" s="80"/>
      <c r="DB36" s="80"/>
      <c r="DC36" s="80"/>
      <c r="DD36" s="80"/>
      <c r="DE36" s="80"/>
      <c r="DF36" s="80"/>
      <c r="DG36" s="80"/>
      <c r="DH36" s="80"/>
      <c r="DI36" s="31"/>
      <c r="DJ36" s="92"/>
      <c r="DK36" s="98"/>
      <c r="DL36" s="80"/>
      <c r="DM36" s="32"/>
      <c r="DN36" s="178"/>
      <c r="DO36" s="55"/>
      <c r="DP36" s="98"/>
      <c r="DQ36" s="60"/>
      <c r="DR36" s="55"/>
      <c r="DS36" s="98"/>
      <c r="DT36" s="60"/>
      <c r="DU36" s="55"/>
      <c r="DV36" s="1"/>
      <c r="DW36" s="80">
        <f>Tableau404651711326[[#This Row],[R1]]+Tableau404651711326[[#This Row],[R2]]+Tableau404651711326[[#This Row],[R3]]</f>
        <v>0</v>
      </c>
    </row>
    <row r="37" spans="1:127" ht="15" customHeight="1" x14ac:dyDescent="0.25">
      <c r="A37" s="11" t="s">
        <v>244</v>
      </c>
      <c r="B37" s="11" t="s">
        <v>242</v>
      </c>
      <c r="C37" s="11"/>
      <c r="D37" s="45">
        <v>1</v>
      </c>
      <c r="E37" s="199" t="s">
        <v>154</v>
      </c>
      <c r="F37" s="52" t="s">
        <v>249</v>
      </c>
      <c r="G37" s="52" t="s">
        <v>338</v>
      </c>
      <c r="H37" s="19"/>
      <c r="I37" s="160">
        <v>0</v>
      </c>
      <c r="J37" s="161">
        <v>0</v>
      </c>
      <c r="K37" s="161"/>
      <c r="L37" s="161">
        <v>0</v>
      </c>
      <c r="M37" s="144"/>
      <c r="N37" s="52"/>
      <c r="O37" s="84"/>
      <c r="P37" s="111">
        <v>3228</v>
      </c>
      <c r="Q37" s="121">
        <v>1</v>
      </c>
      <c r="R37" s="121">
        <v>0</v>
      </c>
      <c r="S37" s="121">
        <v>4</v>
      </c>
      <c r="T37" s="9">
        <v>3</v>
      </c>
      <c r="U37" s="236">
        <v>0.54</v>
      </c>
      <c r="V37" s="236">
        <v>0.43</v>
      </c>
      <c r="W37" s="196"/>
      <c r="X37" s="196"/>
      <c r="Y37" s="196"/>
      <c r="Z37" s="196"/>
      <c r="AA37" s="196"/>
      <c r="AB37" s="197"/>
      <c r="AC37" s="4">
        <v>1</v>
      </c>
      <c r="AD37" s="4">
        <v>1</v>
      </c>
      <c r="AE37" s="4">
        <v>1</v>
      </c>
      <c r="AF37" s="4">
        <v>1</v>
      </c>
      <c r="AG37" s="72">
        <v>1</v>
      </c>
      <c r="AH37" s="4">
        <v>1</v>
      </c>
      <c r="AI37" s="4">
        <v>0</v>
      </c>
      <c r="AJ37" s="73">
        <v>1</v>
      </c>
      <c r="AK37" s="72">
        <v>1</v>
      </c>
      <c r="AL37" s="4">
        <v>1</v>
      </c>
      <c r="AM37" s="4">
        <v>1</v>
      </c>
      <c r="AN37" s="4">
        <v>1</v>
      </c>
      <c r="AO37" s="72">
        <v>1</v>
      </c>
      <c r="AP37" s="4"/>
      <c r="AQ37" s="4"/>
      <c r="AR37" s="73"/>
      <c r="AS37" s="123"/>
      <c r="AT37" s="123">
        <v>1</v>
      </c>
      <c r="AU37" s="72">
        <v>0</v>
      </c>
      <c r="AV37" s="4">
        <v>0</v>
      </c>
      <c r="AW37" s="4">
        <v>0</v>
      </c>
      <c r="AX37" s="4"/>
      <c r="AY37" s="4"/>
      <c r="AZ37" s="4"/>
      <c r="BA37" s="5"/>
      <c r="BB37" s="3"/>
      <c r="BC37" s="4"/>
      <c r="BD37" s="4"/>
      <c r="BE37" s="5"/>
      <c r="BF37" s="3"/>
      <c r="BG37" s="4"/>
      <c r="BH37" s="4"/>
      <c r="BI37" s="5"/>
      <c r="BJ37" s="3"/>
      <c r="BK37" s="4"/>
      <c r="BL37" s="4"/>
      <c r="BM37" s="5"/>
      <c r="BN37" s="3"/>
      <c r="BO37" s="4"/>
      <c r="BP37" s="4"/>
      <c r="BQ37" s="5">
        <v>2</v>
      </c>
      <c r="BR37" s="3">
        <v>1</v>
      </c>
      <c r="BS37" s="4">
        <v>2</v>
      </c>
      <c r="BT37" s="4">
        <v>2</v>
      </c>
      <c r="BU37" s="5">
        <v>2</v>
      </c>
      <c r="BV37" s="4">
        <v>2</v>
      </c>
      <c r="BW37" s="4">
        <v>1</v>
      </c>
      <c r="BX37" s="4">
        <v>2</v>
      </c>
      <c r="BY37" s="4">
        <v>2</v>
      </c>
      <c r="BZ37" s="3">
        <v>2</v>
      </c>
      <c r="CA37" s="4">
        <v>2</v>
      </c>
      <c r="CB37" s="4">
        <v>2</v>
      </c>
      <c r="CC37" s="4">
        <v>2</v>
      </c>
      <c r="CD37" s="3">
        <v>2</v>
      </c>
      <c r="CE37" s="4">
        <v>2</v>
      </c>
      <c r="CF37" s="5">
        <v>2</v>
      </c>
      <c r="CG37" s="4">
        <v>2</v>
      </c>
      <c r="CH37" s="4">
        <v>2</v>
      </c>
      <c r="CI37" s="3">
        <v>2</v>
      </c>
      <c r="CJ37" s="73">
        <v>2</v>
      </c>
      <c r="CK37" s="68"/>
      <c r="CL37" s="56"/>
      <c r="CM37" s="64"/>
      <c r="CN37" s="92"/>
      <c r="CO37" s="62"/>
      <c r="CP37" s="56"/>
      <c r="CQ37" s="61"/>
      <c r="CR37" s="80"/>
      <c r="CS37" s="56"/>
      <c r="CT37" s="56"/>
      <c r="CU37" s="64"/>
      <c r="CV37" s="80"/>
      <c r="CW37" s="83"/>
      <c r="CX37" s="111"/>
      <c r="CY37" s="98"/>
      <c r="CZ37" s="63"/>
      <c r="DA37" s="80"/>
      <c r="DB37" s="80"/>
      <c r="DC37" s="80"/>
      <c r="DD37" s="94">
        <v>3</v>
      </c>
      <c r="DE37" s="94">
        <v>3</v>
      </c>
      <c r="DF37" s="94">
        <v>2</v>
      </c>
      <c r="DG37" s="94"/>
      <c r="DH37" s="94"/>
      <c r="DI37" s="31"/>
      <c r="DJ37" s="92"/>
      <c r="DK37" s="98"/>
      <c r="DL37" s="94"/>
      <c r="DM37" s="32"/>
      <c r="DN37" s="143"/>
      <c r="DO37" s="55"/>
      <c r="DP37" s="98"/>
      <c r="DQ37" s="57"/>
      <c r="DR37" s="55"/>
      <c r="DS37" s="98"/>
      <c r="DT37" s="57"/>
      <c r="DU37" s="55"/>
      <c r="DV37" s="1"/>
      <c r="DW37" s="80">
        <f>Tableau404651711326[[#This Row],[R1]]+Tableau404651711326[[#This Row],[R2]]+Tableau404651711326[[#This Row],[R3]]</f>
        <v>0</v>
      </c>
    </row>
    <row r="38" spans="1:127" ht="15" customHeight="1" x14ac:dyDescent="0.25">
      <c r="A38" s="11" t="s">
        <v>248</v>
      </c>
      <c r="B38" s="11" t="s">
        <v>132</v>
      </c>
      <c r="C38" s="29"/>
      <c r="D38" s="45">
        <v>1</v>
      </c>
      <c r="E38" s="75"/>
      <c r="F38" s="45"/>
      <c r="G38" s="45"/>
      <c r="H38" s="86"/>
      <c r="I38" s="160">
        <v>0</v>
      </c>
      <c r="J38" s="161">
        <v>0</v>
      </c>
      <c r="K38" s="161"/>
      <c r="L38" s="161">
        <v>0</v>
      </c>
      <c r="M38" s="144"/>
      <c r="N38" s="52"/>
      <c r="O38" s="84"/>
      <c r="P38" s="111">
        <v>4590</v>
      </c>
      <c r="Q38" s="121">
        <v>1</v>
      </c>
      <c r="R38" s="121">
        <v>4</v>
      </c>
      <c r="S38" s="121">
        <v>4</v>
      </c>
      <c r="T38" s="3">
        <v>3</v>
      </c>
      <c r="U38" s="236">
        <v>4.0599999999999996</v>
      </c>
      <c r="V38" s="236">
        <v>4.33</v>
      </c>
      <c r="W38" s="196"/>
      <c r="X38" s="196"/>
      <c r="Y38" s="196"/>
      <c r="Z38" s="196"/>
      <c r="AA38" s="196"/>
      <c r="AB38" s="197"/>
      <c r="AC38" s="4">
        <v>1</v>
      </c>
      <c r="AD38" s="4">
        <v>1</v>
      </c>
      <c r="AE38" s="4">
        <v>1</v>
      </c>
      <c r="AF38" s="4">
        <v>1</v>
      </c>
      <c r="AG38" s="72">
        <v>1</v>
      </c>
      <c r="AH38" s="4">
        <v>1</v>
      </c>
      <c r="AI38" s="4">
        <v>1</v>
      </c>
      <c r="AJ38" s="73">
        <v>1</v>
      </c>
      <c r="AK38" s="72">
        <v>1</v>
      </c>
      <c r="AL38" s="4">
        <v>1</v>
      </c>
      <c r="AM38" s="4">
        <v>1</v>
      </c>
      <c r="AN38" s="4">
        <v>1</v>
      </c>
      <c r="AO38" s="72">
        <v>1</v>
      </c>
      <c r="AP38" s="4"/>
      <c r="AQ38" s="4"/>
      <c r="AR38" s="73"/>
      <c r="AS38" s="123"/>
      <c r="AT38" s="123">
        <v>1</v>
      </c>
      <c r="AU38" s="72">
        <v>2</v>
      </c>
      <c r="AV38" s="4">
        <v>2</v>
      </c>
      <c r="AW38" s="4">
        <v>2</v>
      </c>
      <c r="AX38" s="4">
        <v>2</v>
      </c>
      <c r="AY38" s="4">
        <v>2</v>
      </c>
      <c r="AZ38" s="4">
        <v>2</v>
      </c>
      <c r="BA38" s="5">
        <v>2</v>
      </c>
      <c r="BB38" s="3">
        <v>2</v>
      </c>
      <c r="BC38" s="4">
        <v>2</v>
      </c>
      <c r="BD38" s="4">
        <v>2</v>
      </c>
      <c r="BE38" s="4">
        <v>2</v>
      </c>
      <c r="BF38" s="3">
        <v>2</v>
      </c>
      <c r="BG38" s="4">
        <v>2</v>
      </c>
      <c r="BH38" s="4">
        <v>2</v>
      </c>
      <c r="BI38" s="5">
        <v>2</v>
      </c>
      <c r="BJ38" s="3">
        <v>2</v>
      </c>
      <c r="BK38" s="4">
        <v>2</v>
      </c>
      <c r="BL38" s="4">
        <v>2</v>
      </c>
      <c r="BM38" s="5">
        <v>2</v>
      </c>
      <c r="BN38" s="3">
        <v>2</v>
      </c>
      <c r="BO38" s="4">
        <v>2</v>
      </c>
      <c r="BP38" s="4">
        <v>2</v>
      </c>
      <c r="BQ38" s="5">
        <v>2</v>
      </c>
      <c r="BR38" s="3">
        <v>2</v>
      </c>
      <c r="BS38" s="4">
        <v>2</v>
      </c>
      <c r="BT38" s="4">
        <v>2</v>
      </c>
      <c r="BU38" s="5">
        <v>2</v>
      </c>
      <c r="BV38" s="4">
        <v>2</v>
      </c>
      <c r="BW38" s="4">
        <v>2</v>
      </c>
      <c r="BX38" s="4">
        <v>2</v>
      </c>
      <c r="BY38" s="4">
        <v>2</v>
      </c>
      <c r="BZ38" s="3">
        <v>2</v>
      </c>
      <c r="CA38" s="4">
        <v>2</v>
      </c>
      <c r="CB38" s="4">
        <v>2</v>
      </c>
      <c r="CC38" s="4">
        <v>2</v>
      </c>
      <c r="CD38" s="3">
        <v>2</v>
      </c>
      <c r="CE38" s="4">
        <v>2</v>
      </c>
      <c r="CF38" s="5">
        <v>2</v>
      </c>
      <c r="CG38" s="4">
        <v>2</v>
      </c>
      <c r="CH38" s="4">
        <v>2</v>
      </c>
      <c r="CI38" s="3">
        <v>2</v>
      </c>
      <c r="CJ38" s="73">
        <v>2</v>
      </c>
      <c r="CK38" s="68">
        <v>1</v>
      </c>
      <c r="CL38" s="56">
        <v>1</v>
      </c>
      <c r="CM38" s="64">
        <v>1</v>
      </c>
      <c r="CN38" s="92">
        <v>3</v>
      </c>
      <c r="CO38" s="68">
        <v>1</v>
      </c>
      <c r="CP38" s="56">
        <v>1</v>
      </c>
      <c r="CQ38" s="61">
        <v>1</v>
      </c>
      <c r="CR38" s="80">
        <v>3</v>
      </c>
      <c r="CS38" s="56">
        <v>1</v>
      </c>
      <c r="CT38" s="56">
        <v>1</v>
      </c>
      <c r="CU38" s="64">
        <v>1</v>
      </c>
      <c r="CV38" s="80">
        <v>3</v>
      </c>
      <c r="CW38" s="83">
        <v>1</v>
      </c>
      <c r="CX38" s="111">
        <v>1</v>
      </c>
      <c r="CY38" s="98">
        <v>1</v>
      </c>
      <c r="CZ38" s="63">
        <v>3</v>
      </c>
      <c r="DA38" s="80">
        <v>3</v>
      </c>
      <c r="DB38" s="80">
        <v>3</v>
      </c>
      <c r="DC38" s="94">
        <v>3</v>
      </c>
      <c r="DD38" s="94">
        <v>3</v>
      </c>
      <c r="DE38" s="94">
        <v>3</v>
      </c>
      <c r="DF38" s="94">
        <v>3</v>
      </c>
      <c r="DG38" s="94"/>
      <c r="DH38" s="94"/>
      <c r="DI38" s="31"/>
      <c r="DJ38" s="92"/>
      <c r="DK38" s="98"/>
      <c r="DL38" s="94"/>
      <c r="DM38" s="32"/>
      <c r="DN38" s="143"/>
      <c r="DO38" s="55"/>
      <c r="DP38" s="98"/>
      <c r="DQ38" s="57"/>
      <c r="DR38" s="17"/>
      <c r="DS38" s="98"/>
      <c r="DT38" s="57"/>
      <c r="DU38" s="55"/>
      <c r="DV38" s="1"/>
      <c r="DW38" s="80">
        <f>Tableau404651711326[[#This Row],[R1]]+Tableau404651711326[[#This Row],[R2]]+Tableau404651711326[[#This Row],[R3]]</f>
        <v>0</v>
      </c>
    </row>
    <row r="39" spans="1:127" ht="15" customHeight="1" x14ac:dyDescent="0.25">
      <c r="A39" s="11" t="s">
        <v>77</v>
      </c>
      <c r="B39" s="11" t="s">
        <v>250</v>
      </c>
      <c r="C39" s="11"/>
      <c r="D39" s="45">
        <v>1</v>
      </c>
      <c r="E39" s="75"/>
      <c r="F39" s="45"/>
      <c r="G39" s="45"/>
      <c r="H39" s="11"/>
      <c r="I39" s="160">
        <v>888</v>
      </c>
      <c r="J39" s="161">
        <v>9107</v>
      </c>
      <c r="K39" s="161">
        <v>1000</v>
      </c>
      <c r="L39" s="161">
        <v>45977</v>
      </c>
      <c r="M39" s="144"/>
      <c r="N39" s="52"/>
      <c r="O39" s="84"/>
      <c r="P39" s="111">
        <v>3819</v>
      </c>
      <c r="Q39" s="121">
        <v>1</v>
      </c>
      <c r="R39" s="121">
        <v>3</v>
      </c>
      <c r="S39" s="121">
        <v>4</v>
      </c>
      <c r="T39" s="9">
        <v>3</v>
      </c>
      <c r="U39" s="236">
        <v>1.59</v>
      </c>
      <c r="V39" s="236">
        <v>1.22</v>
      </c>
      <c r="W39" s="196"/>
      <c r="X39" s="196"/>
      <c r="Y39" s="196"/>
      <c r="Z39" s="196"/>
      <c r="AA39" s="196"/>
      <c r="AB39" s="197"/>
      <c r="AC39" s="4">
        <v>1</v>
      </c>
      <c r="AD39" s="4">
        <v>1</v>
      </c>
      <c r="AE39" s="4">
        <v>1</v>
      </c>
      <c r="AF39" s="4">
        <v>1</v>
      </c>
      <c r="AG39" s="72">
        <v>1</v>
      </c>
      <c r="AH39" s="4">
        <v>0</v>
      </c>
      <c r="AI39" s="4">
        <v>1</v>
      </c>
      <c r="AJ39" s="73">
        <v>1</v>
      </c>
      <c r="AK39" s="72">
        <v>0</v>
      </c>
      <c r="AL39" s="4">
        <v>0</v>
      </c>
      <c r="AM39" s="4">
        <v>1</v>
      </c>
      <c r="AN39" s="4">
        <v>1</v>
      </c>
      <c r="AO39" s="72">
        <v>1</v>
      </c>
      <c r="AP39" s="4"/>
      <c r="AQ39" s="4"/>
      <c r="AR39" s="73"/>
      <c r="AS39" s="123"/>
      <c r="AT39" s="123">
        <v>1</v>
      </c>
      <c r="AU39" s="72">
        <v>1</v>
      </c>
      <c r="AV39" s="4">
        <v>1</v>
      </c>
      <c r="AW39" s="4">
        <v>2</v>
      </c>
      <c r="AX39" s="4">
        <v>2</v>
      </c>
      <c r="AY39" s="4">
        <v>0</v>
      </c>
      <c r="AZ39" s="4">
        <v>1</v>
      </c>
      <c r="BA39" s="5">
        <v>1</v>
      </c>
      <c r="BB39" s="3">
        <v>2</v>
      </c>
      <c r="BC39" s="4">
        <v>2</v>
      </c>
      <c r="BD39" s="4">
        <v>2</v>
      </c>
      <c r="BE39" s="4">
        <v>1</v>
      </c>
      <c r="BF39" s="3">
        <v>1</v>
      </c>
      <c r="BG39" s="4">
        <v>2</v>
      </c>
      <c r="BH39" s="4">
        <v>2</v>
      </c>
      <c r="BI39" s="5">
        <v>2</v>
      </c>
      <c r="BJ39" s="3">
        <v>2</v>
      </c>
      <c r="BK39" s="4">
        <v>1</v>
      </c>
      <c r="BL39" s="4">
        <v>1</v>
      </c>
      <c r="BM39" s="5">
        <v>2</v>
      </c>
      <c r="BN39" s="3">
        <v>2</v>
      </c>
      <c r="BO39" s="4">
        <v>2</v>
      </c>
      <c r="BP39" s="4">
        <v>1</v>
      </c>
      <c r="BQ39" s="5">
        <v>2</v>
      </c>
      <c r="BR39" s="3">
        <v>2</v>
      </c>
      <c r="BS39" s="4">
        <v>0</v>
      </c>
      <c r="BT39" s="4">
        <v>2</v>
      </c>
      <c r="BU39" s="5">
        <v>2</v>
      </c>
      <c r="BV39" s="4">
        <v>2</v>
      </c>
      <c r="BW39" s="4">
        <v>2</v>
      </c>
      <c r="BX39" s="4">
        <v>2</v>
      </c>
      <c r="BY39" s="4">
        <v>2</v>
      </c>
      <c r="BZ39" s="3">
        <v>1</v>
      </c>
      <c r="CA39" s="4">
        <v>2</v>
      </c>
      <c r="CB39" s="4">
        <v>2</v>
      </c>
      <c r="CC39" s="4">
        <v>1</v>
      </c>
      <c r="CD39" s="3">
        <v>1</v>
      </c>
      <c r="CE39" s="4">
        <v>2</v>
      </c>
      <c r="CF39" s="5">
        <v>2</v>
      </c>
      <c r="CG39" s="4">
        <v>1</v>
      </c>
      <c r="CH39" s="4">
        <v>2</v>
      </c>
      <c r="CI39" s="3">
        <v>2</v>
      </c>
      <c r="CJ39" s="73">
        <v>2</v>
      </c>
      <c r="CK39" s="68">
        <v>1</v>
      </c>
      <c r="CL39" s="56">
        <v>1</v>
      </c>
      <c r="CM39" s="61">
        <v>0</v>
      </c>
      <c r="CN39" s="92">
        <v>2</v>
      </c>
      <c r="CO39" s="68">
        <v>1</v>
      </c>
      <c r="CP39" s="56">
        <v>1</v>
      </c>
      <c r="CQ39" s="61">
        <v>1</v>
      </c>
      <c r="CR39" s="80">
        <v>3</v>
      </c>
      <c r="CS39" s="56">
        <v>1</v>
      </c>
      <c r="CT39" s="56">
        <v>1</v>
      </c>
      <c r="CU39" s="61">
        <v>1</v>
      </c>
      <c r="CV39" s="80">
        <v>3</v>
      </c>
      <c r="CW39" s="83">
        <v>1</v>
      </c>
      <c r="CX39" s="111">
        <v>1</v>
      </c>
      <c r="CY39" s="98">
        <v>0</v>
      </c>
      <c r="CZ39" s="63">
        <v>2</v>
      </c>
      <c r="DA39" s="80">
        <v>3</v>
      </c>
      <c r="DB39" s="80">
        <v>3</v>
      </c>
      <c r="DC39" s="80">
        <v>3</v>
      </c>
      <c r="DD39" s="80">
        <v>3</v>
      </c>
      <c r="DE39" s="80">
        <v>3</v>
      </c>
      <c r="DF39" s="80">
        <v>3</v>
      </c>
      <c r="DG39" s="80"/>
      <c r="DH39" s="80"/>
      <c r="DI39" s="31"/>
      <c r="DJ39" s="92"/>
      <c r="DK39" s="98"/>
      <c r="DL39" s="80"/>
      <c r="DM39" s="32"/>
      <c r="DN39" s="143"/>
      <c r="DO39" s="55"/>
      <c r="DP39" s="98"/>
      <c r="DQ39" s="57"/>
      <c r="DR39" s="17"/>
      <c r="DS39" s="98"/>
      <c r="DT39" s="57"/>
      <c r="DU39" s="55"/>
      <c r="DV39" s="1"/>
      <c r="DW39" s="80">
        <f>Tableau404651711326[[#This Row],[R1]]+Tableau404651711326[[#This Row],[R2]]+Tableau404651711326[[#This Row],[R3]]</f>
        <v>0</v>
      </c>
    </row>
    <row r="40" spans="1:127" ht="15" customHeight="1" x14ac:dyDescent="0.25">
      <c r="A40" s="11" t="s">
        <v>344</v>
      </c>
      <c r="B40" s="11" t="s">
        <v>340</v>
      </c>
      <c r="C40" s="38"/>
      <c r="D40" s="45">
        <v>1</v>
      </c>
      <c r="E40" s="75"/>
      <c r="F40" s="45"/>
      <c r="G40" s="45"/>
      <c r="H40" s="11"/>
      <c r="I40" s="160"/>
      <c r="J40" s="161"/>
      <c r="K40" s="161"/>
      <c r="L40" s="161"/>
      <c r="M40" s="144"/>
      <c r="N40" s="52"/>
      <c r="O40" s="84"/>
      <c r="P40" s="111">
        <v>5286</v>
      </c>
      <c r="Q40" s="121"/>
      <c r="R40" s="121"/>
      <c r="S40" s="121"/>
      <c r="T40" s="3"/>
      <c r="U40" s="236">
        <v>3.41</v>
      </c>
      <c r="V40" s="236">
        <v>3.52</v>
      </c>
      <c r="W40" s="196"/>
      <c r="X40" s="196"/>
      <c r="Y40" s="196"/>
      <c r="Z40" s="196"/>
      <c r="AA40" s="196"/>
      <c r="AB40" s="197"/>
      <c r="AC40" s="4"/>
      <c r="AD40" s="4"/>
      <c r="AE40" s="4"/>
      <c r="AF40" s="4"/>
      <c r="AG40" s="72"/>
      <c r="AH40" s="4"/>
      <c r="AI40" s="4"/>
      <c r="AJ40" s="73"/>
      <c r="AK40" s="72"/>
      <c r="AL40" s="4"/>
      <c r="AM40" s="4"/>
      <c r="AN40" s="4"/>
      <c r="AO40" s="72"/>
      <c r="AP40" s="4"/>
      <c r="AQ40" s="4"/>
      <c r="AR40" s="73"/>
      <c r="AS40" s="123"/>
      <c r="AT40" s="123">
        <v>1</v>
      </c>
      <c r="AU40" s="72">
        <v>2</v>
      </c>
      <c r="AV40" s="4">
        <v>1</v>
      </c>
      <c r="AW40" s="4">
        <v>1</v>
      </c>
      <c r="AX40" s="4"/>
      <c r="AY40" s="4"/>
      <c r="AZ40" s="4"/>
      <c r="BA40" s="5"/>
      <c r="BB40" s="147"/>
      <c r="BC40" s="146"/>
      <c r="BD40" s="146"/>
      <c r="BE40" s="146"/>
      <c r="BF40" s="147"/>
      <c r="BG40" s="146"/>
      <c r="BH40" s="146"/>
      <c r="BI40" s="148"/>
      <c r="BJ40" s="3"/>
      <c r="BK40" s="4"/>
      <c r="BL40" s="4"/>
      <c r="BM40" s="5"/>
      <c r="BN40" s="3"/>
      <c r="BO40" s="4"/>
      <c r="BP40" s="4"/>
      <c r="BQ40" s="5"/>
      <c r="BR40" s="3"/>
      <c r="BS40" s="4"/>
      <c r="BT40" s="4"/>
      <c r="BU40" s="5"/>
      <c r="BV40" s="4"/>
      <c r="BW40" s="4"/>
      <c r="BX40" s="4"/>
      <c r="BY40" s="4"/>
      <c r="BZ40" s="3"/>
      <c r="CA40" s="4"/>
      <c r="CB40" s="4"/>
      <c r="CC40" s="4"/>
      <c r="CD40" s="3"/>
      <c r="CE40" s="4"/>
      <c r="CF40" s="5"/>
      <c r="CG40" s="4"/>
      <c r="CH40" s="4"/>
      <c r="CI40" s="3"/>
      <c r="CJ40" s="73">
        <v>1</v>
      </c>
      <c r="CK40" s="68"/>
      <c r="CL40" s="56"/>
      <c r="CM40" s="61"/>
      <c r="CN40" s="92"/>
      <c r="CO40" s="68"/>
      <c r="CP40" s="56"/>
      <c r="CQ40" s="61"/>
      <c r="CR40" s="80"/>
      <c r="CS40" s="56"/>
      <c r="CT40" s="56"/>
      <c r="CU40" s="61"/>
      <c r="CV40" s="80"/>
      <c r="CW40" s="83"/>
      <c r="CX40" s="111"/>
      <c r="CY40" s="98"/>
      <c r="CZ40" s="80"/>
      <c r="DA40" s="80"/>
      <c r="DB40" s="80"/>
      <c r="DC40" s="80"/>
      <c r="DD40" s="80"/>
      <c r="DE40" s="80"/>
      <c r="DF40" s="80"/>
      <c r="DG40" s="80"/>
      <c r="DH40" s="80"/>
      <c r="DI40" s="31"/>
      <c r="DJ40" s="92"/>
      <c r="DK40" s="98"/>
      <c r="DL40" s="80"/>
      <c r="DM40" s="32"/>
      <c r="DN40" s="143"/>
      <c r="DO40" s="55"/>
      <c r="DP40" s="98"/>
      <c r="DQ40" s="57"/>
      <c r="DR40" s="55"/>
      <c r="DS40" s="98"/>
      <c r="DT40" s="57"/>
      <c r="DU40" s="55"/>
      <c r="DV40" s="111"/>
      <c r="DW40" s="80">
        <f>Tableau404651711326[[#This Row],[R1]]+Tableau404651711326[[#This Row],[R2]]+Tableau404651711326[[#This Row],[R3]]</f>
        <v>0</v>
      </c>
    </row>
    <row r="41" spans="1:127" ht="15" customHeight="1" x14ac:dyDescent="0.25">
      <c r="A41" s="11" t="s">
        <v>148</v>
      </c>
      <c r="B41" s="11" t="s">
        <v>160</v>
      </c>
      <c r="D41" s="45">
        <v>1</v>
      </c>
      <c r="E41" s="75"/>
      <c r="F41" s="45"/>
      <c r="G41" s="45"/>
      <c r="H41" s="11"/>
      <c r="I41" s="160">
        <v>6974</v>
      </c>
      <c r="J41" s="161">
        <v>14172</v>
      </c>
      <c r="K41" s="161">
        <v>2000</v>
      </c>
      <c r="L41" s="161">
        <v>127115</v>
      </c>
      <c r="M41" s="144"/>
      <c r="N41" s="52"/>
      <c r="O41" s="84"/>
      <c r="P41" s="111">
        <v>5518</v>
      </c>
      <c r="Q41" s="121">
        <v>1</v>
      </c>
      <c r="R41" s="121">
        <v>4</v>
      </c>
      <c r="S41" s="121">
        <v>4</v>
      </c>
      <c r="T41" s="3">
        <v>4</v>
      </c>
      <c r="U41" s="236">
        <v>4.46</v>
      </c>
      <c r="V41" s="236">
        <v>5.51</v>
      </c>
      <c r="W41" s="196"/>
      <c r="X41" s="196"/>
      <c r="Y41" s="196"/>
      <c r="Z41" s="196"/>
      <c r="AA41" s="196"/>
      <c r="AB41" s="197"/>
      <c r="AC41" s="4">
        <v>1</v>
      </c>
      <c r="AD41" s="4">
        <v>1</v>
      </c>
      <c r="AE41" s="4">
        <v>1</v>
      </c>
      <c r="AF41" s="4">
        <v>0</v>
      </c>
      <c r="AG41" s="72">
        <v>1</v>
      </c>
      <c r="AH41" s="4">
        <v>1</v>
      </c>
      <c r="AI41" s="4">
        <v>1</v>
      </c>
      <c r="AJ41" s="73">
        <v>1</v>
      </c>
      <c r="AK41" s="72">
        <v>1</v>
      </c>
      <c r="AL41" s="4">
        <v>1</v>
      </c>
      <c r="AM41" s="4">
        <v>1</v>
      </c>
      <c r="AN41" s="4">
        <v>1</v>
      </c>
      <c r="AO41" s="72">
        <v>1</v>
      </c>
      <c r="AP41" s="4"/>
      <c r="AQ41" s="4"/>
      <c r="AR41" s="73"/>
      <c r="AS41" s="123"/>
      <c r="AT41" s="123">
        <v>1</v>
      </c>
      <c r="AU41" s="72">
        <v>2</v>
      </c>
      <c r="AV41" s="4">
        <v>2</v>
      </c>
      <c r="AW41" s="4">
        <v>2</v>
      </c>
      <c r="AX41" s="4">
        <v>2</v>
      </c>
      <c r="AY41" s="4">
        <v>2</v>
      </c>
      <c r="AZ41" s="4">
        <v>2</v>
      </c>
      <c r="BA41" s="5">
        <v>2</v>
      </c>
      <c r="BB41" s="147">
        <v>2</v>
      </c>
      <c r="BC41" s="146">
        <v>2</v>
      </c>
      <c r="BD41" s="146">
        <v>2</v>
      </c>
      <c r="BE41" s="146">
        <v>2</v>
      </c>
      <c r="BF41" s="147">
        <v>2</v>
      </c>
      <c r="BG41" s="146">
        <v>2</v>
      </c>
      <c r="BH41" s="146">
        <v>2</v>
      </c>
      <c r="BI41" s="148">
        <v>2</v>
      </c>
      <c r="BJ41" s="3">
        <v>2</v>
      </c>
      <c r="BK41" s="4">
        <v>2</v>
      </c>
      <c r="BL41" s="4">
        <v>2</v>
      </c>
      <c r="BM41" s="5">
        <v>2</v>
      </c>
      <c r="BN41" s="3">
        <v>2</v>
      </c>
      <c r="BO41" s="4">
        <v>2</v>
      </c>
      <c r="BP41" s="4">
        <v>2</v>
      </c>
      <c r="BQ41" s="5">
        <v>2</v>
      </c>
      <c r="BR41" s="3">
        <v>2</v>
      </c>
      <c r="BS41" s="4">
        <v>2</v>
      </c>
      <c r="BT41" s="4">
        <v>2</v>
      </c>
      <c r="BU41" s="5">
        <v>2</v>
      </c>
      <c r="BV41" s="4">
        <v>2</v>
      </c>
      <c r="BW41" s="4">
        <v>2</v>
      </c>
      <c r="BX41" s="4">
        <v>2</v>
      </c>
      <c r="BY41" s="4">
        <v>2</v>
      </c>
      <c r="BZ41" s="3">
        <v>2</v>
      </c>
      <c r="CA41" s="4">
        <v>2</v>
      </c>
      <c r="CB41" s="4">
        <v>2</v>
      </c>
      <c r="CC41" s="4">
        <v>2</v>
      </c>
      <c r="CD41" s="3">
        <v>2</v>
      </c>
      <c r="CE41" s="4">
        <v>2</v>
      </c>
      <c r="CF41" s="5">
        <v>2</v>
      </c>
      <c r="CG41" s="4">
        <v>2</v>
      </c>
      <c r="CH41" s="4">
        <v>2</v>
      </c>
      <c r="CI41" s="3">
        <v>2</v>
      </c>
      <c r="CJ41" s="73">
        <v>2</v>
      </c>
      <c r="CK41" s="68">
        <v>0</v>
      </c>
      <c r="CL41" s="56">
        <v>0</v>
      </c>
      <c r="CM41" s="61">
        <v>0</v>
      </c>
      <c r="CN41" s="92"/>
      <c r="CO41" s="68">
        <v>1</v>
      </c>
      <c r="CP41" s="56">
        <v>1</v>
      </c>
      <c r="CQ41" s="61">
        <v>1</v>
      </c>
      <c r="CR41" s="80">
        <v>3</v>
      </c>
      <c r="CS41" s="56">
        <v>1</v>
      </c>
      <c r="CT41" s="56">
        <v>1</v>
      </c>
      <c r="CU41" s="61">
        <v>1</v>
      </c>
      <c r="CV41" s="80">
        <v>3</v>
      </c>
      <c r="CW41" s="83">
        <v>1</v>
      </c>
      <c r="CX41" s="111">
        <v>1</v>
      </c>
      <c r="CY41" s="98">
        <v>1</v>
      </c>
      <c r="CZ41" s="80">
        <v>3</v>
      </c>
      <c r="DA41" s="80">
        <v>3</v>
      </c>
      <c r="DB41" s="80">
        <v>3</v>
      </c>
      <c r="DC41" s="80">
        <v>3</v>
      </c>
      <c r="DD41" s="80">
        <v>3</v>
      </c>
      <c r="DE41" s="80">
        <v>3</v>
      </c>
      <c r="DF41" s="80">
        <v>3</v>
      </c>
      <c r="DG41" s="80"/>
      <c r="DH41" s="80"/>
      <c r="DI41" s="31"/>
      <c r="DJ41" s="92"/>
      <c r="DK41" s="98"/>
      <c r="DL41" s="80"/>
      <c r="DM41" s="32"/>
      <c r="DN41" s="143"/>
      <c r="DO41" s="55"/>
      <c r="DP41" s="98"/>
      <c r="DQ41" s="57"/>
      <c r="DR41" s="17"/>
      <c r="DS41" s="98"/>
      <c r="DT41" s="57"/>
      <c r="DU41" s="55"/>
      <c r="DV41" s="1"/>
      <c r="DW41" s="80">
        <f>Tableau404651711326[[#This Row],[R1]]+Tableau404651711326[[#This Row],[R2]]+Tableau404651711326[[#This Row],[R3]]</f>
        <v>0</v>
      </c>
    </row>
    <row r="42" spans="1:127" ht="15" customHeight="1" x14ac:dyDescent="0.25">
      <c r="A42" s="11" t="s">
        <v>114</v>
      </c>
      <c r="B42" s="11" t="s">
        <v>137</v>
      </c>
      <c r="C42" s="53"/>
      <c r="D42" s="45">
        <v>1</v>
      </c>
      <c r="E42" s="75"/>
      <c r="F42" s="45"/>
      <c r="G42" s="45"/>
      <c r="H42" s="11"/>
      <c r="I42" s="160">
        <v>1743</v>
      </c>
      <c r="J42" s="161">
        <v>3033</v>
      </c>
      <c r="K42" s="161"/>
      <c r="L42" s="161">
        <v>6782</v>
      </c>
      <c r="M42" s="144"/>
      <c r="N42" s="52"/>
      <c r="O42" s="84"/>
      <c r="P42" s="111">
        <v>4928</v>
      </c>
      <c r="Q42" s="121">
        <v>1</v>
      </c>
      <c r="R42" s="121">
        <v>3</v>
      </c>
      <c r="S42" s="121">
        <v>3</v>
      </c>
      <c r="T42" s="9">
        <v>1</v>
      </c>
      <c r="U42" s="236">
        <v>0</v>
      </c>
      <c r="V42" s="236">
        <v>4.54</v>
      </c>
      <c r="W42" s="196"/>
      <c r="X42" s="196"/>
      <c r="Y42" s="196"/>
      <c r="Z42" s="196"/>
      <c r="AA42" s="196"/>
      <c r="AB42" s="197"/>
      <c r="AC42" s="4">
        <v>1</v>
      </c>
      <c r="AD42" s="4">
        <v>1</v>
      </c>
      <c r="AE42" s="4">
        <v>0</v>
      </c>
      <c r="AF42" s="4">
        <v>1</v>
      </c>
      <c r="AG42" s="72">
        <v>1</v>
      </c>
      <c r="AH42" s="4">
        <v>0</v>
      </c>
      <c r="AI42" s="4">
        <v>0</v>
      </c>
      <c r="AJ42" s="73">
        <v>0</v>
      </c>
      <c r="AK42" s="72">
        <v>1</v>
      </c>
      <c r="AL42" s="4">
        <v>1</v>
      </c>
      <c r="AM42" s="4">
        <v>1</v>
      </c>
      <c r="AN42" s="4">
        <v>1</v>
      </c>
      <c r="AO42" s="72"/>
      <c r="AP42" s="4"/>
      <c r="AQ42" s="4"/>
      <c r="AR42" s="73"/>
      <c r="AS42" s="123"/>
      <c r="AT42" s="123">
        <v>1</v>
      </c>
      <c r="AU42" s="72">
        <v>2</v>
      </c>
      <c r="AV42" s="4">
        <v>2</v>
      </c>
      <c r="AW42" s="4">
        <v>2</v>
      </c>
      <c r="AX42" s="4">
        <v>2</v>
      </c>
      <c r="AY42" s="4">
        <v>2</v>
      </c>
      <c r="AZ42" s="4">
        <v>2</v>
      </c>
      <c r="BA42" s="5">
        <v>2</v>
      </c>
      <c r="BB42" s="3">
        <v>2</v>
      </c>
      <c r="BC42" s="4">
        <v>2</v>
      </c>
      <c r="BD42" s="4">
        <v>2</v>
      </c>
      <c r="BE42" s="4">
        <v>2</v>
      </c>
      <c r="BF42" s="3">
        <v>2</v>
      </c>
      <c r="BG42" s="4">
        <v>0</v>
      </c>
      <c r="BH42" s="4">
        <v>2</v>
      </c>
      <c r="BI42" s="5">
        <v>1</v>
      </c>
      <c r="BJ42" s="3">
        <v>1</v>
      </c>
      <c r="BK42" s="4">
        <v>2</v>
      </c>
      <c r="BL42" s="4">
        <v>2</v>
      </c>
      <c r="BM42" s="5">
        <v>1</v>
      </c>
      <c r="BN42" s="3">
        <v>2</v>
      </c>
      <c r="BO42" s="4">
        <v>2</v>
      </c>
      <c r="BP42" s="4">
        <v>2</v>
      </c>
      <c r="BQ42" s="5">
        <v>1</v>
      </c>
      <c r="BR42" s="3">
        <v>1</v>
      </c>
      <c r="BS42" s="4">
        <v>2</v>
      </c>
      <c r="BT42" s="4">
        <v>2</v>
      </c>
      <c r="BU42" s="5">
        <v>1</v>
      </c>
      <c r="BV42" s="4">
        <v>1</v>
      </c>
      <c r="BW42" s="4">
        <v>0</v>
      </c>
      <c r="BX42" s="4">
        <v>2</v>
      </c>
      <c r="BY42" s="4">
        <v>1</v>
      </c>
      <c r="BZ42" s="3">
        <v>2</v>
      </c>
      <c r="CA42" s="4">
        <v>2</v>
      </c>
      <c r="CB42" s="4">
        <v>2</v>
      </c>
      <c r="CC42" s="4">
        <v>2</v>
      </c>
      <c r="CD42" s="3">
        <v>2</v>
      </c>
      <c r="CE42" s="4">
        <v>2</v>
      </c>
      <c r="CF42" s="5">
        <v>2</v>
      </c>
      <c r="CG42" s="4">
        <v>0</v>
      </c>
      <c r="CH42" s="4">
        <v>0</v>
      </c>
      <c r="CI42" s="3">
        <v>2</v>
      </c>
      <c r="CJ42" s="73">
        <v>2</v>
      </c>
      <c r="CK42" s="68">
        <v>1</v>
      </c>
      <c r="CL42" s="56">
        <v>1</v>
      </c>
      <c r="CM42" s="61">
        <v>1</v>
      </c>
      <c r="CN42" s="92">
        <v>3</v>
      </c>
      <c r="CO42" s="62">
        <v>1</v>
      </c>
      <c r="CP42" s="56">
        <v>1</v>
      </c>
      <c r="CQ42" s="61">
        <v>1</v>
      </c>
      <c r="CR42" s="80">
        <v>3</v>
      </c>
      <c r="CS42" s="90">
        <v>1</v>
      </c>
      <c r="CT42" s="56">
        <v>1</v>
      </c>
      <c r="CU42" s="61">
        <v>1</v>
      </c>
      <c r="CV42" s="80">
        <v>3</v>
      </c>
      <c r="CW42" s="83">
        <v>1</v>
      </c>
      <c r="CX42" s="111">
        <v>1</v>
      </c>
      <c r="CY42" s="98">
        <v>1</v>
      </c>
      <c r="CZ42" s="63">
        <v>3</v>
      </c>
      <c r="DA42" s="80">
        <v>3</v>
      </c>
      <c r="DB42" s="80">
        <v>3</v>
      </c>
      <c r="DC42" s="80">
        <v>3</v>
      </c>
      <c r="DD42" s="80">
        <v>3</v>
      </c>
      <c r="DE42" s="80">
        <v>1</v>
      </c>
      <c r="DF42" s="80">
        <v>3</v>
      </c>
      <c r="DG42" s="80"/>
      <c r="DH42" s="80"/>
      <c r="DI42" s="31"/>
      <c r="DJ42" s="92"/>
      <c r="DK42" s="64"/>
      <c r="DL42" s="80"/>
      <c r="DM42" s="32"/>
      <c r="DN42" s="143"/>
      <c r="DO42" s="55"/>
      <c r="DP42" s="98"/>
      <c r="DQ42" s="57"/>
      <c r="DR42" s="17"/>
      <c r="DS42" s="98"/>
      <c r="DT42" s="60"/>
      <c r="DU42" s="55"/>
      <c r="DV42" s="1"/>
      <c r="DW42" s="80">
        <f>Tableau404651711326[[#This Row],[R1]]+Tableau404651711326[[#This Row],[R2]]+Tableau404651711326[[#This Row],[R3]]</f>
        <v>0</v>
      </c>
    </row>
    <row r="43" spans="1:127" ht="15" customHeight="1" x14ac:dyDescent="0.25">
      <c r="A43" s="11" t="s">
        <v>314</v>
      </c>
      <c r="B43" s="11" t="s">
        <v>280</v>
      </c>
      <c r="C43" s="11"/>
      <c r="D43" s="45">
        <v>1</v>
      </c>
      <c r="E43" s="75"/>
      <c r="F43" s="45"/>
      <c r="G43" s="45"/>
      <c r="H43" s="45"/>
      <c r="I43" s="160"/>
      <c r="J43" s="161"/>
      <c r="K43" s="161"/>
      <c r="L43" s="161"/>
      <c r="M43" s="144"/>
      <c r="N43" s="52"/>
      <c r="O43" s="84"/>
      <c r="P43" s="111">
        <v>3170</v>
      </c>
      <c r="Q43" s="121">
        <v>1</v>
      </c>
      <c r="R43" s="121"/>
      <c r="S43" s="121"/>
      <c r="T43" s="3">
        <v>3</v>
      </c>
      <c r="U43" s="236">
        <v>2.31</v>
      </c>
      <c r="V43" s="236">
        <v>2.39</v>
      </c>
      <c r="W43" s="196"/>
      <c r="X43" s="196"/>
      <c r="Y43" s="196"/>
      <c r="Z43" s="196"/>
      <c r="AA43" s="196"/>
      <c r="AB43" s="197"/>
      <c r="AC43" s="4"/>
      <c r="AD43" s="4"/>
      <c r="AE43" s="4"/>
      <c r="AF43" s="4"/>
      <c r="AG43" s="72"/>
      <c r="AH43" s="4"/>
      <c r="AI43" s="4">
        <v>1</v>
      </c>
      <c r="AJ43" s="73">
        <v>1</v>
      </c>
      <c r="AK43" s="72">
        <v>1</v>
      </c>
      <c r="AL43" s="4">
        <v>0</v>
      </c>
      <c r="AM43" s="4">
        <v>1</v>
      </c>
      <c r="AN43" s="4">
        <v>1</v>
      </c>
      <c r="AO43" s="72">
        <v>1</v>
      </c>
      <c r="AP43" s="4"/>
      <c r="AQ43" s="4"/>
      <c r="AR43" s="73"/>
      <c r="AS43" s="123"/>
      <c r="AT43" s="123">
        <v>1</v>
      </c>
      <c r="AU43" s="72"/>
      <c r="AV43" s="4"/>
      <c r="AW43" s="4"/>
      <c r="AX43" s="4"/>
      <c r="AY43" s="4"/>
      <c r="AZ43" s="4"/>
      <c r="BA43" s="5"/>
      <c r="BB43" s="3"/>
      <c r="BC43" s="4"/>
      <c r="BD43" s="4"/>
      <c r="BE43" s="5"/>
      <c r="BF43" s="3"/>
      <c r="BG43" s="4"/>
      <c r="BH43" s="4"/>
      <c r="BI43" s="5"/>
      <c r="BJ43" s="3"/>
      <c r="BK43" s="4"/>
      <c r="BL43" s="4"/>
      <c r="BM43" s="5"/>
      <c r="BN43" s="3"/>
      <c r="BO43" s="4"/>
      <c r="BP43" s="4"/>
      <c r="BQ43" s="5"/>
      <c r="BR43" s="3"/>
      <c r="BS43" s="4"/>
      <c r="BT43" s="4"/>
      <c r="BU43" s="5"/>
      <c r="BV43" s="4"/>
      <c r="BW43" s="4"/>
      <c r="BX43" s="4"/>
      <c r="BY43" s="4"/>
      <c r="BZ43" s="3"/>
      <c r="CA43" s="4"/>
      <c r="CB43" s="4"/>
      <c r="CC43" s="4">
        <v>2</v>
      </c>
      <c r="CD43" s="3">
        <v>2</v>
      </c>
      <c r="CE43" s="4">
        <v>2</v>
      </c>
      <c r="CF43" s="5">
        <v>2</v>
      </c>
      <c r="CG43" s="4">
        <v>2</v>
      </c>
      <c r="CH43" s="4">
        <v>2</v>
      </c>
      <c r="CI43" s="3">
        <v>2</v>
      </c>
      <c r="CJ43" s="73">
        <v>2</v>
      </c>
      <c r="CK43" s="57"/>
      <c r="CL43" s="55"/>
      <c r="CM43" s="168"/>
      <c r="CN43" s="92"/>
      <c r="CO43" s="62"/>
      <c r="CP43" s="56"/>
      <c r="CQ43" s="169"/>
      <c r="CR43" s="80"/>
      <c r="CS43" s="111"/>
      <c r="CT43" s="55"/>
      <c r="CU43" s="61"/>
      <c r="CV43" s="80"/>
      <c r="CW43" s="83"/>
      <c r="CX43" s="111"/>
      <c r="CY43" s="98"/>
      <c r="CZ43" s="63"/>
      <c r="DA43" s="80"/>
      <c r="DB43" s="80"/>
      <c r="DC43" s="80"/>
      <c r="DD43" s="80"/>
      <c r="DE43" s="80"/>
      <c r="DF43" s="80">
        <v>3</v>
      </c>
      <c r="DG43" s="80"/>
      <c r="DH43" s="80"/>
      <c r="DI43" s="31"/>
      <c r="DJ43" s="92"/>
      <c r="DK43" s="98"/>
      <c r="DL43" s="94"/>
      <c r="DM43" s="32"/>
      <c r="DN43" s="143"/>
      <c r="DO43" s="55"/>
      <c r="DP43" s="168"/>
      <c r="DQ43" s="57"/>
      <c r="DR43" s="55"/>
      <c r="DS43" s="168"/>
      <c r="DT43" s="57"/>
      <c r="DU43" s="55"/>
      <c r="DV43" s="55"/>
      <c r="DW43" s="170">
        <f>Tableau404651711326[[#This Row],[R1]]+Tableau404651711326[[#This Row],[R2]]+Tableau404651711326[[#This Row],[R3]]</f>
        <v>0</v>
      </c>
    </row>
    <row r="44" spans="1:127" ht="15" customHeight="1" x14ac:dyDescent="0.25">
      <c r="A44" s="11" t="s">
        <v>78</v>
      </c>
      <c r="B44" s="11" t="s">
        <v>136</v>
      </c>
      <c r="C44" s="11"/>
      <c r="D44" s="45">
        <v>1</v>
      </c>
      <c r="E44" s="75"/>
      <c r="F44" s="45"/>
      <c r="G44" s="45"/>
      <c r="H44" s="11"/>
      <c r="I44" s="160">
        <v>744</v>
      </c>
      <c r="J44" s="161">
        <v>1069</v>
      </c>
      <c r="K44" s="161">
        <v>2000</v>
      </c>
      <c r="L44" s="161">
        <v>1069</v>
      </c>
      <c r="M44" s="144"/>
      <c r="N44" s="52"/>
      <c r="O44" s="84"/>
      <c r="P44" s="111">
        <v>4917</v>
      </c>
      <c r="Q44" s="121">
        <v>1</v>
      </c>
      <c r="R44" s="121">
        <v>2</v>
      </c>
      <c r="S44" s="121">
        <v>3</v>
      </c>
      <c r="T44" s="9">
        <v>3</v>
      </c>
      <c r="U44" s="236">
        <v>4.37</v>
      </c>
      <c r="V44" s="236">
        <v>4.5599999999999996</v>
      </c>
      <c r="W44" s="196"/>
      <c r="X44" s="196"/>
      <c r="Y44" s="196"/>
      <c r="Z44" s="196"/>
      <c r="AA44" s="196"/>
      <c r="AB44" s="197"/>
      <c r="AC44" s="4">
        <v>1</v>
      </c>
      <c r="AD44" s="4">
        <v>1</v>
      </c>
      <c r="AE44" s="4">
        <v>1</v>
      </c>
      <c r="AF44" s="4">
        <v>1</v>
      </c>
      <c r="AG44" s="72">
        <v>1</v>
      </c>
      <c r="AH44" s="4">
        <v>1</v>
      </c>
      <c r="AI44" s="4">
        <v>1</v>
      </c>
      <c r="AJ44" s="73">
        <v>1</v>
      </c>
      <c r="AK44" s="72">
        <v>1</v>
      </c>
      <c r="AL44" s="4">
        <v>1</v>
      </c>
      <c r="AM44" s="4">
        <v>1</v>
      </c>
      <c r="AN44" s="4">
        <v>1</v>
      </c>
      <c r="AO44" s="72">
        <v>1</v>
      </c>
      <c r="AP44" s="4"/>
      <c r="AQ44" s="4"/>
      <c r="AR44" s="73"/>
      <c r="AS44" s="123"/>
      <c r="AT44" s="123">
        <v>1</v>
      </c>
      <c r="AU44" s="72">
        <v>1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5">
        <v>0</v>
      </c>
      <c r="BB44" s="3">
        <v>0</v>
      </c>
      <c r="BC44" s="4">
        <v>1</v>
      </c>
      <c r="BD44" s="4">
        <v>2</v>
      </c>
      <c r="BE44" s="5">
        <v>2</v>
      </c>
      <c r="BF44" s="3">
        <v>0</v>
      </c>
      <c r="BG44" s="4">
        <v>1</v>
      </c>
      <c r="BH44" s="4">
        <v>0</v>
      </c>
      <c r="BI44" s="5">
        <v>1</v>
      </c>
      <c r="BJ44" s="3">
        <v>2</v>
      </c>
      <c r="BK44" s="4">
        <v>1</v>
      </c>
      <c r="BL44" s="4">
        <v>0</v>
      </c>
      <c r="BM44" s="5">
        <v>2</v>
      </c>
      <c r="BN44" s="3">
        <v>2</v>
      </c>
      <c r="BO44" s="4">
        <v>1</v>
      </c>
      <c r="BP44" s="4">
        <v>1</v>
      </c>
      <c r="BQ44" s="5">
        <v>2</v>
      </c>
      <c r="BR44" s="3">
        <v>2</v>
      </c>
      <c r="BS44" s="4">
        <v>0</v>
      </c>
      <c r="BT44" s="4">
        <v>2</v>
      </c>
      <c r="BU44" s="5">
        <v>2</v>
      </c>
      <c r="BV44" s="4">
        <v>2</v>
      </c>
      <c r="BW44" s="4">
        <v>2</v>
      </c>
      <c r="BX44" s="4">
        <v>2</v>
      </c>
      <c r="BY44" s="4">
        <v>2</v>
      </c>
      <c r="BZ44" s="3">
        <v>2</v>
      </c>
      <c r="CA44" s="4">
        <v>2</v>
      </c>
      <c r="CB44" s="4">
        <v>2</v>
      </c>
      <c r="CC44" s="4">
        <v>1</v>
      </c>
      <c r="CD44" s="3">
        <v>2</v>
      </c>
      <c r="CE44" s="4">
        <v>1</v>
      </c>
      <c r="CF44" s="5">
        <v>2</v>
      </c>
      <c r="CG44" s="4">
        <v>2</v>
      </c>
      <c r="CH44" s="4">
        <v>2</v>
      </c>
      <c r="CI44" s="3">
        <v>2</v>
      </c>
      <c r="CJ44" s="73">
        <v>2</v>
      </c>
      <c r="CK44" s="68">
        <v>1</v>
      </c>
      <c r="CL44" s="56">
        <v>1</v>
      </c>
      <c r="CM44" s="61">
        <v>1</v>
      </c>
      <c r="CN44" s="92">
        <v>3</v>
      </c>
      <c r="CO44" s="175">
        <v>1</v>
      </c>
      <c r="CP44" s="56">
        <v>1</v>
      </c>
      <c r="CQ44" s="61">
        <v>1</v>
      </c>
      <c r="CR44" s="80">
        <v>3</v>
      </c>
      <c r="CS44" s="56">
        <v>1</v>
      </c>
      <c r="CT44" s="56">
        <v>1</v>
      </c>
      <c r="CU44" s="61">
        <v>1</v>
      </c>
      <c r="CV44" s="80">
        <v>3</v>
      </c>
      <c r="CW44" s="83">
        <v>1</v>
      </c>
      <c r="CX44" s="111">
        <v>1</v>
      </c>
      <c r="CY44" s="98">
        <v>1</v>
      </c>
      <c r="CZ44" s="63">
        <v>3</v>
      </c>
      <c r="DA44" s="80">
        <v>3</v>
      </c>
      <c r="DB44" s="80">
        <v>2</v>
      </c>
      <c r="DC44" s="80">
        <v>3</v>
      </c>
      <c r="DD44" s="80">
        <v>3</v>
      </c>
      <c r="DE44" s="80">
        <v>3</v>
      </c>
      <c r="DF44" s="80">
        <v>3</v>
      </c>
      <c r="DG44" s="80"/>
      <c r="DH44" s="80"/>
      <c r="DI44" s="31"/>
      <c r="DJ44" s="92"/>
      <c r="DK44" s="98"/>
      <c r="DL44" s="80"/>
      <c r="DM44" s="32"/>
      <c r="DN44" s="143"/>
      <c r="DO44" s="55"/>
      <c r="DP44" s="98"/>
      <c r="DQ44" s="57"/>
      <c r="DR44" s="17"/>
      <c r="DS44" s="98"/>
      <c r="DT44" s="57"/>
      <c r="DU44" s="55"/>
      <c r="DV44" s="1"/>
      <c r="DW44" s="80">
        <f>Tableau404651711326[[#This Row],[R1]]+Tableau404651711326[[#This Row],[R2]]+Tableau404651711326[[#This Row],[R3]]</f>
        <v>0</v>
      </c>
    </row>
    <row r="45" spans="1:127" ht="15" customHeight="1" x14ac:dyDescent="0.25">
      <c r="A45" s="11" t="s">
        <v>345</v>
      </c>
      <c r="B45" s="11"/>
      <c r="C45" s="11"/>
      <c r="D45" s="45"/>
      <c r="E45" s="75"/>
      <c r="F45" s="45"/>
      <c r="G45" s="45"/>
      <c r="H45" s="11"/>
      <c r="I45" s="158"/>
      <c r="J45" s="159"/>
      <c r="K45" s="159"/>
      <c r="L45" s="159"/>
      <c r="M45" s="144"/>
      <c r="N45" s="52"/>
      <c r="O45" s="84"/>
      <c r="P45" s="111">
        <v>2074</v>
      </c>
      <c r="Q45" s="121"/>
      <c r="R45" s="121"/>
      <c r="S45" s="121"/>
      <c r="T45" s="3"/>
      <c r="U45" s="236">
        <v>0</v>
      </c>
      <c r="V45" s="236">
        <v>0</v>
      </c>
      <c r="W45" s="196"/>
      <c r="X45" s="196"/>
      <c r="Y45" s="196"/>
      <c r="Z45" s="196"/>
      <c r="AA45" s="196"/>
      <c r="AB45" s="197"/>
      <c r="AC45" s="4"/>
      <c r="AD45" s="4"/>
      <c r="AE45" s="4"/>
      <c r="AF45" s="4"/>
      <c r="AG45" s="72"/>
      <c r="AH45" s="4"/>
      <c r="AI45" s="4"/>
      <c r="AJ45" s="73"/>
      <c r="AK45" s="72"/>
      <c r="AL45" s="4"/>
      <c r="AM45" s="4"/>
      <c r="AN45" s="4"/>
      <c r="AO45" s="72"/>
      <c r="AP45" s="4"/>
      <c r="AQ45" s="4"/>
      <c r="AR45" s="73"/>
      <c r="AS45" s="123"/>
      <c r="AT45" s="123">
        <v>1</v>
      </c>
      <c r="AU45" s="72"/>
      <c r="AV45" s="4"/>
      <c r="AW45" s="4"/>
      <c r="AX45" s="4"/>
      <c r="AY45" s="4"/>
      <c r="AZ45" s="4"/>
      <c r="BA45" s="5"/>
      <c r="BB45" s="4"/>
      <c r="BC45" s="4"/>
      <c r="BD45" s="4"/>
      <c r="BE45" s="4"/>
      <c r="BF45" s="3"/>
      <c r="BG45" s="4"/>
      <c r="BH45" s="4"/>
      <c r="BI45" s="5"/>
      <c r="BJ45" s="3"/>
      <c r="BK45" s="4"/>
      <c r="BL45" s="4"/>
      <c r="BM45" s="5"/>
      <c r="BN45" s="3"/>
      <c r="BO45" s="4"/>
      <c r="BP45" s="4"/>
      <c r="BQ45" s="5"/>
      <c r="BR45" s="3"/>
      <c r="BS45" s="4"/>
      <c r="BT45" s="4"/>
      <c r="BU45" s="5"/>
      <c r="BV45" s="4"/>
      <c r="BW45" s="4"/>
      <c r="BX45" s="4"/>
      <c r="BY45" s="4"/>
      <c r="BZ45" s="3"/>
      <c r="CA45" s="4"/>
      <c r="CB45" s="4"/>
      <c r="CC45" s="4"/>
      <c r="CD45" s="3"/>
      <c r="CE45" s="4"/>
      <c r="CF45" s="5"/>
      <c r="CG45" s="4"/>
      <c r="CH45" s="4"/>
      <c r="CI45" s="3">
        <v>2</v>
      </c>
      <c r="CJ45" s="73">
        <v>2</v>
      </c>
      <c r="CK45" s="68">
        <v>1</v>
      </c>
      <c r="CL45" s="56">
        <v>1</v>
      </c>
      <c r="CM45" s="61">
        <v>1</v>
      </c>
      <c r="CN45" s="92"/>
      <c r="CO45" s="68"/>
      <c r="CP45" s="56"/>
      <c r="CQ45" s="61"/>
      <c r="CR45" s="80"/>
      <c r="CS45" s="56"/>
      <c r="CT45" s="56"/>
      <c r="CU45" s="61"/>
      <c r="CV45" s="80"/>
      <c r="CW45" s="83"/>
      <c r="CX45" s="111"/>
      <c r="CY45" s="98"/>
      <c r="CZ45" s="63"/>
      <c r="DA45" s="80"/>
      <c r="DB45" s="80"/>
      <c r="DC45" s="80"/>
      <c r="DD45" s="80"/>
      <c r="DE45" s="80"/>
      <c r="DF45" s="80"/>
      <c r="DG45" s="80"/>
      <c r="DH45" s="80"/>
      <c r="DI45" s="31"/>
      <c r="DJ45" s="92"/>
      <c r="DK45" s="98"/>
      <c r="DL45" s="80"/>
      <c r="DM45" s="32"/>
      <c r="DN45" s="143"/>
      <c r="DO45" s="55"/>
      <c r="DP45" s="98"/>
      <c r="DQ45" s="57"/>
      <c r="DR45" s="17"/>
      <c r="DS45" s="98"/>
      <c r="DT45" s="57"/>
      <c r="DU45" s="55"/>
      <c r="DV45" s="1"/>
      <c r="DW45" s="80">
        <f>Tableau404651711326[[#This Row],[R1]]+Tableau404651711326[[#This Row],[R2]]+Tableau404651711326[[#This Row],[R3]]</f>
        <v>0</v>
      </c>
    </row>
    <row r="46" spans="1:127" ht="15" hidden="1" customHeight="1" x14ac:dyDescent="0.25">
      <c r="A46" s="43" t="s">
        <v>380</v>
      </c>
      <c r="B46" s="11" t="s">
        <v>383</v>
      </c>
      <c r="C46" s="43"/>
      <c r="D46" s="45"/>
      <c r="E46" s="45"/>
      <c r="F46" s="45"/>
      <c r="G46" s="45"/>
      <c r="H46" s="11"/>
      <c r="I46" s="160"/>
      <c r="J46" s="161"/>
      <c r="K46" s="161"/>
      <c r="L46" s="161"/>
      <c r="M46" s="144"/>
      <c r="N46" s="52"/>
      <c r="O46" s="84"/>
      <c r="P46" s="111"/>
      <c r="Q46" s="121"/>
      <c r="R46" s="121"/>
      <c r="S46" s="121"/>
      <c r="T46" s="3"/>
      <c r="U46" s="236"/>
      <c r="V46" s="236"/>
      <c r="W46" s="4"/>
      <c r="X46" s="4"/>
      <c r="Y46" s="4"/>
      <c r="Z46" s="4"/>
      <c r="AA46" s="4"/>
      <c r="AB46" s="73"/>
      <c r="AC46" s="4"/>
      <c r="AD46" s="4"/>
      <c r="AE46" s="4"/>
      <c r="AF46" s="4"/>
      <c r="AG46" s="72"/>
      <c r="AH46" s="4"/>
      <c r="AI46" s="4"/>
      <c r="AJ46" s="73"/>
      <c r="AK46" s="72"/>
      <c r="AL46" s="4"/>
      <c r="AM46" s="4"/>
      <c r="AN46" s="4"/>
      <c r="AO46" s="72"/>
      <c r="AP46" s="4"/>
      <c r="AQ46" s="4"/>
      <c r="AR46" s="73"/>
      <c r="AS46" s="123"/>
      <c r="AT46" s="123"/>
      <c r="AU46" s="72"/>
      <c r="AV46" s="4"/>
      <c r="AW46" s="4"/>
      <c r="AX46" s="4"/>
      <c r="AY46" s="4"/>
      <c r="AZ46" s="4"/>
      <c r="BA46" s="5"/>
      <c r="BB46" s="4"/>
      <c r="BC46" s="4"/>
      <c r="BD46" s="4"/>
      <c r="BE46" s="4"/>
      <c r="BF46" s="3"/>
      <c r="BG46" s="4"/>
      <c r="BH46" s="4"/>
      <c r="BI46" s="5"/>
      <c r="BJ46" s="3"/>
      <c r="BK46" s="4"/>
      <c r="BL46" s="4"/>
      <c r="BM46" s="5"/>
      <c r="BN46" s="3"/>
      <c r="BO46" s="4"/>
      <c r="BP46" s="4"/>
      <c r="BQ46" s="5"/>
      <c r="BR46" s="3"/>
      <c r="BS46" s="4"/>
      <c r="BT46" s="4"/>
      <c r="BU46" s="5"/>
      <c r="BV46" s="4"/>
      <c r="BW46" s="4"/>
      <c r="BX46" s="4"/>
      <c r="BY46" s="4"/>
      <c r="BZ46" s="3"/>
      <c r="CA46" s="4"/>
      <c r="CB46" s="4"/>
      <c r="CC46" s="4"/>
      <c r="CD46" s="3"/>
      <c r="CE46" s="4"/>
      <c r="CF46" s="5"/>
      <c r="CG46" s="4"/>
      <c r="CH46" s="4"/>
      <c r="CI46" s="3"/>
      <c r="CJ46" s="73"/>
      <c r="CK46" s="68"/>
      <c r="CL46" s="56"/>
      <c r="CM46" s="61"/>
      <c r="CN46" s="92"/>
      <c r="CO46" s="68"/>
      <c r="CP46" s="56"/>
      <c r="CQ46" s="61"/>
      <c r="CR46" s="80"/>
      <c r="CS46" s="56"/>
      <c r="CT46" s="56"/>
      <c r="CU46" s="61"/>
      <c r="CV46" s="80"/>
      <c r="CW46" s="83"/>
      <c r="CX46" s="111"/>
      <c r="CY46" s="98"/>
      <c r="CZ46" s="63"/>
      <c r="DA46" s="80"/>
      <c r="DB46" s="80"/>
      <c r="DC46" s="80"/>
      <c r="DD46" s="80"/>
      <c r="DE46" s="80"/>
      <c r="DF46" s="80"/>
      <c r="DG46" s="80"/>
      <c r="DH46" s="80"/>
      <c r="DI46" s="31"/>
      <c r="DJ46" s="92"/>
      <c r="DK46" s="98"/>
      <c r="DL46" s="80"/>
      <c r="DM46" s="32"/>
      <c r="DN46" s="143"/>
      <c r="DO46" s="55"/>
      <c r="DP46" s="98"/>
      <c r="DQ46" s="57"/>
      <c r="DR46" s="17"/>
      <c r="DS46" s="98"/>
      <c r="DT46" s="57"/>
      <c r="DU46" s="55"/>
      <c r="DV46" s="1"/>
      <c r="DW46" s="80">
        <f>Tableau404651711326[[#This Row],[R1]]+Tableau404651711326[[#This Row],[R2]]+Tableau404651711326[[#This Row],[R3]]</f>
        <v>0</v>
      </c>
    </row>
    <row r="47" spans="1:127" ht="15" hidden="1" customHeight="1" x14ac:dyDescent="0.25">
      <c r="A47" s="43" t="s">
        <v>381</v>
      </c>
      <c r="B47" t="s">
        <v>198</v>
      </c>
      <c r="D47" s="45"/>
      <c r="E47" s="45"/>
      <c r="F47" s="45"/>
      <c r="G47" s="45"/>
      <c r="I47" s="160"/>
      <c r="J47" s="161"/>
      <c r="K47" s="161"/>
      <c r="L47" s="161"/>
      <c r="M47" s="144"/>
      <c r="N47" s="52"/>
      <c r="O47" s="84"/>
      <c r="P47" s="111"/>
      <c r="Q47" s="121"/>
      <c r="R47" s="121"/>
      <c r="S47" s="121"/>
      <c r="T47" s="9"/>
      <c r="U47" s="236"/>
      <c r="V47" s="236"/>
      <c r="W47" s="7"/>
      <c r="X47" s="7"/>
      <c r="Y47" s="7"/>
      <c r="Z47" s="7"/>
      <c r="AA47" s="7"/>
      <c r="AB47" s="203"/>
      <c r="AC47" s="4"/>
      <c r="AD47" s="4"/>
      <c r="AE47" s="4"/>
      <c r="AF47" s="4"/>
      <c r="AG47" s="72"/>
      <c r="AH47" s="4"/>
      <c r="AI47" s="4"/>
      <c r="AJ47" s="73"/>
      <c r="AK47" s="72"/>
      <c r="AL47" s="4"/>
      <c r="AM47" s="4"/>
      <c r="AN47" s="4"/>
      <c r="AO47" s="72"/>
      <c r="AP47" s="4"/>
      <c r="AQ47" s="4"/>
      <c r="AR47" s="73"/>
      <c r="AS47" s="123"/>
      <c r="AT47" s="123"/>
      <c r="AU47" s="72"/>
      <c r="AV47" s="4"/>
      <c r="AW47" s="4"/>
      <c r="AX47" s="4"/>
      <c r="AY47" s="4"/>
      <c r="AZ47" s="4"/>
      <c r="BA47" s="5"/>
      <c r="BB47" s="147"/>
      <c r="BC47" s="146"/>
      <c r="BD47" s="146"/>
      <c r="BE47" s="146"/>
      <c r="BF47" s="147"/>
      <c r="BG47" s="146"/>
      <c r="BH47" s="146"/>
      <c r="BI47" s="148"/>
      <c r="BJ47" s="3"/>
      <c r="BK47" s="4"/>
      <c r="BL47" s="4"/>
      <c r="BM47" s="5"/>
      <c r="BN47" s="3"/>
      <c r="BO47" s="4"/>
      <c r="BP47" s="4"/>
      <c r="BQ47" s="5"/>
      <c r="BR47" s="3"/>
      <c r="BS47" s="4"/>
      <c r="BT47" s="4"/>
      <c r="BU47" s="5"/>
      <c r="BV47" s="4"/>
      <c r="BW47" s="4"/>
      <c r="BX47" s="4"/>
      <c r="BY47" s="4"/>
      <c r="BZ47" s="3"/>
      <c r="CA47" s="4"/>
      <c r="CB47" s="4"/>
      <c r="CC47" s="4"/>
      <c r="CD47" s="3"/>
      <c r="CE47" s="4"/>
      <c r="CF47" s="5"/>
      <c r="CG47" s="4"/>
      <c r="CH47" s="4"/>
      <c r="CI47" s="3"/>
      <c r="CJ47" s="73"/>
      <c r="CK47" s="89"/>
      <c r="CL47" s="90"/>
      <c r="CM47" s="61"/>
      <c r="CN47" s="92"/>
      <c r="CO47" s="68"/>
      <c r="CP47" s="56"/>
      <c r="CQ47" s="61"/>
      <c r="CR47" s="80"/>
      <c r="CS47" s="80"/>
      <c r="CT47" s="80"/>
      <c r="CU47" s="80"/>
      <c r="CV47" s="80"/>
      <c r="CW47" s="92"/>
      <c r="CX47" s="92"/>
      <c r="CY47" s="92"/>
      <c r="CZ47" s="80"/>
      <c r="DA47" s="80"/>
      <c r="DB47" s="80"/>
      <c r="DC47" s="80"/>
      <c r="DD47" s="80"/>
      <c r="DE47" s="80"/>
      <c r="DF47" s="80"/>
      <c r="DG47" s="80"/>
      <c r="DH47" s="80"/>
      <c r="DI47" s="31"/>
      <c r="DJ47" s="92"/>
      <c r="DK47" s="98"/>
      <c r="DL47" s="80"/>
      <c r="DM47" s="32"/>
      <c r="DN47" s="143"/>
      <c r="DO47" s="55"/>
      <c r="DP47" s="98"/>
      <c r="DQ47" s="57"/>
      <c r="DR47" s="17"/>
      <c r="DS47" s="98"/>
      <c r="DT47" s="57"/>
      <c r="DU47" s="55"/>
      <c r="DV47" s="1"/>
      <c r="DW47" s="80">
        <f>Tableau404651711326[[#This Row],[R1]]+Tableau404651711326[[#This Row],[R2]]+Tableau404651711326[[#This Row],[R3]]</f>
        <v>0</v>
      </c>
    </row>
    <row r="48" spans="1:127" ht="15" hidden="1" customHeight="1" x14ac:dyDescent="0.25">
      <c r="A48" s="43" t="s">
        <v>382</v>
      </c>
      <c r="B48" s="11" t="s">
        <v>384</v>
      </c>
      <c r="C48" s="11"/>
      <c r="D48" s="45"/>
      <c r="E48" s="75"/>
      <c r="F48" s="45"/>
      <c r="G48" s="45"/>
      <c r="H48" s="86"/>
      <c r="I48" s="160"/>
      <c r="J48" s="161"/>
      <c r="K48" s="161"/>
      <c r="L48" s="161"/>
      <c r="M48" s="144"/>
      <c r="N48" s="52"/>
      <c r="O48" s="84"/>
      <c r="P48" s="111"/>
      <c r="Q48" s="121"/>
      <c r="R48" s="121"/>
      <c r="S48" s="121"/>
      <c r="T48" s="3"/>
      <c r="U48" s="257"/>
      <c r="V48" s="236"/>
      <c r="W48" s="196"/>
      <c r="X48" s="196"/>
      <c r="Y48" s="196"/>
      <c r="Z48" s="196"/>
      <c r="AA48" s="196"/>
      <c r="AB48" s="197"/>
      <c r="AC48" s="4"/>
      <c r="AD48" s="4"/>
      <c r="AE48" s="4"/>
      <c r="AF48" s="4"/>
      <c r="AG48" s="72"/>
      <c r="AH48" s="4"/>
      <c r="AI48" s="4"/>
      <c r="AJ48" s="73"/>
      <c r="AK48" s="72"/>
      <c r="AL48" s="4"/>
      <c r="AM48" s="4"/>
      <c r="AN48" s="4"/>
      <c r="AO48" s="72"/>
      <c r="AP48" s="4"/>
      <c r="AQ48" s="4"/>
      <c r="AR48" s="73"/>
      <c r="AS48" s="123"/>
      <c r="AT48" s="123"/>
      <c r="AU48" s="72"/>
      <c r="AV48" s="4"/>
      <c r="AW48" s="4"/>
      <c r="AX48" s="4"/>
      <c r="AY48" s="4"/>
      <c r="AZ48" s="4"/>
      <c r="BA48" s="5"/>
      <c r="BB48" s="4"/>
      <c r="BC48" s="4"/>
      <c r="BD48" s="4"/>
      <c r="BE48" s="4"/>
      <c r="BF48" s="3"/>
      <c r="BG48" s="4"/>
      <c r="BH48" s="4"/>
      <c r="BI48" s="5"/>
      <c r="BJ48" s="3"/>
      <c r="BK48" s="4"/>
      <c r="BL48" s="4"/>
      <c r="BM48" s="5"/>
      <c r="BN48" s="3"/>
      <c r="BO48" s="4"/>
      <c r="BP48" s="4"/>
      <c r="BQ48" s="5"/>
      <c r="BR48" s="3"/>
      <c r="BS48" s="4"/>
      <c r="BT48" s="4"/>
      <c r="BU48" s="5"/>
      <c r="BV48" s="4"/>
      <c r="BW48" s="4"/>
      <c r="BX48" s="4"/>
      <c r="BY48" s="4"/>
      <c r="BZ48" s="3"/>
      <c r="CA48" s="4"/>
      <c r="CB48" s="4"/>
      <c r="CC48" s="4"/>
      <c r="CD48" s="3"/>
      <c r="CE48" s="4"/>
      <c r="CF48" s="5"/>
      <c r="CG48" s="4"/>
      <c r="CH48" s="4"/>
      <c r="CI48" s="3"/>
      <c r="CJ48" s="73"/>
      <c r="CK48" s="68"/>
      <c r="CL48" s="56"/>
      <c r="CM48" s="61"/>
      <c r="CN48" s="92"/>
      <c r="CO48" s="68"/>
      <c r="CP48" s="56"/>
      <c r="CQ48" s="61"/>
      <c r="CR48" s="80"/>
      <c r="CS48" s="56"/>
      <c r="CT48" s="56"/>
      <c r="CU48" s="61"/>
      <c r="CV48" s="80"/>
      <c r="CW48" s="83"/>
      <c r="CX48" s="111"/>
      <c r="CY48" s="98"/>
      <c r="CZ48" s="63"/>
      <c r="DA48" s="80"/>
      <c r="DB48" s="80"/>
      <c r="DC48" s="80"/>
      <c r="DD48" s="80"/>
      <c r="DE48" s="80"/>
      <c r="DF48" s="80"/>
      <c r="DG48" s="80"/>
      <c r="DH48" s="80"/>
      <c r="DI48" s="31"/>
      <c r="DJ48" s="92"/>
      <c r="DK48" s="98"/>
      <c r="DL48" s="80"/>
      <c r="DM48" s="32"/>
      <c r="DN48" s="143"/>
      <c r="DO48" s="55"/>
      <c r="DP48" s="98"/>
      <c r="DQ48" s="57"/>
      <c r="DR48" s="17"/>
      <c r="DS48" s="98"/>
      <c r="DT48" s="57"/>
      <c r="DU48" s="55"/>
      <c r="DV48" s="1"/>
      <c r="DW48" s="80">
        <f>Tableau404651711326[[#This Row],[R1]]+Tableau404651711326[[#This Row],[R2]]+Tableau404651711326[[#This Row],[R3]]</f>
        <v>0</v>
      </c>
    </row>
    <row r="49" spans="1:127" ht="15" hidden="1" customHeight="1" x14ac:dyDescent="0.25">
      <c r="A49" s="43" t="s">
        <v>264</v>
      </c>
      <c r="B49" s="11"/>
      <c r="C49" s="11"/>
      <c r="D49" s="45"/>
      <c r="E49" s="75"/>
      <c r="F49" s="45"/>
      <c r="G49" s="45"/>
      <c r="H49" s="45"/>
      <c r="I49" s="160"/>
      <c r="J49" s="161"/>
      <c r="K49" s="161"/>
      <c r="L49" s="161"/>
      <c r="M49" s="144"/>
      <c r="N49" s="52"/>
      <c r="O49" s="84"/>
      <c r="P49" s="111"/>
      <c r="Q49" s="121"/>
      <c r="R49" s="121"/>
      <c r="S49" s="121"/>
      <c r="T49" s="3"/>
      <c r="U49" s="236"/>
      <c r="V49" s="236"/>
      <c r="W49" s="196"/>
      <c r="X49" s="196"/>
      <c r="Y49" s="196"/>
      <c r="Z49" s="196"/>
      <c r="AA49" s="196"/>
      <c r="AB49" s="197"/>
      <c r="AC49" s="4"/>
      <c r="AD49" s="4"/>
      <c r="AE49" s="4"/>
      <c r="AF49" s="4"/>
      <c r="AG49" s="72"/>
      <c r="AH49" s="4"/>
      <c r="AI49" s="4"/>
      <c r="AJ49" s="73"/>
      <c r="AK49" s="72"/>
      <c r="AL49" s="4"/>
      <c r="AM49" s="4"/>
      <c r="AN49" s="4"/>
      <c r="AO49" s="72"/>
      <c r="AP49" s="4"/>
      <c r="AQ49" s="4"/>
      <c r="AR49" s="73"/>
      <c r="AS49" s="123"/>
      <c r="AT49" s="123"/>
      <c r="AU49" s="72"/>
      <c r="AV49" s="4"/>
      <c r="AW49" s="4"/>
      <c r="AX49" s="4"/>
      <c r="AY49" s="4"/>
      <c r="AZ49" s="4"/>
      <c r="BA49" s="5"/>
      <c r="BB49" s="3"/>
      <c r="BC49" s="4"/>
      <c r="BD49" s="4"/>
      <c r="BE49" s="4"/>
      <c r="BF49" s="3"/>
      <c r="BG49" s="4"/>
      <c r="BH49" s="4"/>
      <c r="BI49" s="5"/>
      <c r="BJ49" s="3"/>
      <c r="BK49" s="4"/>
      <c r="BL49" s="4"/>
      <c r="BM49" s="5"/>
      <c r="BN49" s="3"/>
      <c r="BO49" s="4"/>
      <c r="BP49" s="4"/>
      <c r="BQ49" s="5"/>
      <c r="BR49" s="3"/>
      <c r="BS49" s="4"/>
      <c r="BT49" s="4"/>
      <c r="BU49" s="5"/>
      <c r="BV49" s="4"/>
      <c r="BW49" s="4"/>
      <c r="BX49" s="4"/>
      <c r="BY49" s="4"/>
      <c r="BZ49" s="3"/>
      <c r="CA49" s="4"/>
      <c r="CB49" s="4"/>
      <c r="CC49" s="4"/>
      <c r="CD49" s="3"/>
      <c r="CE49" s="4"/>
      <c r="CF49" s="5"/>
      <c r="CG49" s="4"/>
      <c r="CH49" s="4"/>
      <c r="CI49" s="3"/>
      <c r="CJ49" s="73"/>
      <c r="CK49" s="57"/>
      <c r="CL49" s="55"/>
      <c r="CM49" s="168"/>
      <c r="CN49" s="92"/>
      <c r="CO49" s="62"/>
      <c r="CP49" s="56"/>
      <c r="CQ49" s="169"/>
      <c r="CR49" s="80"/>
      <c r="CS49" s="111"/>
      <c r="CT49" s="55"/>
      <c r="CU49" s="61"/>
      <c r="CV49" s="80"/>
      <c r="CW49" s="83"/>
      <c r="CX49" s="111"/>
      <c r="CY49" s="98"/>
      <c r="CZ49" s="63"/>
      <c r="DA49" s="80"/>
      <c r="DB49" s="80"/>
      <c r="DC49" s="80"/>
      <c r="DD49" s="80"/>
      <c r="DE49" s="80"/>
      <c r="DF49" s="80"/>
      <c r="DG49" s="80"/>
      <c r="DH49" s="80"/>
      <c r="DI49" s="31"/>
      <c r="DJ49" s="92"/>
      <c r="DK49" s="98"/>
      <c r="DL49" s="80"/>
      <c r="DM49" s="32"/>
      <c r="DN49" s="143"/>
      <c r="DO49" s="55"/>
      <c r="DP49" s="168"/>
      <c r="DQ49" s="57"/>
      <c r="DR49" s="55"/>
      <c r="DS49" s="168"/>
      <c r="DT49" s="57"/>
      <c r="DU49" s="55"/>
      <c r="DV49" s="55"/>
      <c r="DW49" s="170">
        <f>Tableau404651711326[[#This Row],[R1]]+Tableau404651711326[[#This Row],[R2]]+Tableau404651711326[[#This Row],[R3]]</f>
        <v>0</v>
      </c>
    </row>
    <row r="50" spans="1:127" ht="15" hidden="1" customHeight="1" x14ac:dyDescent="0.25">
      <c r="A50" s="43" t="s">
        <v>265</v>
      </c>
      <c r="B50" s="11"/>
      <c r="C50" s="11"/>
      <c r="D50" s="45"/>
      <c r="E50" s="75"/>
      <c r="F50" s="45"/>
      <c r="G50" s="45"/>
      <c r="H50" s="45"/>
      <c r="I50" s="160"/>
      <c r="J50" s="161"/>
      <c r="K50" s="161"/>
      <c r="L50" s="161"/>
      <c r="M50" s="144"/>
      <c r="N50" s="52"/>
      <c r="O50" s="84"/>
      <c r="P50" s="111"/>
      <c r="Q50" s="121"/>
      <c r="R50" s="121"/>
      <c r="S50" s="121"/>
      <c r="T50" s="3"/>
      <c r="U50" s="236"/>
      <c r="V50" s="236"/>
      <c r="W50" s="196"/>
      <c r="X50" s="196"/>
      <c r="Y50" s="196"/>
      <c r="Z50" s="196"/>
      <c r="AA50" s="196"/>
      <c r="AB50" s="197"/>
      <c r="AC50" s="4"/>
      <c r="AD50" s="4"/>
      <c r="AE50" s="4"/>
      <c r="AF50" s="4"/>
      <c r="AG50" s="72"/>
      <c r="AH50" s="4"/>
      <c r="AI50" s="4"/>
      <c r="AJ50" s="73"/>
      <c r="AK50" s="72"/>
      <c r="AL50" s="4"/>
      <c r="AM50" s="4"/>
      <c r="AN50" s="4"/>
      <c r="AO50" s="72"/>
      <c r="AP50" s="4"/>
      <c r="AQ50" s="4"/>
      <c r="AR50" s="73"/>
      <c r="AS50" s="123"/>
      <c r="AT50" s="123"/>
      <c r="AU50" s="72"/>
      <c r="AV50" s="4"/>
      <c r="AW50" s="4"/>
      <c r="AX50" s="4"/>
      <c r="AY50" s="4"/>
      <c r="AZ50" s="4"/>
      <c r="BA50" s="5"/>
      <c r="BB50" s="3"/>
      <c r="BC50" s="4"/>
      <c r="BD50" s="4"/>
      <c r="BE50" s="5"/>
      <c r="BF50" s="3"/>
      <c r="BG50" s="4"/>
      <c r="BH50" s="4"/>
      <c r="BI50" s="5"/>
      <c r="BJ50" s="3"/>
      <c r="BK50" s="4"/>
      <c r="BL50" s="4"/>
      <c r="BM50" s="5"/>
      <c r="BN50" s="3"/>
      <c r="BO50" s="4"/>
      <c r="BP50" s="4"/>
      <c r="BQ50" s="5"/>
      <c r="BR50" s="3"/>
      <c r="BS50" s="4"/>
      <c r="BT50" s="4"/>
      <c r="BU50" s="5"/>
      <c r="BV50" s="4"/>
      <c r="BW50" s="4"/>
      <c r="BX50" s="4"/>
      <c r="BY50" s="4"/>
      <c r="BZ50" s="3"/>
      <c r="CA50" s="4"/>
      <c r="CB50" s="4"/>
      <c r="CC50" s="4"/>
      <c r="CD50" s="3"/>
      <c r="CE50" s="4"/>
      <c r="CF50" s="5"/>
      <c r="CG50" s="4"/>
      <c r="CH50" s="4"/>
      <c r="CI50" s="3"/>
      <c r="CJ50" s="73"/>
      <c r="CK50" s="57"/>
      <c r="CL50" s="55"/>
      <c r="CM50" s="168"/>
      <c r="CN50" s="92"/>
      <c r="CO50" s="62"/>
      <c r="CP50" s="56"/>
      <c r="CQ50" s="169"/>
      <c r="CR50" s="80"/>
      <c r="CS50" s="111"/>
      <c r="CT50" s="55"/>
      <c r="CU50" s="61"/>
      <c r="CV50" s="80"/>
      <c r="CW50" s="83"/>
      <c r="CX50" s="111"/>
      <c r="CY50" s="98"/>
      <c r="CZ50" s="63"/>
      <c r="DA50" s="80"/>
      <c r="DB50" s="80"/>
      <c r="DC50" s="80"/>
      <c r="DD50" s="80"/>
      <c r="DE50" s="80"/>
      <c r="DF50" s="80"/>
      <c r="DG50" s="80"/>
      <c r="DH50" s="80"/>
      <c r="DI50" s="31"/>
      <c r="DJ50" s="92"/>
      <c r="DK50" s="98"/>
      <c r="DL50" s="80"/>
      <c r="DM50" s="32"/>
      <c r="DN50" s="143"/>
      <c r="DO50" s="55"/>
      <c r="DP50" s="168"/>
      <c r="DQ50" s="57"/>
      <c r="DR50" s="55"/>
      <c r="DS50" s="168"/>
      <c r="DT50" s="57"/>
      <c r="DU50" s="55"/>
      <c r="DV50" s="55"/>
      <c r="DW50" s="170">
        <f>Tableau404651711326[[#This Row],[R1]]+Tableau404651711326[[#This Row],[R2]]+Tableau404651711326[[#This Row],[R3]]</f>
        <v>0</v>
      </c>
    </row>
    <row r="51" spans="1:127" ht="15" hidden="1" customHeight="1" x14ac:dyDescent="0.25">
      <c r="A51" s="43" t="s">
        <v>266</v>
      </c>
      <c r="B51" s="11"/>
      <c r="D51" s="45"/>
      <c r="E51" s="75"/>
      <c r="F51" s="45"/>
      <c r="G51" s="45"/>
      <c r="H51" s="11"/>
      <c r="I51" s="160"/>
      <c r="J51" s="161"/>
      <c r="K51" s="161"/>
      <c r="L51" s="161"/>
      <c r="M51" s="144"/>
      <c r="N51" s="52"/>
      <c r="O51" s="84"/>
      <c r="P51" s="111"/>
      <c r="Q51" s="121"/>
      <c r="R51" s="121"/>
      <c r="S51" s="121"/>
      <c r="T51" s="3"/>
      <c r="U51" s="236"/>
      <c r="V51" s="236"/>
      <c r="W51" s="196"/>
      <c r="X51" s="196"/>
      <c r="Y51" s="196"/>
      <c r="Z51" s="196"/>
      <c r="AA51" s="196"/>
      <c r="AB51" s="197"/>
      <c r="AC51" s="4"/>
      <c r="AD51" s="4"/>
      <c r="AE51" s="4"/>
      <c r="AF51" s="4"/>
      <c r="AG51" s="72"/>
      <c r="AH51" s="4"/>
      <c r="AI51" s="4"/>
      <c r="AJ51" s="73"/>
      <c r="AK51" s="72"/>
      <c r="AL51" s="4"/>
      <c r="AM51" s="4"/>
      <c r="AN51" s="4"/>
      <c r="AO51" s="72"/>
      <c r="AP51" s="4"/>
      <c r="AQ51" s="4"/>
      <c r="AR51" s="73"/>
      <c r="AS51" s="123"/>
      <c r="AT51" s="123"/>
      <c r="AU51" s="72"/>
      <c r="AV51" s="4"/>
      <c r="AW51" s="4"/>
      <c r="AX51" s="4"/>
      <c r="AY51" s="4"/>
      <c r="AZ51" s="4"/>
      <c r="BA51" s="5"/>
      <c r="BB51" s="4"/>
      <c r="BC51" s="4"/>
      <c r="BD51" s="4"/>
      <c r="BE51" s="4"/>
      <c r="BF51" s="3"/>
      <c r="BG51" s="4"/>
      <c r="BH51" s="4"/>
      <c r="BI51" s="5"/>
      <c r="BJ51" s="3"/>
      <c r="BK51" s="4"/>
      <c r="BL51" s="4"/>
      <c r="BM51" s="5"/>
      <c r="BN51" s="3"/>
      <c r="BO51" s="4"/>
      <c r="BP51" s="4"/>
      <c r="BQ51" s="5"/>
      <c r="BR51" s="3"/>
      <c r="BS51" s="4"/>
      <c r="BT51" s="4"/>
      <c r="BU51" s="5"/>
      <c r="BV51" s="4"/>
      <c r="BW51" s="4"/>
      <c r="BX51" s="4"/>
      <c r="BY51" s="4"/>
      <c r="BZ51" s="3"/>
      <c r="CA51" s="4"/>
      <c r="CB51" s="4"/>
      <c r="CC51" s="4"/>
      <c r="CD51" s="3"/>
      <c r="CE51" s="4"/>
      <c r="CF51" s="5"/>
      <c r="CG51" s="4"/>
      <c r="CH51" s="4"/>
      <c r="CI51" s="3"/>
      <c r="CJ51" s="73"/>
      <c r="CK51" s="68">
        <v>1</v>
      </c>
      <c r="CL51" s="56">
        <v>1</v>
      </c>
      <c r="CM51" s="61">
        <v>1</v>
      </c>
      <c r="CN51" s="92"/>
      <c r="CO51" s="68"/>
      <c r="CP51" s="56"/>
      <c r="CQ51" s="88"/>
      <c r="CR51" s="80"/>
      <c r="CS51" s="68">
        <v>1</v>
      </c>
      <c r="CT51" s="56">
        <v>0</v>
      </c>
      <c r="CU51" s="88">
        <v>1</v>
      </c>
      <c r="CV51" s="80"/>
      <c r="CW51" s="83"/>
      <c r="CX51" s="111"/>
      <c r="CY51" s="98"/>
      <c r="CZ51" s="63"/>
      <c r="DA51" s="80"/>
      <c r="DB51" s="80"/>
      <c r="DC51" s="80"/>
      <c r="DD51" s="80"/>
      <c r="DE51" s="80"/>
      <c r="DF51" s="80"/>
      <c r="DG51" s="80"/>
      <c r="DH51" s="80"/>
      <c r="DI51" s="96"/>
      <c r="DJ51" s="92"/>
      <c r="DK51" s="92"/>
      <c r="DL51" s="80"/>
      <c r="DM51" s="32"/>
      <c r="DN51" s="143"/>
      <c r="DO51" s="55"/>
      <c r="DP51" s="98"/>
      <c r="DQ51" s="60"/>
      <c r="DR51" s="17"/>
      <c r="DS51" s="98"/>
      <c r="DT51" s="57"/>
      <c r="DU51" s="55"/>
      <c r="DV51" s="6"/>
      <c r="DW51" s="80">
        <f>Tableau404651711326[[#This Row],[R1]]+Tableau404651711326[[#This Row],[R2]]+Tableau404651711326[[#This Row],[R3]]</f>
        <v>0</v>
      </c>
    </row>
    <row r="52" spans="1:127" ht="15" hidden="1" customHeight="1" x14ac:dyDescent="0.25">
      <c r="A52" s="43" t="s">
        <v>267</v>
      </c>
      <c r="B52" s="11"/>
      <c r="C52" s="53"/>
      <c r="D52" s="45"/>
      <c r="E52" s="75"/>
      <c r="F52" s="45"/>
      <c r="G52" s="45"/>
      <c r="H52" s="11"/>
      <c r="I52" s="160"/>
      <c r="J52" s="161"/>
      <c r="K52" s="161"/>
      <c r="L52" s="161"/>
      <c r="M52" s="144"/>
      <c r="N52" s="52"/>
      <c r="O52" s="84"/>
      <c r="P52" s="111"/>
      <c r="Q52" s="121"/>
      <c r="R52" s="121"/>
      <c r="S52" s="121"/>
      <c r="T52" s="9"/>
      <c r="U52" s="236"/>
      <c r="V52" s="236"/>
      <c r="W52" s="196"/>
      <c r="X52" s="196"/>
      <c r="Y52" s="196"/>
      <c r="Z52" s="196"/>
      <c r="AA52" s="196"/>
      <c r="AB52" s="197"/>
      <c r="AC52" s="4"/>
      <c r="AD52" s="4"/>
      <c r="AE52" s="4"/>
      <c r="AF52" s="4"/>
      <c r="AG52" s="72"/>
      <c r="AH52" s="4"/>
      <c r="AI52" s="4"/>
      <c r="AJ52" s="73"/>
      <c r="AK52" s="72"/>
      <c r="AL52" s="4"/>
      <c r="AM52" s="4"/>
      <c r="AN52" s="4"/>
      <c r="AO52" s="72"/>
      <c r="AP52" s="4"/>
      <c r="AQ52" s="4"/>
      <c r="AR52" s="73"/>
      <c r="AS52" s="123"/>
      <c r="AT52" s="123"/>
      <c r="AU52" s="72"/>
      <c r="AV52" s="4"/>
      <c r="AW52" s="4"/>
      <c r="AX52" s="4"/>
      <c r="AY52" s="4"/>
      <c r="AZ52" s="4"/>
      <c r="BA52" s="5"/>
      <c r="BB52" s="4"/>
      <c r="BC52" s="4"/>
      <c r="BD52" s="4"/>
      <c r="BE52" s="4"/>
      <c r="BF52" s="3"/>
      <c r="BG52" s="4"/>
      <c r="BH52" s="4"/>
      <c r="BI52" s="5"/>
      <c r="BJ52" s="3"/>
      <c r="BK52" s="4"/>
      <c r="BL52" s="4"/>
      <c r="BM52" s="5"/>
      <c r="BN52" s="3"/>
      <c r="BO52" s="4"/>
      <c r="BP52" s="4"/>
      <c r="BQ52" s="5"/>
      <c r="BR52" s="3"/>
      <c r="BS52" s="4"/>
      <c r="BT52" s="4"/>
      <c r="BU52" s="5"/>
      <c r="BV52" s="4"/>
      <c r="BW52" s="4"/>
      <c r="BX52" s="4"/>
      <c r="BY52" s="4"/>
      <c r="BZ52" s="3"/>
      <c r="CA52" s="4"/>
      <c r="CB52" s="4"/>
      <c r="CC52" s="4"/>
      <c r="CD52" s="3"/>
      <c r="CE52" s="4"/>
      <c r="CF52" s="5"/>
      <c r="CG52" s="4"/>
      <c r="CH52" s="4"/>
      <c r="CI52" s="3"/>
      <c r="CJ52" s="73"/>
      <c r="CK52" s="68"/>
      <c r="CL52" s="56"/>
      <c r="CM52" s="61"/>
      <c r="CN52" s="92"/>
      <c r="CO52" s="68"/>
      <c r="CP52" s="56"/>
      <c r="CQ52" s="61"/>
      <c r="CR52" s="80"/>
      <c r="CS52" s="56"/>
      <c r="CT52" s="56"/>
      <c r="CU52" s="61"/>
      <c r="CV52" s="80"/>
      <c r="CW52" s="83"/>
      <c r="CX52" s="111"/>
      <c r="CY52" s="98"/>
      <c r="CZ52" s="63"/>
      <c r="DA52" s="80"/>
      <c r="DB52" s="80"/>
      <c r="DC52" s="80"/>
      <c r="DD52" s="80"/>
      <c r="DE52" s="80"/>
      <c r="DF52" s="80"/>
      <c r="DG52" s="80"/>
      <c r="DH52" s="80"/>
      <c r="DI52" s="96"/>
      <c r="DJ52" s="92"/>
      <c r="DK52" s="92"/>
      <c r="DL52" s="63"/>
      <c r="DM52" s="32"/>
      <c r="DN52" s="143"/>
      <c r="DO52" s="55"/>
      <c r="DP52" s="98"/>
      <c r="DQ52" s="57"/>
      <c r="DR52" s="55"/>
      <c r="DS52" s="98"/>
      <c r="DT52" s="60"/>
      <c r="DU52" s="55"/>
      <c r="DV52" s="98"/>
      <c r="DW52" s="80">
        <f>Tableau404651711326[[#This Row],[R1]]+Tableau404651711326[[#This Row],[R2]]+Tableau404651711326[[#This Row],[R3]]</f>
        <v>0</v>
      </c>
    </row>
    <row r="53" spans="1:127" ht="15" hidden="1" customHeight="1" x14ac:dyDescent="0.25">
      <c r="A53" s="43" t="s">
        <v>268</v>
      </c>
      <c r="B53" s="11"/>
      <c r="C53" s="11"/>
      <c r="D53" s="45"/>
      <c r="E53" s="75"/>
      <c r="F53" s="45"/>
      <c r="G53" s="45"/>
      <c r="H53" s="45"/>
      <c r="I53" s="160"/>
      <c r="J53" s="161"/>
      <c r="K53" s="161"/>
      <c r="L53" s="161"/>
      <c r="M53" s="144"/>
      <c r="N53" s="52"/>
      <c r="O53" s="84"/>
      <c r="P53" s="111"/>
      <c r="Q53" s="121"/>
      <c r="R53" s="121"/>
      <c r="S53" s="121"/>
      <c r="T53" s="3"/>
      <c r="U53" s="236"/>
      <c r="V53" s="236"/>
      <c r="W53" s="196"/>
      <c r="X53" s="196"/>
      <c r="Y53" s="196"/>
      <c r="Z53" s="196"/>
      <c r="AA53" s="196"/>
      <c r="AB53" s="197"/>
      <c r="AC53" s="4"/>
      <c r="AD53" s="4"/>
      <c r="AE53" s="4"/>
      <c r="AF53" s="4"/>
      <c r="AG53" s="72"/>
      <c r="AH53" s="4"/>
      <c r="AI53" s="4"/>
      <c r="AJ53" s="73"/>
      <c r="AK53" s="72"/>
      <c r="AL53" s="4"/>
      <c r="AM53" s="4"/>
      <c r="AN53" s="4"/>
      <c r="AO53" s="72"/>
      <c r="AP53" s="4"/>
      <c r="AQ53" s="4"/>
      <c r="AR53" s="73"/>
      <c r="AS53" s="123"/>
      <c r="AT53" s="123"/>
      <c r="AU53" s="72"/>
      <c r="AV53" s="4"/>
      <c r="AW53" s="4"/>
      <c r="AX53" s="4"/>
      <c r="AY53" s="4"/>
      <c r="AZ53" s="4"/>
      <c r="BA53" s="5"/>
      <c r="BB53" s="4"/>
      <c r="BC53" s="4"/>
      <c r="BD53" s="4"/>
      <c r="BE53" s="4"/>
      <c r="BF53" s="3"/>
      <c r="BG53" s="4"/>
      <c r="BH53" s="4"/>
      <c r="BI53" s="5"/>
      <c r="BJ53" s="3"/>
      <c r="BK53" s="4"/>
      <c r="BL53" s="4"/>
      <c r="BM53" s="5"/>
      <c r="BN53" s="3"/>
      <c r="BO53" s="4"/>
      <c r="BP53" s="4"/>
      <c r="BQ53" s="5"/>
      <c r="BR53" s="3"/>
      <c r="BS53" s="4"/>
      <c r="BT53" s="4"/>
      <c r="BU53" s="5"/>
      <c r="BV53" s="4"/>
      <c r="BW53" s="4"/>
      <c r="BX53" s="4"/>
      <c r="BY53" s="4"/>
      <c r="BZ53" s="3"/>
      <c r="CA53" s="4"/>
      <c r="CB53" s="4"/>
      <c r="CC53" s="4"/>
      <c r="CD53" s="3"/>
      <c r="CE53" s="4"/>
      <c r="CF53" s="5"/>
      <c r="CG53" s="4"/>
      <c r="CH53" s="4"/>
      <c r="CI53" s="3"/>
      <c r="CJ53" s="73"/>
      <c r="CK53" s="57"/>
      <c r="CL53" s="55"/>
      <c r="CM53" s="168"/>
      <c r="CN53" s="92"/>
      <c r="CO53" s="68"/>
      <c r="CP53" s="56"/>
      <c r="CQ53" s="169"/>
      <c r="CR53" s="80"/>
      <c r="CS53" s="111"/>
      <c r="CT53" s="55"/>
      <c r="CU53" s="61"/>
      <c r="CV53" s="80"/>
      <c r="CW53" s="83"/>
      <c r="CX53" s="111"/>
      <c r="CY53" s="98"/>
      <c r="CZ53" s="63"/>
      <c r="DA53" s="80"/>
      <c r="DB53" s="80"/>
      <c r="DC53" s="80"/>
      <c r="DD53" s="80"/>
      <c r="DE53" s="80"/>
      <c r="DF53" s="80"/>
      <c r="DG53" s="80"/>
      <c r="DH53" s="80"/>
      <c r="DI53" s="96"/>
      <c r="DJ53" s="92"/>
      <c r="DK53" s="92"/>
      <c r="DL53" s="63"/>
      <c r="DM53" s="32"/>
      <c r="DN53" s="143"/>
      <c r="DO53" s="55"/>
      <c r="DP53" s="168"/>
      <c r="DQ53" s="57"/>
      <c r="DR53" s="55"/>
      <c r="DS53" s="168"/>
      <c r="DT53" s="57"/>
      <c r="DU53" s="55"/>
      <c r="DV53" s="168"/>
      <c r="DW53" s="170">
        <f>Tableau404651711326[[#This Row],[R1]]+Tableau404651711326[[#This Row],[R2]]+Tableau404651711326[[#This Row],[R3]]</f>
        <v>0</v>
      </c>
    </row>
    <row r="54" spans="1:127" ht="15" hidden="1" customHeight="1" thickBot="1" x14ac:dyDescent="0.3">
      <c r="A54" s="150" t="s">
        <v>269</v>
      </c>
      <c r="B54" s="151"/>
      <c r="C54" s="176"/>
      <c r="D54" s="152"/>
      <c r="E54" s="198"/>
      <c r="F54" s="152"/>
      <c r="G54" s="152"/>
      <c r="H54" s="151"/>
      <c r="I54" s="261"/>
      <c r="J54" s="262"/>
      <c r="K54" s="262"/>
      <c r="L54" s="262"/>
      <c r="M54" s="153"/>
      <c r="N54" s="154"/>
      <c r="O54" s="155"/>
      <c r="P54" s="112"/>
      <c r="Q54" s="156"/>
      <c r="R54" s="156"/>
      <c r="S54" s="156"/>
      <c r="T54" s="258"/>
      <c r="U54" s="263"/>
      <c r="V54" s="264"/>
      <c r="W54" s="265"/>
      <c r="X54" s="265"/>
      <c r="Y54" s="265"/>
      <c r="Z54" s="265"/>
      <c r="AA54" s="265"/>
      <c r="AB54" s="266"/>
      <c r="AC54" s="97"/>
      <c r="AD54" s="97"/>
      <c r="AE54" s="97"/>
      <c r="AF54" s="97"/>
      <c r="AG54" s="70"/>
      <c r="AH54" s="97"/>
      <c r="AI54" s="97"/>
      <c r="AJ54" s="74"/>
      <c r="AK54" s="70"/>
      <c r="AL54" s="97"/>
      <c r="AM54" s="97"/>
      <c r="AN54" s="97"/>
      <c r="AO54" s="70"/>
      <c r="AP54" s="97"/>
      <c r="AQ54" s="97"/>
      <c r="AR54" s="74"/>
      <c r="AS54" s="124"/>
      <c r="AT54" s="124"/>
      <c r="AU54" s="70"/>
      <c r="AV54" s="97"/>
      <c r="AW54" s="97"/>
      <c r="AX54" s="97"/>
      <c r="AY54" s="97"/>
      <c r="AZ54" s="97"/>
      <c r="BA54" s="140"/>
      <c r="BB54" s="97"/>
      <c r="BC54" s="97"/>
      <c r="BD54" s="97"/>
      <c r="BE54" s="97"/>
      <c r="BF54" s="139"/>
      <c r="BG54" s="97"/>
      <c r="BH54" s="97"/>
      <c r="BI54" s="140"/>
      <c r="BJ54" s="139"/>
      <c r="BK54" s="97"/>
      <c r="BL54" s="97"/>
      <c r="BM54" s="140"/>
      <c r="BN54" s="139"/>
      <c r="BO54" s="97"/>
      <c r="BP54" s="97"/>
      <c r="BQ54" s="140"/>
      <c r="BR54" s="139"/>
      <c r="BS54" s="97"/>
      <c r="BT54" s="97"/>
      <c r="BU54" s="140"/>
      <c r="BV54" s="97"/>
      <c r="BW54" s="97"/>
      <c r="BX54" s="97"/>
      <c r="BY54" s="97"/>
      <c r="BZ54" s="139"/>
      <c r="CA54" s="97"/>
      <c r="CB54" s="97"/>
      <c r="CC54" s="97"/>
      <c r="CD54" s="139"/>
      <c r="CE54" s="97"/>
      <c r="CF54" s="140"/>
      <c r="CG54" s="97"/>
      <c r="CH54" s="97"/>
      <c r="CI54" s="139"/>
      <c r="CJ54" s="74"/>
      <c r="CK54" s="69"/>
      <c r="CL54" s="91"/>
      <c r="CM54" s="67"/>
      <c r="CN54" s="93"/>
      <c r="CO54" s="69"/>
      <c r="CP54" s="91"/>
      <c r="CQ54" s="67"/>
      <c r="CR54" s="71"/>
      <c r="CS54" s="91"/>
      <c r="CT54" s="91"/>
      <c r="CU54" s="67"/>
      <c r="CV54" s="71"/>
      <c r="CW54" s="85"/>
      <c r="CX54" s="112"/>
      <c r="CY54" s="106"/>
      <c r="CZ54" s="108"/>
      <c r="DA54" s="71"/>
      <c r="DB54" s="71"/>
      <c r="DC54" s="71"/>
      <c r="DD54" s="71"/>
      <c r="DE54" s="71"/>
      <c r="DF54" s="71"/>
      <c r="DG54" s="71"/>
      <c r="DH54" s="71"/>
      <c r="DI54" s="167"/>
      <c r="DJ54" s="93"/>
      <c r="DK54" s="93"/>
      <c r="DL54" s="108"/>
      <c r="DM54" s="259"/>
      <c r="DN54" s="267"/>
      <c r="DO54" s="66"/>
      <c r="DP54" s="106"/>
      <c r="DQ54" s="268"/>
      <c r="DR54" s="66"/>
      <c r="DS54" s="106"/>
      <c r="DT54" s="268"/>
      <c r="DU54" s="66"/>
      <c r="DV54" s="260"/>
      <c r="DW54" s="71">
        <f>Tableau404651711326[[#This Row],[R1]]+Tableau404651711326[[#This Row],[R2]]+Tableau404651711326[[#This Row],[R3]]</f>
        <v>0</v>
      </c>
    </row>
    <row r="55" spans="1:127" ht="15" hidden="1" customHeight="1" thickTop="1" x14ac:dyDescent="0.25">
      <c r="A55" s="43" t="s">
        <v>270</v>
      </c>
      <c r="B55" s="11"/>
      <c r="C55" s="38"/>
      <c r="D55" s="45"/>
      <c r="E55" s="45"/>
      <c r="F55" s="45"/>
      <c r="G55" s="45"/>
      <c r="H55" s="11"/>
      <c r="I55" s="256"/>
      <c r="J55" s="256"/>
      <c r="K55" s="256"/>
      <c r="L55" s="256"/>
      <c r="M55" s="184"/>
      <c r="N55" s="185"/>
      <c r="O55" s="186"/>
      <c r="P55" s="183"/>
      <c r="Q55" s="183"/>
      <c r="R55" s="121"/>
      <c r="S55" s="121"/>
      <c r="T55" s="105"/>
      <c r="U55" s="7"/>
      <c r="V55" s="7"/>
      <c r="W55" s="7"/>
      <c r="X55" s="7"/>
      <c r="Y55" s="7"/>
      <c r="Z55" s="7"/>
      <c r="AA55" s="7"/>
      <c r="AB55" s="7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73"/>
      <c r="AT55" s="123"/>
      <c r="AU55" s="72"/>
      <c r="AV55" s="4"/>
      <c r="AW55" s="4"/>
      <c r="AX55" s="4"/>
      <c r="AY55" s="4"/>
      <c r="AZ55" s="4"/>
      <c r="BA55" s="5"/>
      <c r="BB55" s="4"/>
      <c r="BC55" s="4"/>
      <c r="BD55" s="4"/>
      <c r="BE55" s="4"/>
      <c r="BF55" s="3"/>
      <c r="BG55" s="4"/>
      <c r="BH55" s="4"/>
      <c r="BI55" s="5"/>
      <c r="BJ55" s="3"/>
      <c r="BK55" s="4"/>
      <c r="BL55" s="4"/>
      <c r="BM55" s="5"/>
      <c r="BN55" s="3"/>
      <c r="BO55" s="4"/>
      <c r="BP55" s="4"/>
      <c r="BQ55" s="5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73"/>
      <c r="CK55" s="68"/>
      <c r="CL55" s="56"/>
      <c r="CM55" s="61"/>
      <c r="CN55" s="92"/>
      <c r="CO55" s="68"/>
      <c r="CP55" s="56"/>
      <c r="CQ55" s="61"/>
      <c r="CR55" s="80"/>
      <c r="CS55" s="56"/>
      <c r="CT55" s="56"/>
      <c r="CU55" s="61"/>
      <c r="CV55" s="80"/>
      <c r="CW55" s="121"/>
      <c r="CX55" s="111"/>
      <c r="CY55" s="96"/>
      <c r="CZ55" s="63"/>
      <c r="DA55" s="80"/>
      <c r="DB55" s="80"/>
      <c r="DC55" s="32"/>
      <c r="DD55" s="32"/>
      <c r="DE55" s="32"/>
      <c r="DF55" s="32"/>
      <c r="DG55" s="32"/>
      <c r="DH55" s="32"/>
      <c r="DI55" s="83"/>
      <c r="DJ55" s="111"/>
      <c r="DK55" s="125"/>
      <c r="DL55" s="63"/>
      <c r="DM55" s="88"/>
      <c r="DN55" s="113"/>
      <c r="DO55" s="55"/>
      <c r="DP55" s="96"/>
      <c r="DQ55" s="57"/>
      <c r="DR55" s="55"/>
      <c r="DS55" s="98"/>
      <c r="DT55" s="57"/>
      <c r="DU55" s="55"/>
      <c r="DV55" s="107"/>
      <c r="DW55" s="63">
        <f>Tableau404651711326[[#This Row],[R1]]+Tableau404651711326[[#This Row],[R2]]+Tableau404651711326[[#This Row],[R3]]</f>
        <v>0</v>
      </c>
    </row>
    <row r="56" spans="1:127" ht="15" hidden="1" customHeight="1" x14ac:dyDescent="0.25">
      <c r="A56" s="103" t="s">
        <v>240</v>
      </c>
      <c r="B56" s="11"/>
      <c r="C56" s="11"/>
      <c r="D56" s="45">
        <v>0</v>
      </c>
      <c r="E56" s="45">
        <v>5</v>
      </c>
      <c r="F56" s="45" t="s">
        <v>153</v>
      </c>
      <c r="G56" s="45"/>
      <c r="H56" s="11"/>
      <c r="I56" s="161">
        <v>0</v>
      </c>
      <c r="J56" s="161">
        <v>0</v>
      </c>
      <c r="K56" s="161"/>
      <c r="L56" s="161"/>
      <c r="M56" s="144"/>
      <c r="N56" s="52"/>
      <c r="O56" s="84"/>
      <c r="P56" s="111">
        <v>3870</v>
      </c>
      <c r="Q56" s="111">
        <v>0</v>
      </c>
      <c r="R56" s="121">
        <v>1</v>
      </c>
      <c r="S56" s="121"/>
      <c r="T56" s="105">
        <v>3</v>
      </c>
      <c r="U56" s="7"/>
      <c r="V56" s="7"/>
      <c r="W56" s="7"/>
      <c r="X56" s="7"/>
      <c r="Y56" s="7"/>
      <c r="Z56" s="7"/>
      <c r="AA56" s="7"/>
      <c r="AB56" s="7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73"/>
      <c r="AT56" s="123"/>
      <c r="AU56" s="72">
        <v>1</v>
      </c>
      <c r="AV56" s="4">
        <v>1</v>
      </c>
      <c r="AW56" s="4">
        <v>2</v>
      </c>
      <c r="AX56" s="4">
        <v>2</v>
      </c>
      <c r="AY56" s="4">
        <v>2</v>
      </c>
      <c r="AZ56" s="4">
        <v>2</v>
      </c>
      <c r="BA56" s="5">
        <v>2</v>
      </c>
      <c r="BB56" s="4">
        <v>2</v>
      </c>
      <c r="BC56" s="4">
        <v>2</v>
      </c>
      <c r="BD56" s="4">
        <v>2</v>
      </c>
      <c r="BE56" s="4">
        <v>0</v>
      </c>
      <c r="BF56" s="3">
        <v>0</v>
      </c>
      <c r="BG56" s="4">
        <v>0</v>
      </c>
      <c r="BH56" s="4">
        <v>0</v>
      </c>
      <c r="BI56" s="5">
        <v>0</v>
      </c>
      <c r="BJ56" s="3">
        <v>0</v>
      </c>
      <c r="BK56" s="4">
        <v>0</v>
      </c>
      <c r="BL56" s="4">
        <v>2</v>
      </c>
      <c r="BM56" s="5">
        <v>2</v>
      </c>
      <c r="BN56" s="3">
        <v>1</v>
      </c>
      <c r="BO56" s="4">
        <v>0</v>
      </c>
      <c r="BP56" s="4"/>
      <c r="BQ56" s="5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68">
        <v>1</v>
      </c>
      <c r="CL56" s="56">
        <v>1</v>
      </c>
      <c r="CM56" s="61">
        <v>1</v>
      </c>
      <c r="CN56" s="92">
        <v>3</v>
      </c>
      <c r="CO56" s="68">
        <v>1</v>
      </c>
      <c r="CP56" s="56">
        <v>1</v>
      </c>
      <c r="CQ56" s="61">
        <v>1</v>
      </c>
      <c r="CR56" s="80">
        <v>3</v>
      </c>
      <c r="CS56" s="56">
        <v>1</v>
      </c>
      <c r="CT56" s="56">
        <v>0</v>
      </c>
      <c r="CU56" s="61">
        <v>1</v>
      </c>
      <c r="CV56" s="80">
        <v>2</v>
      </c>
      <c r="CW56" s="83">
        <v>0</v>
      </c>
      <c r="CX56" s="111">
        <v>0</v>
      </c>
      <c r="CY56" s="98">
        <v>0</v>
      </c>
      <c r="CZ56" s="63">
        <v>0</v>
      </c>
      <c r="DA56" s="80">
        <v>0</v>
      </c>
      <c r="DB56" s="80">
        <v>3</v>
      </c>
      <c r="DC56" s="32"/>
      <c r="DD56" s="32"/>
      <c r="DE56" s="32"/>
      <c r="DF56" s="32"/>
      <c r="DG56" s="32"/>
      <c r="DH56" s="32"/>
      <c r="DI56" s="83">
        <v>0</v>
      </c>
      <c r="DJ56" s="111">
        <v>0</v>
      </c>
      <c r="DK56" s="104"/>
      <c r="DL56" s="63">
        <f>Tableau404651711326[[#This Row],[WU]]+Tableau404651711326[[#This Row],[E1]]+Tableau404651711326[[#This Row],[E2]]</f>
        <v>0</v>
      </c>
      <c r="DM56" s="58"/>
      <c r="DN56" s="113">
        <v>2</v>
      </c>
      <c r="DO56" s="55">
        <v>95</v>
      </c>
      <c r="DP56" s="98">
        <v>0</v>
      </c>
      <c r="DQ56" s="57">
        <v>0</v>
      </c>
      <c r="DR56" s="17">
        <v>0</v>
      </c>
      <c r="DS56" s="98">
        <v>0</v>
      </c>
      <c r="DT56" s="57"/>
      <c r="DU56" s="55"/>
      <c r="DV56" s="104"/>
      <c r="DW56" s="80">
        <f>Tableau404651711326[[#This Row],[R1]]+Tableau404651711326[[#This Row],[R2]]+Tableau404651711326[[#This Row],[R3]]</f>
        <v>0</v>
      </c>
    </row>
    <row r="57" spans="1:127" ht="15" hidden="1" customHeight="1" x14ac:dyDescent="0.25">
      <c r="A57" s="103" t="s">
        <v>263</v>
      </c>
      <c r="B57" s="11"/>
      <c r="C57" s="38"/>
      <c r="D57" s="45">
        <v>1</v>
      </c>
      <c r="E57" s="45"/>
      <c r="F57" s="45"/>
      <c r="G57" s="45"/>
      <c r="H57" s="11"/>
      <c r="I57" s="161">
        <v>55</v>
      </c>
      <c r="J57" s="161">
        <v>55</v>
      </c>
      <c r="K57" s="161"/>
      <c r="L57" s="161">
        <v>55</v>
      </c>
      <c r="M57" s="144"/>
      <c r="N57" s="52"/>
      <c r="O57" s="84"/>
      <c r="P57" s="111">
        <v>4024</v>
      </c>
      <c r="Q57" s="111">
        <v>1</v>
      </c>
      <c r="R57" s="121">
        <v>2</v>
      </c>
      <c r="S57" s="121">
        <v>2</v>
      </c>
      <c r="T57" s="105">
        <v>3</v>
      </c>
      <c r="U57" s="7"/>
      <c r="V57" s="7"/>
      <c r="W57" s="7"/>
      <c r="X57" s="7"/>
      <c r="Y57" s="7"/>
      <c r="Z57" s="7"/>
      <c r="AA57" s="7"/>
      <c r="AB57" s="7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73"/>
      <c r="AT57" s="123">
        <v>1</v>
      </c>
      <c r="AU57" s="72">
        <v>2</v>
      </c>
      <c r="AV57" s="4">
        <v>2</v>
      </c>
      <c r="AW57" s="4">
        <v>2</v>
      </c>
      <c r="AX57" s="4">
        <v>2</v>
      </c>
      <c r="AY57" s="4">
        <v>2</v>
      </c>
      <c r="AZ57" s="4">
        <v>2</v>
      </c>
      <c r="BA57" s="5">
        <v>2</v>
      </c>
      <c r="BB57" s="4">
        <v>2</v>
      </c>
      <c r="BC57" s="4">
        <v>0</v>
      </c>
      <c r="BD57" s="4">
        <v>2</v>
      </c>
      <c r="BE57" s="4">
        <v>2</v>
      </c>
      <c r="BF57" s="3">
        <v>2</v>
      </c>
      <c r="BG57" s="4">
        <v>0</v>
      </c>
      <c r="BH57" s="4">
        <v>0</v>
      </c>
      <c r="BI57" s="5">
        <v>1</v>
      </c>
      <c r="BJ57" s="3">
        <v>1</v>
      </c>
      <c r="BK57" s="4">
        <v>0</v>
      </c>
      <c r="BL57" s="4">
        <v>0</v>
      </c>
      <c r="BM57" s="5">
        <v>1</v>
      </c>
      <c r="BN57" s="3">
        <v>1</v>
      </c>
      <c r="BO57" s="4">
        <v>2</v>
      </c>
      <c r="BP57" s="4">
        <v>2</v>
      </c>
      <c r="BQ57" s="5">
        <v>0</v>
      </c>
      <c r="BR57" s="4">
        <v>1</v>
      </c>
      <c r="BS57" s="4">
        <v>0</v>
      </c>
      <c r="BT57" s="4">
        <v>0</v>
      </c>
      <c r="BU57" s="4">
        <v>1</v>
      </c>
      <c r="BV57" s="4">
        <v>0</v>
      </c>
      <c r="BW57" s="4">
        <v>0</v>
      </c>
      <c r="BX57" s="4">
        <v>0</v>
      </c>
      <c r="BY57" s="4">
        <v>0</v>
      </c>
      <c r="BZ57" s="4">
        <v>0</v>
      </c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68">
        <v>1</v>
      </c>
      <c r="CL57" s="56">
        <v>1</v>
      </c>
      <c r="CM57" s="61">
        <v>0</v>
      </c>
      <c r="CN57" s="92">
        <v>3</v>
      </c>
      <c r="CO57" s="68">
        <v>1</v>
      </c>
      <c r="CP57" s="56">
        <v>1</v>
      </c>
      <c r="CQ57" s="61">
        <v>1</v>
      </c>
      <c r="CR57" s="80">
        <v>3</v>
      </c>
      <c r="CS57" s="56">
        <v>1</v>
      </c>
      <c r="CT57" s="56">
        <v>1</v>
      </c>
      <c r="CU57" s="61">
        <v>1</v>
      </c>
      <c r="CV57" s="80">
        <v>3</v>
      </c>
      <c r="CW57" s="83">
        <v>1</v>
      </c>
      <c r="CX57" s="111">
        <v>1</v>
      </c>
      <c r="CY57" s="98">
        <v>1</v>
      </c>
      <c r="CZ57" s="63">
        <v>3</v>
      </c>
      <c r="DA57" s="80">
        <v>3</v>
      </c>
      <c r="DB57" s="80">
        <v>1</v>
      </c>
      <c r="DC57" s="32">
        <v>3</v>
      </c>
      <c r="DD57" s="32">
        <v>3</v>
      </c>
      <c r="DE57" s="32">
        <v>0</v>
      </c>
      <c r="DF57" s="32"/>
      <c r="DG57" s="32"/>
      <c r="DH57" s="32"/>
      <c r="DI57" s="83">
        <v>0</v>
      </c>
      <c r="DJ57" s="111">
        <v>0</v>
      </c>
      <c r="DK57" s="98">
        <v>0</v>
      </c>
      <c r="DL57" s="63">
        <f>Tableau404651711326[[#This Row],[WU]]+Tableau404651711326[[#This Row],[E1]]+Tableau404651711326[[#This Row],[E2]]</f>
        <v>0</v>
      </c>
      <c r="DM57" s="58"/>
      <c r="DN57" s="118">
        <v>0</v>
      </c>
      <c r="DO57" s="55">
        <v>0</v>
      </c>
      <c r="DP57" s="98">
        <v>0</v>
      </c>
      <c r="DQ57" s="60">
        <v>0</v>
      </c>
      <c r="DR57" s="55">
        <v>0</v>
      </c>
      <c r="DS57" s="98">
        <v>0</v>
      </c>
      <c r="DT57" s="60">
        <v>0</v>
      </c>
      <c r="DU57" s="55">
        <v>0</v>
      </c>
      <c r="DV57" s="104">
        <v>0</v>
      </c>
      <c r="DW57" s="80">
        <f>Tableau404651711326[[#This Row],[R1]]+Tableau404651711326[[#This Row],[R2]]+Tableau404651711326[[#This Row],[R3]]</f>
        <v>0</v>
      </c>
    </row>
    <row r="58" spans="1:127" ht="15" hidden="1" customHeight="1" x14ac:dyDescent="0.25">
      <c r="A58" s="103" t="s">
        <v>281</v>
      </c>
      <c r="B58" s="11"/>
      <c r="C58" s="53"/>
      <c r="D58" s="45">
        <v>1</v>
      </c>
      <c r="E58" s="45"/>
      <c r="F58" s="45"/>
      <c r="G58" s="45"/>
      <c r="H58" s="11"/>
      <c r="I58" s="161">
        <v>0</v>
      </c>
      <c r="J58" s="161">
        <v>0</v>
      </c>
      <c r="K58" s="161"/>
      <c r="L58" s="161">
        <v>0</v>
      </c>
      <c r="M58" s="144"/>
      <c r="N58" s="52"/>
      <c r="O58" s="84"/>
      <c r="P58" s="111">
        <v>3588</v>
      </c>
      <c r="Q58" s="111">
        <v>1</v>
      </c>
      <c r="R58" s="121">
        <v>3</v>
      </c>
      <c r="S58" s="121">
        <v>3</v>
      </c>
      <c r="T58" s="104">
        <v>3</v>
      </c>
      <c r="U58" s="4"/>
      <c r="V58" s="4"/>
      <c r="W58" s="4"/>
      <c r="X58" s="4"/>
      <c r="Y58" s="4"/>
      <c r="Z58" s="4"/>
      <c r="AA58" s="4"/>
      <c r="AB58" s="4"/>
      <c r="AC58" s="4">
        <v>1</v>
      </c>
      <c r="AD58" s="4">
        <v>1</v>
      </c>
      <c r="AE58" s="4">
        <v>1</v>
      </c>
      <c r="AF58" s="4">
        <v>1</v>
      </c>
      <c r="AG58" s="4">
        <v>1</v>
      </c>
      <c r="AH58" s="4">
        <v>1</v>
      </c>
      <c r="AI58" s="4">
        <v>1</v>
      </c>
      <c r="AJ58" s="4"/>
      <c r="AK58" s="4"/>
      <c r="AL58" s="4"/>
      <c r="AM58" s="4"/>
      <c r="AN58" s="4"/>
      <c r="AO58" s="4"/>
      <c r="AP58" s="4"/>
      <c r="AQ58" s="4"/>
      <c r="AR58" s="4"/>
      <c r="AS58" s="73"/>
      <c r="AT58" s="123">
        <v>1</v>
      </c>
      <c r="AU58" s="72">
        <v>2</v>
      </c>
      <c r="AV58" s="4">
        <v>2</v>
      </c>
      <c r="AW58" s="4">
        <v>2</v>
      </c>
      <c r="AX58" s="4">
        <v>2</v>
      </c>
      <c r="AY58" s="4">
        <v>1</v>
      </c>
      <c r="AZ58" s="4">
        <v>2</v>
      </c>
      <c r="BA58" s="5">
        <v>2</v>
      </c>
      <c r="BB58" s="4">
        <v>2</v>
      </c>
      <c r="BC58" s="4">
        <v>2</v>
      </c>
      <c r="BD58" s="4">
        <v>1</v>
      </c>
      <c r="BE58" s="4">
        <v>2</v>
      </c>
      <c r="BF58" s="3">
        <v>1</v>
      </c>
      <c r="BG58" s="4">
        <v>0</v>
      </c>
      <c r="BH58" s="4">
        <v>1</v>
      </c>
      <c r="BI58" s="5">
        <v>1</v>
      </c>
      <c r="BJ58" s="3">
        <v>2</v>
      </c>
      <c r="BK58" s="4">
        <v>2</v>
      </c>
      <c r="BL58" s="4">
        <v>2</v>
      </c>
      <c r="BM58" s="5">
        <v>1</v>
      </c>
      <c r="BN58" s="3">
        <v>1</v>
      </c>
      <c r="BO58" s="4">
        <v>0</v>
      </c>
      <c r="BP58" s="4">
        <v>1</v>
      </c>
      <c r="BQ58" s="5">
        <v>2</v>
      </c>
      <c r="BR58" s="4">
        <v>2</v>
      </c>
      <c r="BS58" s="4">
        <v>2</v>
      </c>
      <c r="BT58" s="4">
        <v>2</v>
      </c>
      <c r="BU58" s="4">
        <v>2</v>
      </c>
      <c r="BV58" s="4">
        <v>2</v>
      </c>
      <c r="BW58" s="4">
        <v>2</v>
      </c>
      <c r="BX58" s="4">
        <v>2</v>
      </c>
      <c r="BY58" s="4">
        <v>1</v>
      </c>
      <c r="BZ58" s="4">
        <v>2</v>
      </c>
      <c r="CA58" s="4">
        <v>2</v>
      </c>
      <c r="CB58" s="4">
        <v>2</v>
      </c>
      <c r="CC58" s="4"/>
      <c r="CD58" s="4"/>
      <c r="CE58" s="4"/>
      <c r="CF58" s="4"/>
      <c r="CG58" s="4"/>
      <c r="CH58" s="4"/>
      <c r="CI58" s="4"/>
      <c r="CJ58" s="73">
        <v>2</v>
      </c>
      <c r="CK58" s="68">
        <v>1</v>
      </c>
      <c r="CL58" s="56">
        <v>1</v>
      </c>
      <c r="CM58" s="61">
        <v>1</v>
      </c>
      <c r="CN58" s="92">
        <v>3</v>
      </c>
      <c r="CO58" s="68">
        <v>1</v>
      </c>
      <c r="CP58" s="56">
        <v>1</v>
      </c>
      <c r="CQ58" s="61">
        <v>1</v>
      </c>
      <c r="CR58" s="80">
        <v>3</v>
      </c>
      <c r="CS58" s="56">
        <v>1</v>
      </c>
      <c r="CT58" s="56">
        <v>1</v>
      </c>
      <c r="CU58" s="61">
        <v>1</v>
      </c>
      <c r="CV58" s="80">
        <v>3</v>
      </c>
      <c r="CW58" s="121">
        <v>1</v>
      </c>
      <c r="CX58" s="111">
        <v>1</v>
      </c>
      <c r="CY58" s="96">
        <v>1</v>
      </c>
      <c r="CZ58" s="63">
        <v>3</v>
      </c>
      <c r="DA58" s="80">
        <v>3</v>
      </c>
      <c r="DB58" s="80">
        <v>2</v>
      </c>
      <c r="DC58" s="32">
        <v>3</v>
      </c>
      <c r="DD58" s="32">
        <v>2</v>
      </c>
      <c r="DE58" s="32">
        <v>2</v>
      </c>
      <c r="DF58" s="32">
        <v>2</v>
      </c>
      <c r="DG58" s="32"/>
      <c r="DH58" s="32"/>
      <c r="DI58" s="83">
        <v>0</v>
      </c>
      <c r="DJ58" s="111">
        <v>1</v>
      </c>
      <c r="DK58" s="98">
        <v>1</v>
      </c>
      <c r="DL58" s="63">
        <f>Tableau404651711326[[#This Row],[WU]]+Tableau404651711326[[#This Row],[E1]]+Tableau404651711326[[#This Row],[E2]]</f>
        <v>2</v>
      </c>
      <c r="DM58" s="88"/>
      <c r="DN58" s="72">
        <v>3</v>
      </c>
      <c r="DO58" s="55">
        <v>35</v>
      </c>
      <c r="DP58" s="96">
        <v>0</v>
      </c>
      <c r="DQ58" s="57">
        <v>3</v>
      </c>
      <c r="DR58" s="17">
        <v>118</v>
      </c>
      <c r="DS58" s="98">
        <v>1</v>
      </c>
      <c r="DT58" s="57">
        <v>3</v>
      </c>
      <c r="DU58" s="55">
        <v>149</v>
      </c>
      <c r="DV58" s="73">
        <v>1</v>
      </c>
      <c r="DW58" s="63">
        <f>Tableau404651711326[[#This Row],[R1]]+Tableau404651711326[[#This Row],[R2]]+Tableau404651711326[[#This Row],[R3]]</f>
        <v>2</v>
      </c>
    </row>
    <row r="59" spans="1:127" ht="15" hidden="1" customHeight="1" x14ac:dyDescent="0.25">
      <c r="A59" s="43" t="s">
        <v>346</v>
      </c>
      <c r="B59" s="11" t="s">
        <v>141</v>
      </c>
      <c r="C59" s="53"/>
      <c r="D59" s="45">
        <v>1</v>
      </c>
      <c r="E59" s="75"/>
      <c r="F59" s="45"/>
      <c r="G59" s="45"/>
      <c r="H59" s="11"/>
      <c r="I59" s="161">
        <v>0</v>
      </c>
      <c r="J59" s="161">
        <v>0</v>
      </c>
      <c r="K59" s="161"/>
      <c r="L59" s="161">
        <v>0</v>
      </c>
      <c r="M59" s="144"/>
      <c r="N59" s="52"/>
      <c r="O59" s="84"/>
      <c r="P59" s="111">
        <v>4687</v>
      </c>
      <c r="Q59" s="111">
        <v>1</v>
      </c>
      <c r="R59" s="121">
        <v>1</v>
      </c>
      <c r="S59" s="121">
        <v>3</v>
      </c>
      <c r="T59" s="105">
        <v>3</v>
      </c>
      <c r="U59" s="202">
        <v>1.36</v>
      </c>
      <c r="V59" s="196"/>
      <c r="W59" s="196"/>
      <c r="X59" s="196"/>
      <c r="Y59" s="196"/>
      <c r="Z59" s="196"/>
      <c r="AA59" s="196"/>
      <c r="AB59" s="196"/>
      <c r="AC59" s="4">
        <v>1</v>
      </c>
      <c r="AD59" s="4">
        <v>1</v>
      </c>
      <c r="AE59" s="4">
        <v>1</v>
      </c>
      <c r="AF59" s="4">
        <v>0</v>
      </c>
      <c r="AG59" s="4">
        <v>1</v>
      </c>
      <c r="AH59" s="4">
        <v>1</v>
      </c>
      <c r="AI59" s="4">
        <v>1</v>
      </c>
      <c r="AJ59" s="4">
        <v>0</v>
      </c>
      <c r="AK59" s="4">
        <v>1</v>
      </c>
      <c r="AL59" s="4">
        <v>0</v>
      </c>
      <c r="AM59" s="4"/>
      <c r="AN59" s="4"/>
      <c r="AO59" s="4"/>
      <c r="AP59" s="4"/>
      <c r="AQ59" s="4"/>
      <c r="AR59" s="4"/>
      <c r="AS59" s="73">
        <v>1</v>
      </c>
      <c r="AT59" s="123">
        <v>1</v>
      </c>
      <c r="AU59" s="72">
        <v>1</v>
      </c>
      <c r="AV59" s="4">
        <v>1</v>
      </c>
      <c r="AW59" s="4">
        <v>2</v>
      </c>
      <c r="AX59" s="4">
        <v>2</v>
      </c>
      <c r="AY59" s="4">
        <v>2</v>
      </c>
      <c r="AZ59" s="4">
        <v>2</v>
      </c>
      <c r="BA59" s="5">
        <v>2</v>
      </c>
      <c r="BB59" s="4">
        <v>2</v>
      </c>
      <c r="BC59" s="4">
        <v>1</v>
      </c>
      <c r="BD59" s="4">
        <v>2</v>
      </c>
      <c r="BE59" s="4">
        <v>1</v>
      </c>
      <c r="BF59" s="3">
        <v>1</v>
      </c>
      <c r="BG59" s="4">
        <v>2</v>
      </c>
      <c r="BH59" s="4">
        <v>1</v>
      </c>
      <c r="BI59" s="5">
        <v>1</v>
      </c>
      <c r="BJ59" s="3">
        <v>2</v>
      </c>
      <c r="BK59" s="4">
        <v>1</v>
      </c>
      <c r="BL59" s="4">
        <v>2</v>
      </c>
      <c r="BM59" s="5">
        <v>1</v>
      </c>
      <c r="BN59" s="3">
        <v>2</v>
      </c>
      <c r="BO59" s="4">
        <v>1</v>
      </c>
      <c r="BP59" s="4">
        <v>2</v>
      </c>
      <c r="BQ59" s="5">
        <v>1</v>
      </c>
      <c r="BR59" s="4">
        <v>1</v>
      </c>
      <c r="BS59" s="4">
        <v>1</v>
      </c>
      <c r="BT59" s="4">
        <v>2</v>
      </c>
      <c r="BU59" s="4">
        <v>2</v>
      </c>
      <c r="BV59" s="4">
        <v>2</v>
      </c>
      <c r="BW59" s="4">
        <v>1</v>
      </c>
      <c r="BX59" s="4">
        <v>0</v>
      </c>
      <c r="BY59" s="4">
        <v>1</v>
      </c>
      <c r="BZ59" s="4">
        <v>1</v>
      </c>
      <c r="CA59" s="4">
        <v>2</v>
      </c>
      <c r="CB59" s="4">
        <v>2</v>
      </c>
      <c r="CC59" s="4">
        <v>2</v>
      </c>
      <c r="CD59" s="4">
        <v>0</v>
      </c>
      <c r="CE59" s="4">
        <v>1</v>
      </c>
      <c r="CF59" s="4">
        <v>2</v>
      </c>
      <c r="CG59" s="4">
        <v>2</v>
      </c>
      <c r="CH59" s="4">
        <v>2</v>
      </c>
      <c r="CI59" s="4">
        <v>2</v>
      </c>
      <c r="CJ59" s="73"/>
      <c r="CK59" s="68">
        <v>1</v>
      </c>
      <c r="CL59" s="56">
        <v>1</v>
      </c>
      <c r="CM59" s="61">
        <v>1</v>
      </c>
      <c r="CN59" s="92">
        <v>3</v>
      </c>
      <c r="CO59" s="89">
        <v>1</v>
      </c>
      <c r="CP59" s="56">
        <v>1</v>
      </c>
      <c r="CQ59" s="61">
        <v>1</v>
      </c>
      <c r="CR59" s="80">
        <v>3</v>
      </c>
      <c r="CS59" s="56">
        <v>1</v>
      </c>
      <c r="CT59" s="56">
        <v>1</v>
      </c>
      <c r="CU59" s="61">
        <v>1</v>
      </c>
      <c r="CV59" s="80">
        <v>3</v>
      </c>
      <c r="CW59" s="121">
        <v>1</v>
      </c>
      <c r="CX59" s="111">
        <v>0</v>
      </c>
      <c r="CY59" s="96">
        <v>1</v>
      </c>
      <c r="CZ59" s="63">
        <v>2</v>
      </c>
      <c r="DA59" s="80">
        <v>3</v>
      </c>
      <c r="DB59" s="80">
        <v>3</v>
      </c>
      <c r="DC59" s="32">
        <v>3</v>
      </c>
      <c r="DD59" s="32">
        <v>2</v>
      </c>
      <c r="DE59" s="32">
        <v>2</v>
      </c>
      <c r="DF59" s="32">
        <v>2</v>
      </c>
      <c r="DG59" s="32"/>
      <c r="DH59" s="32"/>
      <c r="DI59" s="83"/>
      <c r="DJ59" s="111"/>
      <c r="DK59" s="98"/>
      <c r="DL59" s="63"/>
      <c r="DM59" s="88"/>
      <c r="DN59" s="72"/>
      <c r="DO59" s="55"/>
      <c r="DP59" s="96"/>
      <c r="DQ59" s="57"/>
      <c r="DR59" s="17"/>
      <c r="DS59" s="98"/>
      <c r="DT59" s="57"/>
      <c r="DU59" s="55"/>
      <c r="DV59" s="73"/>
      <c r="DW59" s="63">
        <f>Tableau404651711326[[#This Row],[R1]]+Tableau404651711326[[#This Row],[R2]]+Tableau404651711326[[#This Row],[R3]]</f>
        <v>0</v>
      </c>
    </row>
    <row r="60" spans="1:127" ht="15" hidden="1" customHeight="1" x14ac:dyDescent="0.25">
      <c r="A60" s="103" t="s">
        <v>325</v>
      </c>
      <c r="B60" s="11"/>
      <c r="C60" s="53"/>
      <c r="D60" s="45"/>
      <c r="E60" s="75"/>
      <c r="F60" s="45"/>
      <c r="G60" s="45"/>
      <c r="H60" s="11"/>
      <c r="I60" s="159"/>
      <c r="J60" s="159"/>
      <c r="K60" s="159"/>
      <c r="L60" s="159"/>
      <c r="M60" s="144"/>
      <c r="N60" s="52"/>
      <c r="O60" s="84"/>
      <c r="P60" s="111">
        <v>4670</v>
      </c>
      <c r="Q60" s="111"/>
      <c r="R60" s="121">
        <v>2</v>
      </c>
      <c r="S60" s="121">
        <v>3</v>
      </c>
      <c r="T60" s="105">
        <v>3</v>
      </c>
      <c r="U60" s="7"/>
      <c r="V60" s="7"/>
      <c r="W60" s="7"/>
      <c r="X60" s="7"/>
      <c r="Y60" s="7"/>
      <c r="Z60" s="7"/>
      <c r="AA60" s="7"/>
      <c r="AB60" s="7"/>
      <c r="AC60" s="4">
        <v>1</v>
      </c>
      <c r="AD60" s="4">
        <v>0</v>
      </c>
      <c r="AE60" s="4">
        <v>1</v>
      </c>
      <c r="AF60" s="4">
        <v>1</v>
      </c>
      <c r="AG60" s="4">
        <v>0</v>
      </c>
      <c r="AH60" s="4">
        <v>1</v>
      </c>
      <c r="AI60" s="4">
        <v>1</v>
      </c>
      <c r="AJ60" s="4">
        <v>1</v>
      </c>
      <c r="AK60" s="4">
        <v>0</v>
      </c>
      <c r="AL60" s="4">
        <v>1</v>
      </c>
      <c r="AM60" s="4"/>
      <c r="AN60" s="4"/>
      <c r="AO60" s="4"/>
      <c r="AP60" s="4"/>
      <c r="AQ60" s="4"/>
      <c r="AR60" s="4"/>
      <c r="AS60" s="73"/>
      <c r="AT60" s="123">
        <v>1</v>
      </c>
      <c r="AU60" s="72">
        <v>0</v>
      </c>
      <c r="AV60" s="4">
        <v>0</v>
      </c>
      <c r="AW60" s="4">
        <v>2</v>
      </c>
      <c r="AX60" s="4">
        <v>2</v>
      </c>
      <c r="AY60" s="4">
        <v>2</v>
      </c>
      <c r="AZ60" s="4">
        <v>2</v>
      </c>
      <c r="BA60" s="5">
        <v>2</v>
      </c>
      <c r="BB60" s="4">
        <v>2</v>
      </c>
      <c r="BC60" s="4">
        <v>2</v>
      </c>
      <c r="BD60" s="4">
        <v>2</v>
      </c>
      <c r="BE60" s="4">
        <v>2</v>
      </c>
      <c r="BF60" s="3">
        <v>2</v>
      </c>
      <c r="BG60" s="4">
        <v>1</v>
      </c>
      <c r="BH60" s="4">
        <v>2</v>
      </c>
      <c r="BI60" s="5">
        <v>2</v>
      </c>
      <c r="BJ60" s="3">
        <v>2</v>
      </c>
      <c r="BK60" s="4">
        <v>0</v>
      </c>
      <c r="BL60" s="4">
        <v>2</v>
      </c>
      <c r="BM60" s="5">
        <v>2</v>
      </c>
      <c r="BN60" s="3">
        <v>2</v>
      </c>
      <c r="BO60" s="4">
        <v>2</v>
      </c>
      <c r="BP60" s="4">
        <v>2</v>
      </c>
      <c r="BQ60" s="5">
        <v>2</v>
      </c>
      <c r="BR60" s="4">
        <v>2</v>
      </c>
      <c r="BS60" s="4">
        <v>1</v>
      </c>
      <c r="BT60" s="4">
        <v>2</v>
      </c>
      <c r="BU60" s="4">
        <v>2</v>
      </c>
      <c r="BV60" s="4">
        <v>2</v>
      </c>
      <c r="BW60" s="4">
        <v>2</v>
      </c>
      <c r="BX60" s="4">
        <v>2</v>
      </c>
      <c r="BY60" s="4">
        <v>2</v>
      </c>
      <c r="BZ60" s="4">
        <v>2</v>
      </c>
      <c r="CA60" s="4">
        <v>2</v>
      </c>
      <c r="CB60" s="4">
        <v>2</v>
      </c>
      <c r="CC60" s="4">
        <v>2</v>
      </c>
      <c r="CD60" s="4">
        <v>1</v>
      </c>
      <c r="CE60" s="4">
        <v>2</v>
      </c>
      <c r="CF60" s="4">
        <v>2</v>
      </c>
      <c r="CG60" s="4">
        <v>2</v>
      </c>
      <c r="CH60" s="4">
        <v>0</v>
      </c>
      <c r="CI60" s="4"/>
      <c r="CJ60" s="73"/>
      <c r="CK60" s="68">
        <v>1</v>
      </c>
      <c r="CL60" s="56">
        <v>1</v>
      </c>
      <c r="CM60" s="61">
        <v>0</v>
      </c>
      <c r="CN60" s="92">
        <v>2</v>
      </c>
      <c r="CO60" s="68">
        <v>1</v>
      </c>
      <c r="CP60" s="56">
        <v>0</v>
      </c>
      <c r="CQ60" s="61">
        <v>0</v>
      </c>
      <c r="CR60" s="80">
        <v>1</v>
      </c>
      <c r="CS60" s="56">
        <v>1</v>
      </c>
      <c r="CT60" s="56">
        <v>0</v>
      </c>
      <c r="CU60" s="61">
        <v>0</v>
      </c>
      <c r="CV60" s="80">
        <v>1</v>
      </c>
      <c r="CW60" s="121">
        <v>1</v>
      </c>
      <c r="CX60" s="111">
        <v>1</v>
      </c>
      <c r="CY60" s="96">
        <v>1</v>
      </c>
      <c r="CZ60" s="63">
        <v>3</v>
      </c>
      <c r="DA60" s="80">
        <v>3</v>
      </c>
      <c r="DB60" s="80">
        <v>2</v>
      </c>
      <c r="DC60" s="32">
        <v>2</v>
      </c>
      <c r="DD60" s="32">
        <v>3</v>
      </c>
      <c r="DE60" s="32">
        <v>3</v>
      </c>
      <c r="DF60" s="32">
        <v>3</v>
      </c>
      <c r="DG60" s="32"/>
      <c r="DH60" s="32"/>
      <c r="DI60" s="83"/>
      <c r="DJ60" s="111"/>
      <c r="DK60" s="98"/>
      <c r="DL60" s="63"/>
      <c r="DM60" s="88"/>
      <c r="DN60" s="72"/>
      <c r="DO60" s="55"/>
      <c r="DP60" s="96"/>
      <c r="DQ60" s="57"/>
      <c r="DR60" s="17"/>
      <c r="DS60" s="98"/>
      <c r="DT60" s="57"/>
      <c r="DU60" s="55"/>
      <c r="DV60" s="73"/>
      <c r="DW60" s="63">
        <f>Tableau404651711326[[#This Row],[R1]]+Tableau404651711326[[#This Row],[R2]]+Tableau404651711326[[#This Row],[R3]]</f>
        <v>0</v>
      </c>
    </row>
    <row r="61" spans="1:127" ht="15" hidden="1" customHeight="1" x14ac:dyDescent="0.25">
      <c r="A61" s="103" t="s">
        <v>226</v>
      </c>
      <c r="B61" s="11" t="s">
        <v>139</v>
      </c>
      <c r="C61" s="38"/>
      <c r="D61" s="45">
        <v>1</v>
      </c>
      <c r="E61" s="45"/>
      <c r="F61" s="45"/>
      <c r="G61" s="45"/>
      <c r="H61" s="11"/>
      <c r="I61" s="161">
        <v>0</v>
      </c>
      <c r="J61" s="161">
        <v>0</v>
      </c>
      <c r="K61" s="161"/>
      <c r="L61" s="161"/>
      <c r="M61" s="144"/>
      <c r="N61" s="52"/>
      <c r="O61" s="84"/>
      <c r="P61" s="111">
        <v>2249</v>
      </c>
      <c r="Q61" s="111">
        <v>0</v>
      </c>
      <c r="R61" s="121">
        <v>0</v>
      </c>
      <c r="S61" s="121"/>
      <c r="T61" s="105">
        <v>3</v>
      </c>
      <c r="U61" s="7"/>
      <c r="V61" s="7"/>
      <c r="W61" s="7"/>
      <c r="X61" s="7"/>
      <c r="Y61" s="7"/>
      <c r="Z61" s="7"/>
      <c r="AA61" s="7"/>
      <c r="AB61" s="7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73"/>
      <c r="AT61" s="123">
        <v>1</v>
      </c>
      <c r="AU61" s="72">
        <v>0</v>
      </c>
      <c r="AV61" s="4">
        <v>0</v>
      </c>
      <c r="AW61" s="4">
        <v>0</v>
      </c>
      <c r="AX61" s="4">
        <v>0</v>
      </c>
      <c r="AY61" s="4">
        <v>0</v>
      </c>
      <c r="AZ61" s="4">
        <v>0</v>
      </c>
      <c r="BA61" s="5">
        <v>1</v>
      </c>
      <c r="BB61" s="4">
        <v>1</v>
      </c>
      <c r="BC61" s="4">
        <v>0</v>
      </c>
      <c r="BD61" s="4">
        <v>2</v>
      </c>
      <c r="BE61" s="4">
        <v>1</v>
      </c>
      <c r="BF61" s="3">
        <v>1</v>
      </c>
      <c r="BG61" s="4">
        <v>0</v>
      </c>
      <c r="BH61" s="4">
        <v>0</v>
      </c>
      <c r="BI61" s="5">
        <v>1</v>
      </c>
      <c r="BJ61" s="3">
        <v>2</v>
      </c>
      <c r="BK61" s="4">
        <v>2</v>
      </c>
      <c r="BL61" s="4">
        <v>0</v>
      </c>
      <c r="BM61" s="5">
        <v>0</v>
      </c>
      <c r="BN61" s="3">
        <v>1</v>
      </c>
      <c r="BO61" s="4"/>
      <c r="BP61" s="4"/>
      <c r="BQ61" s="5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73"/>
      <c r="CK61" s="68"/>
      <c r="CL61" s="56"/>
      <c r="CM61" s="61"/>
      <c r="CN61" s="92">
        <v>3</v>
      </c>
      <c r="CO61" s="68">
        <v>1</v>
      </c>
      <c r="CP61" s="56">
        <v>1</v>
      </c>
      <c r="CQ61" s="61">
        <v>1</v>
      </c>
      <c r="CR61" s="80">
        <v>3</v>
      </c>
      <c r="CS61" s="56">
        <v>1</v>
      </c>
      <c r="CT61" s="56">
        <v>0</v>
      </c>
      <c r="CU61" s="61">
        <v>1</v>
      </c>
      <c r="CV61" s="80">
        <v>2</v>
      </c>
      <c r="CW61" s="121">
        <v>1</v>
      </c>
      <c r="CX61" s="111">
        <v>1</v>
      </c>
      <c r="CY61" s="96">
        <v>1</v>
      </c>
      <c r="CZ61" s="63">
        <v>3</v>
      </c>
      <c r="DA61" s="80">
        <v>2</v>
      </c>
      <c r="DB61" s="80">
        <v>2</v>
      </c>
      <c r="DC61" s="32"/>
      <c r="DD61" s="32"/>
      <c r="DE61" s="32"/>
      <c r="DF61" s="32"/>
      <c r="DG61" s="32"/>
      <c r="DH61" s="32"/>
      <c r="DI61" s="83"/>
      <c r="DJ61" s="111"/>
      <c r="DK61" s="125"/>
      <c r="DL61" s="63">
        <f>Tableau404651711326[[#This Row],[WU]]+Tableau404651711326[[#This Row],[E1]]+Tableau404651711326[[#This Row],[E2]]</f>
        <v>0</v>
      </c>
      <c r="DM61" s="88"/>
      <c r="DN61" s="113"/>
      <c r="DO61" s="55"/>
      <c r="DP61" s="96"/>
      <c r="DQ61" s="57"/>
      <c r="DR61" s="55"/>
      <c r="DS61" s="98"/>
      <c r="DT61" s="57"/>
      <c r="DU61" s="55"/>
      <c r="DV61" s="107"/>
      <c r="DW61" s="63">
        <f>Tableau404651711326[[#This Row],[R1]]+Tableau404651711326[[#This Row],[R2]]+Tableau404651711326[[#This Row],[R3]]</f>
        <v>0</v>
      </c>
    </row>
    <row r="62" spans="1:127" ht="15" hidden="1" customHeight="1" x14ac:dyDescent="0.25">
      <c r="A62" s="103" t="s">
        <v>225</v>
      </c>
      <c r="B62" s="86"/>
      <c r="C62" s="38"/>
      <c r="D62" s="45">
        <v>0</v>
      </c>
      <c r="E62" s="45"/>
      <c r="F62" s="45"/>
      <c r="G62" s="45"/>
      <c r="H62" s="11"/>
      <c r="I62" s="161">
        <v>0</v>
      </c>
      <c r="J62" s="161">
        <v>0</v>
      </c>
      <c r="K62" s="161"/>
      <c r="L62" s="161"/>
      <c r="M62" s="144"/>
      <c r="N62" s="52"/>
      <c r="O62" s="84"/>
      <c r="P62" s="111">
        <v>2959</v>
      </c>
      <c r="Q62" s="111">
        <v>0</v>
      </c>
      <c r="R62" s="121">
        <v>0</v>
      </c>
      <c r="S62" s="121"/>
      <c r="T62" s="105">
        <v>3</v>
      </c>
      <c r="U62" s="7"/>
      <c r="V62" s="7"/>
      <c r="W62" s="7"/>
      <c r="X62" s="7"/>
      <c r="Y62" s="7"/>
      <c r="Z62" s="7"/>
      <c r="AA62" s="7"/>
      <c r="AB62" s="7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73"/>
      <c r="AT62" s="123">
        <v>1</v>
      </c>
      <c r="AU62" s="72">
        <v>1</v>
      </c>
      <c r="AV62" s="4">
        <v>1</v>
      </c>
      <c r="AW62" s="4">
        <v>0</v>
      </c>
      <c r="AX62" s="4">
        <v>0</v>
      </c>
      <c r="AY62" s="4">
        <v>0</v>
      </c>
      <c r="AZ62" s="4">
        <v>1</v>
      </c>
      <c r="BA62" s="5">
        <v>1</v>
      </c>
      <c r="BB62" s="4">
        <v>1</v>
      </c>
      <c r="BC62" s="4">
        <v>0</v>
      </c>
      <c r="BD62" s="4">
        <v>1</v>
      </c>
      <c r="BE62" s="4">
        <v>0</v>
      </c>
      <c r="BF62" s="3">
        <v>1</v>
      </c>
      <c r="BG62" s="4">
        <v>0</v>
      </c>
      <c r="BH62" s="4">
        <v>0</v>
      </c>
      <c r="BI62" s="5">
        <v>0</v>
      </c>
      <c r="BJ62" s="3">
        <v>1</v>
      </c>
      <c r="BK62" s="4">
        <v>0</v>
      </c>
      <c r="BL62" s="4">
        <v>1</v>
      </c>
      <c r="BM62" s="5">
        <v>1</v>
      </c>
      <c r="BN62" s="3">
        <v>0</v>
      </c>
      <c r="BO62" s="4"/>
      <c r="BP62" s="4"/>
      <c r="BQ62" s="5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68">
        <v>1</v>
      </c>
      <c r="CL62" s="56">
        <v>1</v>
      </c>
      <c r="CM62" s="61">
        <v>0</v>
      </c>
      <c r="CN62" s="92">
        <v>3</v>
      </c>
      <c r="CO62" s="68">
        <v>0</v>
      </c>
      <c r="CP62" s="56">
        <v>1</v>
      </c>
      <c r="CQ62" s="61">
        <v>0</v>
      </c>
      <c r="CR62" s="80">
        <v>1</v>
      </c>
      <c r="CS62" s="56">
        <v>1</v>
      </c>
      <c r="CT62" s="56">
        <v>1</v>
      </c>
      <c r="CU62" s="61">
        <v>0</v>
      </c>
      <c r="CV62" s="80">
        <v>2</v>
      </c>
      <c r="CW62" s="83">
        <v>1</v>
      </c>
      <c r="CX62" s="111">
        <v>0</v>
      </c>
      <c r="CY62" s="98">
        <v>0</v>
      </c>
      <c r="CZ62" s="63">
        <v>1</v>
      </c>
      <c r="DA62" s="80">
        <v>1</v>
      </c>
      <c r="DB62" s="80">
        <v>1</v>
      </c>
      <c r="DC62" s="32"/>
      <c r="DD62" s="32"/>
      <c r="DE62" s="32"/>
      <c r="DF62" s="32"/>
      <c r="DG62" s="32"/>
      <c r="DH62" s="32"/>
      <c r="DI62" s="83"/>
      <c r="DJ62" s="111"/>
      <c r="DK62" s="125"/>
      <c r="DL62" s="63">
        <f>Tableau404651711326[[#This Row],[WU]]+Tableau404651711326[[#This Row],[E1]]+Tableau404651711326[[#This Row],[E2]]</f>
        <v>0</v>
      </c>
      <c r="DM62" s="58"/>
      <c r="DN62" s="113"/>
      <c r="DO62" s="55"/>
      <c r="DP62" s="98"/>
      <c r="DQ62" s="57"/>
      <c r="DR62" s="55"/>
      <c r="DS62" s="98"/>
      <c r="DT62" s="57"/>
      <c r="DU62" s="55"/>
      <c r="DV62" s="125"/>
      <c r="DW62" s="80">
        <f>Tableau404651711326[[#This Row],[R1]]+Tableau404651711326[[#This Row],[R2]]+Tableau404651711326[[#This Row],[R3]]</f>
        <v>0</v>
      </c>
    </row>
    <row r="63" spans="1:127" ht="15" hidden="1" customHeight="1" x14ac:dyDescent="0.25">
      <c r="A63" s="43" t="s">
        <v>378</v>
      </c>
      <c r="B63" s="11" t="s">
        <v>131</v>
      </c>
      <c r="C63" s="11"/>
      <c r="D63" s="45">
        <v>1</v>
      </c>
      <c r="E63" s="75"/>
      <c r="F63" s="45"/>
      <c r="G63" s="45"/>
      <c r="H63" s="11"/>
      <c r="I63" s="161">
        <v>0</v>
      </c>
      <c r="J63" s="161">
        <v>0</v>
      </c>
      <c r="K63" s="161"/>
      <c r="L63" s="161">
        <v>89</v>
      </c>
      <c r="M63" s="144"/>
      <c r="N63" s="52"/>
      <c r="O63" s="84"/>
      <c r="P63" s="111">
        <v>4666</v>
      </c>
      <c r="Q63" s="111">
        <v>1</v>
      </c>
      <c r="R63" s="121">
        <v>2</v>
      </c>
      <c r="S63" s="121">
        <v>2</v>
      </c>
      <c r="T63" s="105">
        <v>4</v>
      </c>
      <c r="U63" s="196">
        <v>2.36</v>
      </c>
      <c r="V63" s="196">
        <v>2.2400000000000002</v>
      </c>
      <c r="W63" s="196"/>
      <c r="X63" s="196"/>
      <c r="Y63" s="196"/>
      <c r="Z63" s="196"/>
      <c r="AA63" s="196"/>
      <c r="AB63" s="196"/>
      <c r="AC63" s="4">
        <v>1</v>
      </c>
      <c r="AD63" s="4">
        <v>1</v>
      </c>
      <c r="AE63" s="4">
        <v>1</v>
      </c>
      <c r="AF63" s="4">
        <v>1</v>
      </c>
      <c r="AG63" s="4">
        <v>1</v>
      </c>
      <c r="AH63" s="4">
        <v>1</v>
      </c>
      <c r="AI63" s="4">
        <v>0</v>
      </c>
      <c r="AJ63" s="4">
        <v>0</v>
      </c>
      <c r="AK63" s="4">
        <v>1</v>
      </c>
      <c r="AL63" s="4">
        <v>0</v>
      </c>
      <c r="AM63" s="4">
        <v>1</v>
      </c>
      <c r="AN63" s="4">
        <v>1</v>
      </c>
      <c r="AO63" s="4"/>
      <c r="AP63" s="4"/>
      <c r="AQ63" s="4"/>
      <c r="AR63" s="4"/>
      <c r="AS63" s="73"/>
      <c r="AT63" s="123">
        <v>1</v>
      </c>
      <c r="AU63" s="72">
        <v>2</v>
      </c>
      <c r="AV63" s="4">
        <v>0</v>
      </c>
      <c r="AW63" s="4">
        <v>2</v>
      </c>
      <c r="AX63" s="4">
        <v>2</v>
      </c>
      <c r="AY63" s="4">
        <v>0</v>
      </c>
      <c r="AZ63" s="4">
        <v>0</v>
      </c>
      <c r="BA63" s="5">
        <v>0</v>
      </c>
      <c r="BB63" s="4">
        <v>0</v>
      </c>
      <c r="BC63" s="4">
        <v>0</v>
      </c>
      <c r="BD63" s="4">
        <v>2</v>
      </c>
      <c r="BE63" s="4">
        <v>2</v>
      </c>
      <c r="BF63" s="3">
        <v>2</v>
      </c>
      <c r="BG63" s="4">
        <v>0</v>
      </c>
      <c r="BH63" s="4">
        <v>2</v>
      </c>
      <c r="BI63" s="5">
        <v>2</v>
      </c>
      <c r="BJ63" s="3">
        <v>2</v>
      </c>
      <c r="BK63" s="4">
        <v>2</v>
      </c>
      <c r="BL63" s="4">
        <v>1</v>
      </c>
      <c r="BM63" s="5">
        <v>1</v>
      </c>
      <c r="BN63" s="3">
        <v>2</v>
      </c>
      <c r="BO63" s="4">
        <v>0</v>
      </c>
      <c r="BP63" s="4">
        <v>0</v>
      </c>
      <c r="BQ63" s="5">
        <v>2</v>
      </c>
      <c r="BR63" s="4">
        <v>2</v>
      </c>
      <c r="BS63" s="4">
        <v>1</v>
      </c>
      <c r="BT63" s="4">
        <v>2</v>
      </c>
      <c r="BU63" s="4">
        <v>0</v>
      </c>
      <c r="BV63" s="4">
        <v>0</v>
      </c>
      <c r="BW63" s="4">
        <v>2</v>
      </c>
      <c r="BX63" s="4">
        <v>2</v>
      </c>
      <c r="BY63" s="4">
        <v>2</v>
      </c>
      <c r="BZ63" s="4">
        <v>1</v>
      </c>
      <c r="CA63" s="4">
        <v>1</v>
      </c>
      <c r="CB63" s="4">
        <v>1</v>
      </c>
      <c r="CC63" s="4">
        <v>2</v>
      </c>
      <c r="CD63" s="4">
        <v>1</v>
      </c>
      <c r="CE63" s="4">
        <v>1</v>
      </c>
      <c r="CF63" s="4">
        <v>0</v>
      </c>
      <c r="CG63" s="4">
        <v>1</v>
      </c>
      <c r="CH63" s="4">
        <v>0</v>
      </c>
      <c r="CI63" s="4">
        <v>2</v>
      </c>
      <c r="CJ63" s="4">
        <v>0</v>
      </c>
      <c r="CK63" s="68">
        <v>1</v>
      </c>
      <c r="CL63" s="56">
        <v>1</v>
      </c>
      <c r="CM63" s="61">
        <v>1</v>
      </c>
      <c r="CN63" s="92">
        <v>3</v>
      </c>
      <c r="CO63" s="68">
        <v>1</v>
      </c>
      <c r="CP63" s="56">
        <v>0</v>
      </c>
      <c r="CQ63" s="61">
        <v>1</v>
      </c>
      <c r="CR63" s="80">
        <v>2</v>
      </c>
      <c r="CS63" s="56">
        <v>1</v>
      </c>
      <c r="CT63" s="56">
        <v>1</v>
      </c>
      <c r="CU63" s="61">
        <v>1</v>
      </c>
      <c r="CV63" s="80">
        <v>3</v>
      </c>
      <c r="CW63" s="83">
        <v>0</v>
      </c>
      <c r="CX63" s="111">
        <v>1</v>
      </c>
      <c r="CY63" s="98">
        <v>0</v>
      </c>
      <c r="CZ63" s="63">
        <v>1</v>
      </c>
      <c r="DA63" s="80">
        <v>3</v>
      </c>
      <c r="DB63" s="80">
        <v>3</v>
      </c>
      <c r="DC63" s="32">
        <v>2</v>
      </c>
      <c r="DD63" s="32">
        <v>2</v>
      </c>
      <c r="DE63" s="32">
        <v>3</v>
      </c>
      <c r="DF63" s="32">
        <v>3</v>
      </c>
      <c r="DG63" s="32"/>
      <c r="DH63" s="32"/>
      <c r="DI63" s="83"/>
      <c r="DJ63" s="111"/>
      <c r="DK63" s="98"/>
      <c r="DL63" s="63"/>
      <c r="DM63" s="58"/>
      <c r="DN63" s="72"/>
      <c r="DO63" s="55"/>
      <c r="DP63" s="98"/>
      <c r="DQ63" s="60"/>
      <c r="DR63" s="17"/>
      <c r="DS63" s="98"/>
      <c r="DT63" s="57"/>
      <c r="DU63" s="55"/>
      <c r="DV63" s="104"/>
      <c r="DW63" s="80">
        <f>Tableau404651711326[[#This Row],[R1]]+Tableau404651711326[[#This Row],[R2]]+Tableau404651711326[[#This Row],[R3]]</f>
        <v>0</v>
      </c>
    </row>
    <row r="64" spans="1:127" ht="15" hidden="1" customHeight="1" x14ac:dyDescent="0.25">
      <c r="A64" s="43" t="s">
        <v>379</v>
      </c>
      <c r="B64" s="11" t="s">
        <v>146</v>
      </c>
      <c r="C64" s="43"/>
      <c r="D64" s="45">
        <v>1</v>
      </c>
      <c r="E64" s="75"/>
      <c r="F64" s="45"/>
      <c r="G64" s="45"/>
      <c r="H64" s="11"/>
      <c r="I64" s="161">
        <v>0</v>
      </c>
      <c r="J64" s="161">
        <v>1000</v>
      </c>
      <c r="K64" s="161">
        <v>1000</v>
      </c>
      <c r="L64" s="161">
        <v>1000</v>
      </c>
      <c r="M64" s="144"/>
      <c r="N64" s="52"/>
      <c r="O64" s="84"/>
      <c r="P64" s="111">
        <v>4695</v>
      </c>
      <c r="Q64" s="111">
        <v>1</v>
      </c>
      <c r="R64" s="121">
        <v>4</v>
      </c>
      <c r="S64" s="121">
        <v>4</v>
      </c>
      <c r="T64" s="104">
        <v>4</v>
      </c>
      <c r="U64" s="196">
        <v>0.54</v>
      </c>
      <c r="V64" s="196">
        <v>2.48</v>
      </c>
      <c r="W64" s="196"/>
      <c r="X64" s="196"/>
      <c r="Y64" s="196"/>
      <c r="Z64" s="196"/>
      <c r="AA64" s="196"/>
      <c r="AB64" s="196"/>
      <c r="AC64" s="4">
        <v>0</v>
      </c>
      <c r="AD64" s="4">
        <v>1</v>
      </c>
      <c r="AE64" s="4">
        <v>1</v>
      </c>
      <c r="AF64" s="4">
        <v>1</v>
      </c>
      <c r="AG64" s="4">
        <v>1</v>
      </c>
      <c r="AH64" s="4">
        <v>1</v>
      </c>
      <c r="AI64" s="4">
        <v>1</v>
      </c>
      <c r="AJ64" s="4">
        <v>1</v>
      </c>
      <c r="AK64" s="4">
        <v>1</v>
      </c>
      <c r="AL64" s="4">
        <v>1</v>
      </c>
      <c r="AM64" s="4">
        <v>0</v>
      </c>
      <c r="AN64" s="4">
        <v>0</v>
      </c>
      <c r="AO64" s="4"/>
      <c r="AP64" s="4"/>
      <c r="AQ64" s="4"/>
      <c r="AR64" s="4"/>
      <c r="AS64" s="73"/>
      <c r="AT64" s="123">
        <v>1</v>
      </c>
      <c r="AU64" s="72">
        <v>2</v>
      </c>
      <c r="AV64" s="4">
        <v>2</v>
      </c>
      <c r="AW64" s="4">
        <v>2</v>
      </c>
      <c r="AX64" s="4">
        <v>2</v>
      </c>
      <c r="AY64" s="4">
        <v>2</v>
      </c>
      <c r="AZ64" s="4">
        <v>2</v>
      </c>
      <c r="BA64" s="5">
        <v>2</v>
      </c>
      <c r="BB64" s="4">
        <v>2</v>
      </c>
      <c r="BC64" s="4">
        <v>2</v>
      </c>
      <c r="BD64" s="4">
        <v>2</v>
      </c>
      <c r="BE64" s="4">
        <v>2</v>
      </c>
      <c r="BF64" s="3">
        <v>2</v>
      </c>
      <c r="BG64" s="4">
        <v>2</v>
      </c>
      <c r="BH64" s="4">
        <v>2</v>
      </c>
      <c r="BI64" s="5">
        <v>0</v>
      </c>
      <c r="BJ64" s="3">
        <v>2</v>
      </c>
      <c r="BK64" s="4">
        <v>2</v>
      </c>
      <c r="BL64" s="4">
        <v>0</v>
      </c>
      <c r="BM64" s="5">
        <v>2</v>
      </c>
      <c r="BN64" s="3">
        <v>2</v>
      </c>
      <c r="BO64" s="4">
        <v>2</v>
      </c>
      <c r="BP64" s="4">
        <v>2</v>
      </c>
      <c r="BQ64" s="5">
        <v>2</v>
      </c>
      <c r="BR64" s="4">
        <v>1</v>
      </c>
      <c r="BS64" s="4">
        <v>2</v>
      </c>
      <c r="BT64" s="4">
        <v>2</v>
      </c>
      <c r="BU64" s="4">
        <v>1</v>
      </c>
      <c r="BV64" s="4">
        <v>2</v>
      </c>
      <c r="BW64" s="4">
        <v>1</v>
      </c>
      <c r="BX64" s="4">
        <v>0</v>
      </c>
      <c r="BY64" s="4">
        <v>1</v>
      </c>
      <c r="BZ64" s="4">
        <v>2</v>
      </c>
      <c r="CA64" s="4">
        <v>2</v>
      </c>
      <c r="CB64" s="4">
        <v>1</v>
      </c>
      <c r="CC64" s="4">
        <v>2</v>
      </c>
      <c r="CD64" s="4">
        <v>2</v>
      </c>
      <c r="CE64" s="4">
        <v>2</v>
      </c>
      <c r="CF64" s="4">
        <v>2</v>
      </c>
      <c r="CG64" s="4">
        <v>2</v>
      </c>
      <c r="CH64" s="4">
        <v>1</v>
      </c>
      <c r="CI64" s="4">
        <v>2</v>
      </c>
      <c r="CJ64" s="4">
        <v>0</v>
      </c>
      <c r="CK64" s="68">
        <v>1</v>
      </c>
      <c r="CL64" s="56">
        <v>1</v>
      </c>
      <c r="CM64" s="61">
        <v>1</v>
      </c>
      <c r="CN64" s="92">
        <v>3</v>
      </c>
      <c r="CO64" s="68">
        <v>1</v>
      </c>
      <c r="CP64" s="56">
        <v>1</v>
      </c>
      <c r="CQ64" s="61">
        <v>1</v>
      </c>
      <c r="CR64" s="80">
        <v>3</v>
      </c>
      <c r="CS64" s="56">
        <v>1</v>
      </c>
      <c r="CT64" s="56">
        <v>1</v>
      </c>
      <c r="CU64" s="61">
        <v>1</v>
      </c>
      <c r="CV64" s="80">
        <v>3</v>
      </c>
      <c r="CW64" s="83">
        <v>1</v>
      </c>
      <c r="CX64" s="111">
        <v>1</v>
      </c>
      <c r="CY64" s="98">
        <v>1</v>
      </c>
      <c r="CZ64" s="63">
        <v>3</v>
      </c>
      <c r="DA64" s="80">
        <v>3</v>
      </c>
      <c r="DB64" s="80">
        <v>3</v>
      </c>
      <c r="DC64" s="32">
        <v>2</v>
      </c>
      <c r="DD64" s="32">
        <v>3</v>
      </c>
      <c r="DE64" s="32">
        <v>2</v>
      </c>
      <c r="DF64" s="32">
        <v>3</v>
      </c>
      <c r="DG64" s="32"/>
      <c r="DH64" s="32"/>
      <c r="DI64" s="83"/>
      <c r="DJ64" s="111"/>
      <c r="DK64" s="98"/>
      <c r="DL64" s="63"/>
      <c r="DM64" s="58"/>
      <c r="DN64" s="72"/>
      <c r="DO64" s="55"/>
      <c r="DP64" s="98"/>
      <c r="DQ64" s="57"/>
      <c r="DR64" s="17"/>
      <c r="DS64" s="98"/>
      <c r="DT64" s="57"/>
      <c r="DU64" s="55"/>
      <c r="DV64" s="104"/>
      <c r="DW64" s="80">
        <f>Tableau404651711326[[#This Row],[R1]]+Tableau404651711326[[#This Row],[R2]]+Tableau404651711326[[#This Row],[R3]]</f>
        <v>0</v>
      </c>
    </row>
    <row r="65" spans="1:127" ht="15" hidden="1" customHeight="1" x14ac:dyDescent="0.25">
      <c r="A65" s="103" t="s">
        <v>223</v>
      </c>
      <c r="B65" s="19"/>
      <c r="C65" s="38"/>
      <c r="D65" s="45">
        <v>0</v>
      </c>
      <c r="E65" s="45"/>
      <c r="F65" s="45"/>
      <c r="G65" s="45"/>
      <c r="H65" s="11"/>
      <c r="I65" s="161">
        <v>1472</v>
      </c>
      <c r="J65" s="161">
        <v>2933</v>
      </c>
      <c r="K65" s="161"/>
      <c r="L65" s="161"/>
      <c r="M65" s="144"/>
      <c r="N65" s="52"/>
      <c r="O65" s="84"/>
      <c r="P65" s="111">
        <v>3784</v>
      </c>
      <c r="Q65" s="111">
        <v>0</v>
      </c>
      <c r="R65" s="121">
        <v>0</v>
      </c>
      <c r="S65" s="121"/>
      <c r="T65" s="105">
        <v>3</v>
      </c>
      <c r="U65" s="7"/>
      <c r="V65" s="7"/>
      <c r="W65" s="7"/>
      <c r="X65" s="7"/>
      <c r="Y65" s="7"/>
      <c r="Z65" s="7"/>
      <c r="AA65" s="7"/>
      <c r="AB65" s="7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73"/>
      <c r="AT65" s="123"/>
      <c r="AU65" s="72">
        <v>1</v>
      </c>
      <c r="AV65" s="4">
        <v>1</v>
      </c>
      <c r="AW65" s="4">
        <v>2</v>
      </c>
      <c r="AX65" s="4"/>
      <c r="AY65" s="4"/>
      <c r="AZ65" s="4"/>
      <c r="BA65" s="5"/>
      <c r="BB65" s="4"/>
      <c r="BC65" s="4"/>
      <c r="BD65" s="4"/>
      <c r="BE65" s="4"/>
      <c r="BF65" s="3"/>
      <c r="BG65" s="4"/>
      <c r="BH65" s="4"/>
      <c r="BI65" s="5"/>
      <c r="BJ65" s="3"/>
      <c r="BK65" s="4"/>
      <c r="BL65" s="4"/>
      <c r="BM65" s="5"/>
      <c r="BN65" s="3"/>
      <c r="BO65" s="4"/>
      <c r="BP65" s="4"/>
      <c r="BQ65" s="5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73"/>
      <c r="CK65" s="68">
        <v>1</v>
      </c>
      <c r="CL65" s="56">
        <v>1</v>
      </c>
      <c r="CM65" s="61">
        <v>0</v>
      </c>
      <c r="CN65" s="92"/>
      <c r="CO65" s="62"/>
      <c r="CP65" s="56"/>
      <c r="CQ65" s="61"/>
      <c r="CR65" s="80"/>
      <c r="CS65" s="56"/>
      <c r="CT65" s="56"/>
      <c r="CU65" s="61"/>
      <c r="CV65" s="80"/>
      <c r="CW65" s="83"/>
      <c r="CX65" s="111"/>
      <c r="CY65" s="98"/>
      <c r="CZ65" s="63"/>
      <c r="DA65" s="80"/>
      <c r="DB65" s="80"/>
      <c r="DC65" s="32"/>
      <c r="DD65" s="32"/>
      <c r="DE65" s="32"/>
      <c r="DF65" s="32"/>
      <c r="DG65" s="32"/>
      <c r="DH65" s="32"/>
      <c r="DI65" s="83"/>
      <c r="DJ65" s="111"/>
      <c r="DK65" s="125"/>
      <c r="DL65" s="63">
        <f>Tableau404651711326[[#This Row],[WU]]+Tableau404651711326[[#This Row],[E1]]+Tableau404651711326[[#This Row],[E2]]</f>
        <v>0</v>
      </c>
      <c r="DM65" s="58"/>
      <c r="DN65" s="113"/>
      <c r="DO65" s="55"/>
      <c r="DP65" s="98"/>
      <c r="DQ65" s="57"/>
      <c r="DR65" s="55"/>
      <c r="DS65" s="98"/>
      <c r="DT65" s="57"/>
      <c r="DU65" s="55"/>
      <c r="DV65" s="125"/>
      <c r="DW65" s="80">
        <f>Tableau404651711326[[#This Row],[R1]]+Tableau404651711326[[#This Row],[R2]]+Tableau404651711326[[#This Row],[R3]]</f>
        <v>0</v>
      </c>
    </row>
    <row r="66" spans="1:127" ht="15" hidden="1" customHeight="1" x14ac:dyDescent="0.25">
      <c r="A66" s="103" t="s">
        <v>241</v>
      </c>
      <c r="B66" s="11" t="s">
        <v>143</v>
      </c>
      <c r="C66" s="11"/>
      <c r="D66" s="45">
        <v>0</v>
      </c>
      <c r="E66" s="45"/>
      <c r="F66" s="45"/>
      <c r="G66" s="45"/>
      <c r="H66" s="11"/>
      <c r="I66" s="159">
        <v>0</v>
      </c>
      <c r="J66" s="159">
        <v>0</v>
      </c>
      <c r="K66" s="159"/>
      <c r="L66" s="159"/>
      <c r="M66" s="144">
        <v>1</v>
      </c>
      <c r="N66" s="52"/>
      <c r="O66" s="84"/>
      <c r="P66" s="111">
        <v>2291</v>
      </c>
      <c r="Q66" s="111">
        <v>0</v>
      </c>
      <c r="R66" s="121">
        <v>0</v>
      </c>
      <c r="S66" s="121"/>
      <c r="T66" s="105">
        <v>3</v>
      </c>
      <c r="U66" s="7"/>
      <c r="V66" s="7"/>
      <c r="W66" s="7"/>
      <c r="X66" s="7"/>
      <c r="Y66" s="7"/>
      <c r="Z66" s="7"/>
      <c r="AA66" s="7"/>
      <c r="AB66" s="7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73"/>
      <c r="AT66" s="123">
        <v>1</v>
      </c>
      <c r="AU66" s="72">
        <v>1</v>
      </c>
      <c r="AV66" s="4">
        <v>1</v>
      </c>
      <c r="AW66" s="4">
        <v>1</v>
      </c>
      <c r="AX66" s="4">
        <v>1</v>
      </c>
      <c r="AY66" s="4">
        <v>0</v>
      </c>
      <c r="AZ66" s="4">
        <v>0</v>
      </c>
      <c r="BA66" s="5">
        <v>0</v>
      </c>
      <c r="BB66" s="4">
        <v>1</v>
      </c>
      <c r="BC66" s="4">
        <v>0</v>
      </c>
      <c r="BD66" s="4">
        <v>0</v>
      </c>
      <c r="BE66" s="4">
        <v>0</v>
      </c>
      <c r="BF66" s="3">
        <v>0</v>
      </c>
      <c r="BG66" s="4">
        <v>0</v>
      </c>
      <c r="BH66" s="4">
        <v>0</v>
      </c>
      <c r="BI66" s="5">
        <v>0</v>
      </c>
      <c r="BJ66" s="3">
        <v>0</v>
      </c>
      <c r="BK66" s="4">
        <v>0</v>
      </c>
      <c r="BL66" s="4">
        <v>0</v>
      </c>
      <c r="BM66" s="5">
        <v>0</v>
      </c>
      <c r="BN66" s="3">
        <v>0</v>
      </c>
      <c r="BO66" s="4">
        <v>0</v>
      </c>
      <c r="BP66" s="4"/>
      <c r="BQ66" s="5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73"/>
      <c r="CK66" s="68">
        <v>0</v>
      </c>
      <c r="CL66" s="56">
        <v>0</v>
      </c>
      <c r="CM66" s="61">
        <v>1</v>
      </c>
      <c r="CN66" s="92">
        <v>1</v>
      </c>
      <c r="CO66" s="68">
        <v>0</v>
      </c>
      <c r="CP66" s="56">
        <v>1</v>
      </c>
      <c r="CQ66" s="61">
        <v>1</v>
      </c>
      <c r="CR66" s="80">
        <v>2</v>
      </c>
      <c r="CS66" s="56">
        <v>1</v>
      </c>
      <c r="CT66" s="56">
        <v>1</v>
      </c>
      <c r="CU66" s="61">
        <v>0</v>
      </c>
      <c r="CV66" s="80">
        <v>2</v>
      </c>
      <c r="CW66" s="83">
        <v>1</v>
      </c>
      <c r="CX66" s="111">
        <v>1</v>
      </c>
      <c r="CY66" s="98">
        <v>1</v>
      </c>
      <c r="CZ66" s="63">
        <v>3</v>
      </c>
      <c r="DA66" s="80">
        <v>0</v>
      </c>
      <c r="DB66" s="80">
        <v>3</v>
      </c>
      <c r="DC66" s="32"/>
      <c r="DD66" s="32"/>
      <c r="DE66" s="32"/>
      <c r="DF66" s="32"/>
      <c r="DG66" s="32"/>
      <c r="DH66" s="32"/>
      <c r="DI66" s="83">
        <v>0</v>
      </c>
      <c r="DJ66" s="111">
        <v>1</v>
      </c>
      <c r="DK66" s="125"/>
      <c r="DL66" s="63">
        <f>Tableau404651711326[[#This Row],[WU]]+Tableau404651711326[[#This Row],[E1]]+Tableau404651711326[[#This Row],[E2]]</f>
        <v>1</v>
      </c>
      <c r="DM66" s="58"/>
      <c r="DN66" s="113">
        <v>0</v>
      </c>
      <c r="DO66" s="55">
        <v>0</v>
      </c>
      <c r="DP66" s="98">
        <v>0</v>
      </c>
      <c r="DQ66" s="57">
        <v>3</v>
      </c>
      <c r="DR66" s="17">
        <v>238</v>
      </c>
      <c r="DS66" s="98">
        <v>1</v>
      </c>
      <c r="DT66" s="57"/>
      <c r="DU66" s="55"/>
      <c r="DV66" s="125"/>
      <c r="DW66" s="80">
        <f>Tableau404651711326[[#This Row],[R1]]+Tableau404651711326[[#This Row],[R2]]+Tableau404651711326[[#This Row],[R3]]</f>
        <v>1</v>
      </c>
    </row>
    <row r="67" spans="1:127" ht="15" hidden="1" customHeight="1" x14ac:dyDescent="0.25">
      <c r="A67" s="103" t="s">
        <v>309</v>
      </c>
      <c r="B67" s="11" t="s">
        <v>142</v>
      </c>
      <c r="C67" s="11"/>
      <c r="D67" s="45">
        <v>0</v>
      </c>
      <c r="E67" s="45"/>
      <c r="F67" s="45"/>
      <c r="G67" s="45"/>
      <c r="H67" s="11"/>
      <c r="I67" s="161">
        <v>1726</v>
      </c>
      <c r="J67" s="161">
        <v>7781</v>
      </c>
      <c r="K67" s="161">
        <v>2000</v>
      </c>
      <c r="L67" s="161">
        <v>25179</v>
      </c>
      <c r="M67" s="144"/>
      <c r="N67" s="52"/>
      <c r="O67" s="84"/>
      <c r="P67" s="111">
        <v>4402</v>
      </c>
      <c r="Q67" s="111">
        <v>1</v>
      </c>
      <c r="R67" s="121">
        <v>2</v>
      </c>
      <c r="S67" s="121">
        <v>2</v>
      </c>
      <c r="T67" s="104">
        <v>3</v>
      </c>
      <c r="U67" s="4"/>
      <c r="V67" s="4"/>
      <c r="W67" s="4"/>
      <c r="X67" s="4"/>
      <c r="Y67" s="4"/>
      <c r="Z67" s="4"/>
      <c r="AA67" s="4"/>
      <c r="AB67" s="4"/>
      <c r="AC67" s="4">
        <v>1</v>
      </c>
      <c r="AD67" s="4">
        <v>1</v>
      </c>
      <c r="AE67" s="4">
        <v>1</v>
      </c>
      <c r="AF67" s="4">
        <v>1</v>
      </c>
      <c r="AG67" s="4">
        <v>0</v>
      </c>
      <c r="AH67" s="4">
        <v>1</v>
      </c>
      <c r="AI67" s="4">
        <v>1</v>
      </c>
      <c r="AJ67" s="4">
        <v>1</v>
      </c>
      <c r="AK67" s="4">
        <v>0</v>
      </c>
      <c r="AL67" s="4">
        <v>0</v>
      </c>
      <c r="AM67" s="4"/>
      <c r="AN67" s="4"/>
      <c r="AO67" s="4"/>
      <c r="AP67" s="4"/>
      <c r="AQ67" s="4"/>
      <c r="AR67" s="4"/>
      <c r="AS67" s="73"/>
      <c r="AT67" s="123">
        <v>1</v>
      </c>
      <c r="AU67" s="72">
        <v>2</v>
      </c>
      <c r="AV67" s="4">
        <v>0</v>
      </c>
      <c r="AW67" s="4">
        <v>2</v>
      </c>
      <c r="AX67" s="4">
        <v>2</v>
      </c>
      <c r="AY67" s="4">
        <v>2</v>
      </c>
      <c r="AZ67" s="4">
        <v>1</v>
      </c>
      <c r="BA67" s="5">
        <v>1</v>
      </c>
      <c r="BB67" s="4">
        <v>2</v>
      </c>
      <c r="BC67" s="4">
        <v>2</v>
      </c>
      <c r="BD67" s="4">
        <v>0</v>
      </c>
      <c r="BE67" s="4">
        <v>0</v>
      </c>
      <c r="BF67" s="3">
        <v>1</v>
      </c>
      <c r="BG67" s="4">
        <v>0</v>
      </c>
      <c r="BH67" s="4">
        <v>1</v>
      </c>
      <c r="BI67" s="5">
        <v>2</v>
      </c>
      <c r="BJ67" s="3">
        <v>1</v>
      </c>
      <c r="BK67" s="4">
        <v>2</v>
      </c>
      <c r="BL67" s="4">
        <v>2</v>
      </c>
      <c r="BM67" s="5">
        <v>2</v>
      </c>
      <c r="BN67" s="3">
        <v>2</v>
      </c>
      <c r="BO67" s="4">
        <v>0</v>
      </c>
      <c r="BP67" s="4">
        <v>2</v>
      </c>
      <c r="BQ67" s="5">
        <v>1</v>
      </c>
      <c r="BR67" s="4">
        <v>1</v>
      </c>
      <c r="BS67" s="4">
        <v>2</v>
      </c>
      <c r="BT67" s="4">
        <v>2</v>
      </c>
      <c r="BU67" s="4">
        <v>2</v>
      </c>
      <c r="BV67" s="4">
        <v>2</v>
      </c>
      <c r="BW67" s="4">
        <v>2</v>
      </c>
      <c r="BX67" s="4">
        <v>2</v>
      </c>
      <c r="BY67" s="4">
        <v>1</v>
      </c>
      <c r="BZ67" s="4">
        <v>1</v>
      </c>
      <c r="CA67" s="4">
        <v>2</v>
      </c>
      <c r="CB67" s="4">
        <v>2</v>
      </c>
      <c r="CC67" s="4">
        <v>2</v>
      </c>
      <c r="CD67" s="4">
        <v>2</v>
      </c>
      <c r="CE67" s="4">
        <v>0</v>
      </c>
      <c r="CF67" s="4">
        <v>0</v>
      </c>
      <c r="CG67" s="4">
        <v>0</v>
      </c>
      <c r="CH67" s="4"/>
      <c r="CI67" s="4"/>
      <c r="CJ67" s="4"/>
      <c r="CK67" s="89">
        <v>1</v>
      </c>
      <c r="CL67" s="90">
        <v>1</v>
      </c>
      <c r="CM67" s="61">
        <v>1</v>
      </c>
      <c r="CN67" s="92">
        <v>3</v>
      </c>
      <c r="CO67" s="68">
        <v>1</v>
      </c>
      <c r="CP67" s="56">
        <v>1</v>
      </c>
      <c r="CQ67" s="61">
        <v>1</v>
      </c>
      <c r="CR67" s="80">
        <v>3</v>
      </c>
      <c r="CS67" s="56">
        <v>1</v>
      </c>
      <c r="CT67" s="56">
        <v>1</v>
      </c>
      <c r="CU67" s="61">
        <v>1</v>
      </c>
      <c r="CV67" s="80">
        <v>3</v>
      </c>
      <c r="CW67" s="83">
        <v>1</v>
      </c>
      <c r="CX67" s="111">
        <v>1</v>
      </c>
      <c r="CY67" s="98">
        <v>1</v>
      </c>
      <c r="CZ67" s="63">
        <v>3</v>
      </c>
      <c r="DA67" s="80">
        <v>2</v>
      </c>
      <c r="DB67" s="80">
        <v>3</v>
      </c>
      <c r="DC67" s="32">
        <v>2</v>
      </c>
      <c r="DD67" s="32">
        <v>2</v>
      </c>
      <c r="DE67" s="32">
        <v>2</v>
      </c>
      <c r="DF67" s="32">
        <v>3</v>
      </c>
      <c r="DG67" s="32"/>
      <c r="DH67" s="32"/>
      <c r="DI67" s="83"/>
      <c r="DJ67" s="111"/>
      <c r="DK67" s="111"/>
      <c r="DL67" s="80"/>
      <c r="DM67" s="58"/>
      <c r="DN67" s="72"/>
      <c r="DO67" s="55"/>
      <c r="DP67" s="98"/>
      <c r="DQ67" s="57"/>
      <c r="DR67" s="17"/>
      <c r="DS67" s="98"/>
      <c r="DT67" s="57"/>
      <c r="DU67" s="55"/>
      <c r="DV67" s="104"/>
      <c r="DW67" s="80">
        <f>Tableau404651711326[[#This Row],[R1]]+Tableau404651711326[[#This Row],[R2]]+Tableau404651711326[[#This Row],[R3]]</f>
        <v>0</v>
      </c>
    </row>
    <row r="68" spans="1:127" ht="15" hidden="1" customHeight="1" thickBot="1" x14ac:dyDescent="0.3">
      <c r="A68" s="182" t="s">
        <v>224</v>
      </c>
      <c r="B68" s="151"/>
      <c r="C68" s="176"/>
      <c r="D68" s="152">
        <v>0</v>
      </c>
      <c r="E68" s="152"/>
      <c r="F68" s="152"/>
      <c r="G68" s="152"/>
      <c r="H68" s="151"/>
      <c r="I68" s="162">
        <v>0</v>
      </c>
      <c r="J68" s="162">
        <v>0</v>
      </c>
      <c r="K68" s="162"/>
      <c r="L68" s="162"/>
      <c r="M68" s="153"/>
      <c r="N68" s="154"/>
      <c r="O68" s="155"/>
      <c r="P68" s="112">
        <v>3683</v>
      </c>
      <c r="Q68" s="112">
        <v>0</v>
      </c>
      <c r="R68" s="156">
        <v>0</v>
      </c>
      <c r="S68" s="156"/>
      <c r="T68" s="157">
        <v>3</v>
      </c>
      <c r="U68" s="194"/>
      <c r="V68" s="194"/>
      <c r="W68" s="194"/>
      <c r="X68" s="194"/>
      <c r="Y68" s="194"/>
      <c r="Z68" s="194"/>
      <c r="AA68" s="194"/>
      <c r="AB68" s="194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74"/>
      <c r="AT68" s="124"/>
      <c r="AU68" s="70">
        <v>1</v>
      </c>
      <c r="AV68" s="97">
        <v>1</v>
      </c>
      <c r="AW68" s="97">
        <v>2</v>
      </c>
      <c r="AX68" s="97"/>
      <c r="AY68" s="97"/>
      <c r="AZ68" s="97"/>
      <c r="BA68" s="140"/>
      <c r="BB68" s="97"/>
      <c r="BC68" s="97"/>
      <c r="BD68" s="97"/>
      <c r="BE68" s="97"/>
      <c r="BF68" s="139"/>
      <c r="BG68" s="97"/>
      <c r="BH68" s="97"/>
      <c r="BI68" s="140"/>
      <c r="BJ68" s="139"/>
      <c r="BK68" s="97"/>
      <c r="BL68" s="97"/>
      <c r="BM68" s="140"/>
      <c r="BN68" s="139"/>
      <c r="BO68" s="97"/>
      <c r="BP68" s="97"/>
      <c r="BQ68" s="140"/>
      <c r="BR68" s="97"/>
      <c r="BS68" s="97"/>
      <c r="BT68" s="97"/>
      <c r="BU68" s="97"/>
      <c r="BV68" s="97"/>
      <c r="BW68" s="97"/>
      <c r="BX68" s="97"/>
      <c r="BY68" s="97"/>
      <c r="BZ68" s="97"/>
      <c r="CA68" s="97"/>
      <c r="CB68" s="97"/>
      <c r="CC68" s="97"/>
      <c r="CD68" s="97"/>
      <c r="CE68" s="97"/>
      <c r="CF68" s="97"/>
      <c r="CG68" s="97"/>
      <c r="CH68" s="97"/>
      <c r="CI68" s="97"/>
      <c r="CJ68" s="97"/>
      <c r="CK68" s="69">
        <v>1</v>
      </c>
      <c r="CL68" s="91">
        <v>1</v>
      </c>
      <c r="CM68" s="67">
        <v>0</v>
      </c>
      <c r="CN68" s="93"/>
      <c r="CO68" s="69"/>
      <c r="CP68" s="91"/>
      <c r="CQ68" s="67"/>
      <c r="CR68" s="71"/>
      <c r="CS68" s="91"/>
      <c r="CT68" s="91"/>
      <c r="CU68" s="67"/>
      <c r="CV68" s="71"/>
      <c r="CW68" s="85"/>
      <c r="CX68" s="112"/>
      <c r="CY68" s="106"/>
      <c r="CZ68" s="108"/>
      <c r="DA68" s="71"/>
      <c r="DB68" s="71"/>
      <c r="DC68" s="87"/>
      <c r="DD68" s="87"/>
      <c r="DE68" s="87"/>
      <c r="DF68" s="87"/>
      <c r="DG68" s="87"/>
      <c r="DH68" s="87"/>
      <c r="DI68" s="85"/>
      <c r="DJ68" s="112"/>
      <c r="DK68" s="128"/>
      <c r="DL68" s="108">
        <f>Tableau404651711326[[#This Row],[WU]]+Tableau404651711326[[#This Row],[E1]]+Tableau404651711326[[#This Row],[E2]]</f>
        <v>0</v>
      </c>
      <c r="DM68" s="71"/>
      <c r="DN68" s="127"/>
      <c r="DO68" s="66"/>
      <c r="DP68" s="106"/>
      <c r="DQ68" s="65"/>
      <c r="DR68" s="66"/>
      <c r="DS68" s="106"/>
      <c r="DT68" s="65"/>
      <c r="DU68" s="66"/>
      <c r="DV68" s="128"/>
      <c r="DW68" s="71">
        <f>Tableau404651711326[[#This Row],[R1]]+Tableau404651711326[[#This Row],[R2]]+Tableau404651711326[[#This Row],[R3]]</f>
        <v>0</v>
      </c>
    </row>
    <row r="69" spans="1:127" s="12" customFormat="1" ht="15" customHeight="1" x14ac:dyDescent="0.25">
      <c r="C69" s="119">
        <f>SUM(C5:C54)</f>
        <v>0</v>
      </c>
      <c r="D69" s="119">
        <f>SUM(D5:D54)</f>
        <v>31</v>
      </c>
      <c r="E69" s="119">
        <f>SUM(E5:E54)</f>
        <v>0</v>
      </c>
      <c r="F69" s="119"/>
      <c r="G69" s="119"/>
      <c r="H69" s="119">
        <f t="shared" ref="H69:O69" si="0">SUM(H5:H54)</f>
        <v>0</v>
      </c>
      <c r="I69" s="119">
        <f t="shared" si="0"/>
        <v>34243</v>
      </c>
      <c r="J69" s="119">
        <f t="shared" si="0"/>
        <v>94585</v>
      </c>
      <c r="K69" s="119">
        <f t="shared" si="0"/>
        <v>17000</v>
      </c>
      <c r="L69" s="119">
        <f t="shared" si="0"/>
        <v>669576</v>
      </c>
      <c r="M69" s="119">
        <f t="shared" si="0"/>
        <v>1</v>
      </c>
      <c r="N69" s="119">
        <f t="shared" si="0"/>
        <v>0</v>
      </c>
      <c r="O69" s="119">
        <f t="shared" si="0"/>
        <v>0</v>
      </c>
      <c r="P69" s="119">
        <f>SUM(P5:P54)/41</f>
        <v>4196.8780487804879</v>
      </c>
      <c r="Q69" s="119">
        <f t="shared" ref="Q69:T69" si="1">SUM(Q5:Q54)</f>
        <v>36</v>
      </c>
      <c r="R69" s="119">
        <f t="shared" si="1"/>
        <v>81</v>
      </c>
      <c r="S69" s="119">
        <f t="shared" si="1"/>
        <v>108</v>
      </c>
      <c r="T69" s="119">
        <f t="shared" si="1"/>
        <v>114</v>
      </c>
      <c r="U69" s="119"/>
      <c r="V69" s="119"/>
      <c r="W69" s="119"/>
      <c r="X69" s="119"/>
      <c r="Y69" s="119"/>
      <c r="Z69" s="119"/>
      <c r="AA69" s="119"/>
      <c r="AB69" s="119"/>
      <c r="AC69" s="119">
        <f t="shared" ref="AC69:CN69" si="2">SUM(AC5:AC54)</f>
        <v>31</v>
      </c>
      <c r="AD69" s="119">
        <f t="shared" si="2"/>
        <v>30</v>
      </c>
      <c r="AE69" s="119">
        <f t="shared" si="2"/>
        <v>26</v>
      </c>
      <c r="AF69" s="119">
        <f t="shared" si="2"/>
        <v>30</v>
      </c>
      <c r="AG69" s="119">
        <f t="shared" si="2"/>
        <v>30</v>
      </c>
      <c r="AH69" s="119">
        <f t="shared" si="2"/>
        <v>29</v>
      </c>
      <c r="AI69" s="119">
        <f t="shared" si="2"/>
        <v>30</v>
      </c>
      <c r="AJ69" s="119">
        <f t="shared" si="2"/>
        <v>28</v>
      </c>
      <c r="AK69" s="119">
        <f t="shared" si="2"/>
        <v>28</v>
      </c>
      <c r="AL69" s="119">
        <f t="shared" si="2"/>
        <v>22</v>
      </c>
      <c r="AM69" s="119">
        <f t="shared" si="2"/>
        <v>34</v>
      </c>
      <c r="AN69" s="119">
        <f t="shared" si="2"/>
        <v>35</v>
      </c>
      <c r="AO69" s="119">
        <f t="shared" si="2"/>
        <v>29</v>
      </c>
      <c r="AP69" s="119">
        <f t="shared" si="2"/>
        <v>0</v>
      </c>
      <c r="AQ69" s="119">
        <f t="shared" si="2"/>
        <v>0</v>
      </c>
      <c r="AR69" s="119">
        <f t="shared" si="2"/>
        <v>0</v>
      </c>
      <c r="AS69" s="119"/>
      <c r="AT69" s="119">
        <f t="shared" si="2"/>
        <v>41</v>
      </c>
      <c r="AU69" s="119">
        <f t="shared" si="2"/>
        <v>48</v>
      </c>
      <c r="AV69" s="119">
        <f t="shared" si="2"/>
        <v>45</v>
      </c>
      <c r="AW69" s="119">
        <f t="shared" si="2"/>
        <v>47</v>
      </c>
      <c r="AX69" s="119">
        <f t="shared" si="2"/>
        <v>40</v>
      </c>
      <c r="AY69" s="119">
        <f t="shared" si="2"/>
        <v>39</v>
      </c>
      <c r="AZ69" s="119">
        <f t="shared" si="2"/>
        <v>34</v>
      </c>
      <c r="BA69" s="119">
        <f t="shared" si="2"/>
        <v>41</v>
      </c>
      <c r="BB69" s="119">
        <f t="shared" si="2"/>
        <v>39</v>
      </c>
      <c r="BC69" s="119">
        <f t="shared" si="2"/>
        <v>39</v>
      </c>
      <c r="BD69" s="119">
        <f t="shared" si="2"/>
        <v>45</v>
      </c>
      <c r="BE69" s="119">
        <f t="shared" si="2"/>
        <v>43</v>
      </c>
      <c r="BF69" s="119">
        <f t="shared" si="2"/>
        <v>45</v>
      </c>
      <c r="BG69" s="119">
        <f t="shared" si="2"/>
        <v>42</v>
      </c>
      <c r="BH69" s="119">
        <f t="shared" si="2"/>
        <v>42</v>
      </c>
      <c r="BI69" s="119">
        <f t="shared" si="2"/>
        <v>46</v>
      </c>
      <c r="BJ69" s="119">
        <f t="shared" si="2"/>
        <v>44</v>
      </c>
      <c r="BK69" s="119">
        <f t="shared" si="2"/>
        <v>42</v>
      </c>
      <c r="BL69" s="119">
        <f t="shared" si="2"/>
        <v>46</v>
      </c>
      <c r="BM69" s="119">
        <f t="shared" si="2"/>
        <v>49</v>
      </c>
      <c r="BN69" s="119">
        <f t="shared" si="2"/>
        <v>55</v>
      </c>
      <c r="BO69" s="119">
        <f t="shared" si="2"/>
        <v>58</v>
      </c>
      <c r="BP69" s="119">
        <f t="shared" si="2"/>
        <v>54</v>
      </c>
      <c r="BQ69" s="119">
        <f t="shared" si="2"/>
        <v>56</v>
      </c>
      <c r="BR69" s="119">
        <f t="shared" si="2"/>
        <v>60</v>
      </c>
      <c r="BS69" s="119">
        <f t="shared" si="2"/>
        <v>55</v>
      </c>
      <c r="BT69" s="119">
        <f t="shared" si="2"/>
        <v>55</v>
      </c>
      <c r="BU69" s="119">
        <f t="shared" si="2"/>
        <v>58</v>
      </c>
      <c r="BV69" s="119">
        <f t="shared" si="2"/>
        <v>59</v>
      </c>
      <c r="BW69" s="119">
        <f t="shared" si="2"/>
        <v>52</v>
      </c>
      <c r="BX69" s="119">
        <f t="shared" si="2"/>
        <v>62</v>
      </c>
      <c r="BY69" s="119">
        <f t="shared" si="2"/>
        <v>55</v>
      </c>
      <c r="BZ69" s="119">
        <f t="shared" si="2"/>
        <v>55</v>
      </c>
      <c r="CA69" s="119">
        <f t="shared" si="2"/>
        <v>61</v>
      </c>
      <c r="CB69" s="119">
        <f t="shared" si="2"/>
        <v>58</v>
      </c>
      <c r="CC69" s="119">
        <f t="shared" si="2"/>
        <v>57</v>
      </c>
      <c r="CD69" s="119">
        <f t="shared" si="2"/>
        <v>58</v>
      </c>
      <c r="CE69" s="119">
        <f t="shared" si="2"/>
        <v>57</v>
      </c>
      <c r="CF69" s="119">
        <f t="shared" si="2"/>
        <v>63</v>
      </c>
      <c r="CG69" s="119">
        <f t="shared" si="2"/>
        <v>61</v>
      </c>
      <c r="CH69" s="119">
        <f t="shared" si="2"/>
        <v>64</v>
      </c>
      <c r="CI69" s="119">
        <f t="shared" si="2"/>
        <v>68</v>
      </c>
      <c r="CJ69" s="119">
        <f t="shared" si="2"/>
        <v>71</v>
      </c>
      <c r="CK69" s="119">
        <f t="shared" si="2"/>
        <v>29</v>
      </c>
      <c r="CL69" s="119">
        <f t="shared" si="2"/>
        <v>29</v>
      </c>
      <c r="CM69" s="119">
        <f t="shared" si="2"/>
        <v>26</v>
      </c>
      <c r="CN69" s="119">
        <f t="shared" si="2"/>
        <v>67</v>
      </c>
      <c r="CO69" s="119">
        <f t="shared" ref="CO69:DW69" si="3">SUM(CO5:CO54)</f>
        <v>23</v>
      </c>
      <c r="CP69" s="119">
        <f t="shared" si="3"/>
        <v>22</v>
      </c>
      <c r="CQ69" s="119">
        <f t="shared" si="3"/>
        <v>23</v>
      </c>
      <c r="CR69" s="119">
        <f t="shared" si="3"/>
        <v>69</v>
      </c>
      <c r="CS69" s="119">
        <f t="shared" si="3"/>
        <v>26</v>
      </c>
      <c r="CT69" s="119">
        <f t="shared" si="3"/>
        <v>23</v>
      </c>
      <c r="CU69" s="119">
        <f t="shared" si="3"/>
        <v>24</v>
      </c>
      <c r="CV69" s="119">
        <f t="shared" si="3"/>
        <v>71</v>
      </c>
      <c r="CW69" s="119">
        <f t="shared" si="3"/>
        <v>25</v>
      </c>
      <c r="CX69" s="119">
        <f t="shared" si="3"/>
        <v>24</v>
      </c>
      <c r="CY69" s="119">
        <f t="shared" si="3"/>
        <v>23</v>
      </c>
      <c r="CZ69" s="119">
        <f t="shared" si="3"/>
        <v>72</v>
      </c>
      <c r="DA69" s="119">
        <f t="shared" si="3"/>
        <v>76</v>
      </c>
      <c r="DB69" s="119">
        <f t="shared" si="3"/>
        <v>74</v>
      </c>
      <c r="DC69" s="119">
        <f t="shared" si="3"/>
        <v>84</v>
      </c>
      <c r="DD69" s="119">
        <f t="shared" si="3"/>
        <v>94</v>
      </c>
      <c r="DE69" s="119">
        <f t="shared" si="3"/>
        <v>87</v>
      </c>
      <c r="DF69" s="119">
        <f t="shared" si="3"/>
        <v>95</v>
      </c>
      <c r="DG69" s="119"/>
      <c r="DH69" s="119"/>
      <c r="DI69" s="119">
        <f t="shared" si="3"/>
        <v>0</v>
      </c>
      <c r="DJ69" s="119">
        <f t="shared" si="3"/>
        <v>0</v>
      </c>
      <c r="DK69" s="119">
        <f t="shared" si="3"/>
        <v>0</v>
      </c>
      <c r="DL69" s="119">
        <f t="shared" si="3"/>
        <v>0</v>
      </c>
      <c r="DM69" s="119">
        <f t="shared" si="3"/>
        <v>0</v>
      </c>
      <c r="DN69" s="119">
        <f t="shared" si="3"/>
        <v>0</v>
      </c>
      <c r="DO69" s="119"/>
      <c r="DP69" s="119">
        <f>SUM(DP5:DP54)</f>
        <v>0</v>
      </c>
      <c r="DQ69" s="119">
        <f t="shared" si="3"/>
        <v>0</v>
      </c>
      <c r="DR69" s="119"/>
      <c r="DS69" s="119">
        <f t="shared" si="3"/>
        <v>0</v>
      </c>
      <c r="DT69" s="119">
        <f t="shared" si="3"/>
        <v>0</v>
      </c>
      <c r="DU69" s="119"/>
      <c r="DV69" s="119">
        <f t="shared" si="3"/>
        <v>0</v>
      </c>
      <c r="DW69" s="119">
        <f t="shared" si="3"/>
        <v>0</v>
      </c>
    </row>
    <row r="70" spans="1:127" ht="15" customHeight="1" x14ac:dyDescent="0.25"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</row>
    <row r="71" spans="1:127" ht="15" customHeight="1" x14ac:dyDescent="0.25">
      <c r="C71" s="38" t="s">
        <v>385</v>
      </c>
      <c r="M71" t="s">
        <v>53</v>
      </c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</row>
    <row r="72" spans="1:127" ht="15" customHeight="1" x14ac:dyDescent="0.25">
      <c r="C72" s="269" t="s">
        <v>388</v>
      </c>
      <c r="M72" t="s">
        <v>124</v>
      </c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</row>
    <row r="73" spans="1:127" ht="15" customHeight="1" x14ac:dyDescent="0.25">
      <c r="C73" s="43" t="s">
        <v>386</v>
      </c>
      <c r="M73" t="s">
        <v>82</v>
      </c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</row>
    <row r="74" spans="1:127" ht="15" customHeight="1" x14ac:dyDescent="0.25">
      <c r="C74" s="270" t="s">
        <v>387</v>
      </c>
      <c r="D74" s="270"/>
      <c r="E74" s="270"/>
      <c r="F74" s="270"/>
      <c r="G74" s="270"/>
      <c r="H74" s="270"/>
      <c r="I74" s="271"/>
      <c r="J74" s="271"/>
      <c r="K74" s="271"/>
      <c r="L74" s="271"/>
      <c r="M74" s="272">
        <v>4</v>
      </c>
      <c r="N74" s="270"/>
      <c r="O74" s="270"/>
      <c r="P74" s="270"/>
      <c r="Q74" s="270"/>
      <c r="R74" s="270"/>
      <c r="S74" s="270"/>
      <c r="T74" s="270"/>
      <c r="U74" s="270"/>
      <c r="V74" s="270"/>
      <c r="W74" s="270"/>
      <c r="X74" s="270"/>
      <c r="Y74" s="270"/>
      <c r="Z74" s="270"/>
      <c r="AA74" s="270"/>
      <c r="AB74" s="270"/>
      <c r="AC74" s="270"/>
      <c r="AD74" s="270"/>
      <c r="AE74" s="270"/>
      <c r="AF74" s="270"/>
      <c r="AG74" s="270"/>
      <c r="AH74" s="270"/>
      <c r="AI74" s="270"/>
      <c r="AJ74" s="270"/>
      <c r="AK74" s="270"/>
      <c r="AL74" s="270"/>
      <c r="AM74" s="270"/>
      <c r="AN74" s="270"/>
      <c r="AO74" s="270"/>
      <c r="AP74" s="270"/>
      <c r="AQ74" s="270"/>
      <c r="AR74" s="270"/>
      <c r="AS74" s="270"/>
      <c r="AT74" s="270"/>
      <c r="AU74" s="270"/>
      <c r="AV74" s="270"/>
      <c r="AW74" s="270"/>
      <c r="AX74" s="270"/>
      <c r="AY74" s="270"/>
      <c r="AZ74" s="270"/>
      <c r="BA74" s="270"/>
      <c r="BB74" s="270"/>
      <c r="BC74" s="270"/>
      <c r="BD74" s="270"/>
      <c r="BE74" s="270"/>
      <c r="BF74" s="270"/>
      <c r="BG74" s="270"/>
      <c r="BH74" s="270"/>
      <c r="BI74" s="270"/>
      <c r="BJ74" s="270"/>
      <c r="BK74" s="270"/>
      <c r="BL74" s="270"/>
      <c r="BM74" s="270"/>
      <c r="BN74" s="270"/>
      <c r="BO74" s="270"/>
      <c r="BP74" s="270"/>
      <c r="BQ74" s="270"/>
      <c r="BR74" s="270"/>
      <c r="BS74" s="270"/>
      <c r="BT74" s="270"/>
      <c r="BU74" s="270"/>
      <c r="BV74" s="270"/>
      <c r="BW74" s="270"/>
      <c r="BX74" s="270"/>
      <c r="BY74" s="270"/>
    </row>
    <row r="75" spans="1:127" ht="15" customHeight="1" x14ac:dyDescent="0.25">
      <c r="M75" s="59">
        <v>4</v>
      </c>
      <c r="N75" t="s">
        <v>144</v>
      </c>
    </row>
    <row r="76" spans="1:127" ht="15" customHeight="1" x14ac:dyDescent="0.25">
      <c r="M76" s="54">
        <v>542</v>
      </c>
    </row>
    <row r="77" spans="1:127" ht="15" customHeight="1" x14ac:dyDescent="0.25">
      <c r="M77" s="54">
        <v>198</v>
      </c>
    </row>
    <row r="78" spans="1:127" ht="15" customHeight="1" x14ac:dyDescent="0.25">
      <c r="M78" s="54">
        <v>161</v>
      </c>
      <c r="N78" t="s">
        <v>144</v>
      </c>
    </row>
  </sheetData>
  <mergeCells count="16">
    <mergeCell ref="DT3:DV3"/>
    <mergeCell ref="CK2:DL2"/>
    <mergeCell ref="DN2:DV2"/>
    <mergeCell ref="U3:AB3"/>
    <mergeCell ref="AC3:AF3"/>
    <mergeCell ref="AG3:AJ3"/>
    <mergeCell ref="AK3:AN3"/>
    <mergeCell ref="AO3:AR3"/>
    <mergeCell ref="AU3:CJ3"/>
    <mergeCell ref="CK3:CN3"/>
    <mergeCell ref="CO3:CR3"/>
    <mergeCell ref="CS3:CV3"/>
    <mergeCell ref="CW3:CZ3"/>
    <mergeCell ref="DI3:DL3"/>
    <mergeCell ref="DN3:DP3"/>
    <mergeCell ref="DQ3:DS3"/>
  </mergeCells>
  <conditionalFormatting sqref="I5:L68">
    <cfRule type="cellIs" dxfId="213" priority="179" operator="greaterThan">
      <formula>0</formula>
    </cfRule>
  </conditionalFormatting>
  <conditionalFormatting sqref="M74:M75">
    <cfRule type="expression" dxfId="212" priority="186">
      <formula>M74&lt;#REF!</formula>
    </cfRule>
  </conditionalFormatting>
  <conditionalFormatting sqref="M76:M78">
    <cfRule type="cellIs" dxfId="211" priority="185" operator="lessThan">
      <formula>230</formula>
    </cfRule>
  </conditionalFormatting>
  <conditionalFormatting sqref="Q5:Q68">
    <cfRule type="cellIs" dxfId="210" priority="172" operator="greaterThan">
      <formula>0.5</formula>
    </cfRule>
    <cfRule type="cellIs" dxfId="209" priority="171" operator="equal">
      <formula>0</formula>
    </cfRule>
  </conditionalFormatting>
  <conditionalFormatting sqref="R5:S68">
    <cfRule type="cellIs" dxfId="208" priority="143" operator="equal">
      <formula>0</formula>
    </cfRule>
    <cfRule type="cellIs" dxfId="207" priority="167" operator="equal">
      <formula>1</formula>
    </cfRule>
    <cfRule type="cellIs" dxfId="206" priority="168" operator="equal">
      <formula>2</formula>
    </cfRule>
    <cfRule type="cellIs" dxfId="205" priority="170" operator="equal">
      <formula>4</formula>
    </cfRule>
    <cfRule type="cellIs" dxfId="204" priority="169" operator="equal">
      <formula>3</formula>
    </cfRule>
  </conditionalFormatting>
  <conditionalFormatting sqref="T5:T68">
    <cfRule type="cellIs" dxfId="203" priority="180" operator="lessThan">
      <formula>3</formula>
    </cfRule>
  </conditionalFormatting>
  <conditionalFormatting sqref="AC49:CJ65 AC5:BX48 BZ5:CJ48 AC66:CI66 AC67:CJ68">
    <cfRule type="cellIs" dxfId="202" priority="187" operator="equal">
      <formula>0</formula>
    </cfRule>
  </conditionalFormatting>
  <conditionalFormatting sqref="AU5:BX48 BZ5:CJ48 AU49:CJ61 AU62:CI62 AU63:CJ63 AU64:CI64 AU65:CJ65 AU66:CI66 AU67:CJ68">
    <cfRule type="cellIs" dxfId="201" priority="155" operator="equal">
      <formula>0</formula>
    </cfRule>
    <cfRule type="cellIs" dxfId="200" priority="154" operator="equal">
      <formula>1</formula>
    </cfRule>
    <cfRule type="cellIs" dxfId="199" priority="153" operator="equal">
      <formula>2</formula>
    </cfRule>
  </conditionalFormatting>
  <conditionalFormatting sqref="BY5:BY48">
    <cfRule type="cellIs" dxfId="198" priority="50" operator="equal">
      <formula>2</formula>
    </cfRule>
    <cfRule type="cellIs" dxfId="197" priority="51" operator="equal">
      <formula>1</formula>
    </cfRule>
    <cfRule type="cellIs" dxfId="196" priority="52" operator="equal">
      <formula>0</formula>
    </cfRule>
    <cfRule type="cellIs" dxfId="195" priority="53" operator="equal">
      <formula>0</formula>
    </cfRule>
  </conditionalFormatting>
  <conditionalFormatting sqref="CJ62 CJ64">
    <cfRule type="cellIs" dxfId="194" priority="181" operator="equal">
      <formula>2</formula>
    </cfRule>
    <cfRule type="cellIs" dxfId="193" priority="182" operator="equal">
      <formula>1</formula>
    </cfRule>
    <cfRule type="cellIs" dxfId="192" priority="183" operator="equal">
      <formula>0</formula>
    </cfRule>
  </conditionalFormatting>
  <conditionalFormatting sqref="CJ66">
    <cfRule type="cellIs" dxfId="191" priority="162" operator="equal">
      <formula>0</formula>
    </cfRule>
    <cfRule type="cellIs" dxfId="190" priority="163" operator="equal">
      <formula>0</formula>
    </cfRule>
    <cfRule type="cellIs" dxfId="189" priority="161" operator="equal">
      <formula>1</formula>
    </cfRule>
    <cfRule type="cellIs" dxfId="188" priority="160" operator="equal">
      <formula>2</formula>
    </cfRule>
  </conditionalFormatting>
  <conditionalFormatting sqref="CK64:CM66">
    <cfRule type="cellIs" dxfId="187" priority="159" operator="equal">
      <formula>0</formula>
    </cfRule>
  </conditionalFormatting>
  <conditionalFormatting sqref="CK5:CR7 D5:G21 DK5:DK66 DP5:DP68 DS5:DS68 CK8:CM8 CK9:CR12 CK13:CQ13 CK14:CR18 CK19:CQ19 CK20:CR24 D22:E22 D23:G68 CK25:CQ25 CK26:CR27 CK28:CM28 CK29:CR29 CK30:CM30 CK31:CR32 CK33:CQ33 CK34:CR35 CK36:CM36 CK37:CR37 CK38:CQ39 CK40:CR41 CK42:CM42 CK43:CR44 CK45:CQ45 CK46:CM46 CO46:CR46 CK47:CR48 CK49:CM49 CT50:CV51 CK50:CR54 DI51:DJ54 CS52:CU54 CV52:CV55 DV52:DV68 CK55:CU55 CW55:DJ55 CK56:DJ61 CK62:CM62 CT62:DJ62 CK63:DJ63 CT64:DH64 DI64:DJ66 CW65:DH65 CT66:DH66 CK67:CR67 CW67:DB67 DI67:DK67 CK68:DK68">
    <cfRule type="cellIs" dxfId="186" priority="174" operator="equal">
      <formula>0</formula>
    </cfRule>
  </conditionalFormatting>
  <conditionalFormatting sqref="CN5:CN68">
    <cfRule type="cellIs" dxfId="185" priority="61" operator="equal">
      <formula>3</formula>
    </cfRule>
    <cfRule type="cellIs" dxfId="184" priority="63" operator="equal">
      <formula>1</formula>
    </cfRule>
    <cfRule type="cellIs" dxfId="183" priority="64" operator="equal">
      <formula>0</formula>
    </cfRule>
    <cfRule type="cellIs" dxfId="182" priority="62" operator="equal">
      <formula>2</formula>
    </cfRule>
  </conditionalFormatting>
  <conditionalFormatting sqref="CN8:CR8">
    <cfRule type="cellIs" dxfId="181" priority="68" operator="equal">
      <formula>0</formula>
    </cfRule>
  </conditionalFormatting>
  <conditionalFormatting sqref="CN28:CR28">
    <cfRule type="cellIs" dxfId="180" priority="128" operator="equal">
      <formula>0</formula>
    </cfRule>
  </conditionalFormatting>
  <conditionalFormatting sqref="CN30:CR30">
    <cfRule type="cellIs" dxfId="179" priority="117" operator="equal">
      <formula>0</formula>
    </cfRule>
  </conditionalFormatting>
  <conditionalFormatting sqref="CN36:CR36">
    <cfRule type="cellIs" dxfId="178" priority="106" operator="equal">
      <formula>0</formula>
    </cfRule>
  </conditionalFormatting>
  <conditionalFormatting sqref="CN42:CR42">
    <cfRule type="cellIs" dxfId="177" priority="95" operator="equal">
      <formula>0</formula>
    </cfRule>
  </conditionalFormatting>
  <conditionalFormatting sqref="CN49:CR49">
    <cfRule type="cellIs" dxfId="176" priority="84" operator="equal">
      <formula>0</formula>
    </cfRule>
  </conditionalFormatting>
  <conditionalFormatting sqref="CN62:CR62">
    <cfRule type="cellIs" dxfId="175" priority="145" operator="equal">
      <formula>0</formula>
    </cfRule>
  </conditionalFormatting>
  <conditionalFormatting sqref="CN64:CR66">
    <cfRule type="cellIs" dxfId="174" priority="156" operator="equal">
      <formula>0</formula>
    </cfRule>
  </conditionalFormatting>
  <conditionalFormatting sqref="CR19">
    <cfRule type="cellIs" dxfId="173" priority="14" operator="equal">
      <formula>0</formula>
    </cfRule>
  </conditionalFormatting>
  <conditionalFormatting sqref="CR25">
    <cfRule type="cellIs" dxfId="172" priority="21" operator="equal">
      <formula>0</formula>
    </cfRule>
  </conditionalFormatting>
  <conditionalFormatting sqref="CR33">
    <cfRule type="cellIs" dxfId="171" priority="28" operator="equal">
      <formula>0</formula>
    </cfRule>
  </conditionalFormatting>
  <conditionalFormatting sqref="CR38:CR39">
    <cfRule type="cellIs" dxfId="170" priority="35" operator="equal">
      <formula>0</formula>
    </cfRule>
  </conditionalFormatting>
  <conditionalFormatting sqref="CR45">
    <cfRule type="cellIs" dxfId="169" priority="49" operator="equal">
      <formula>0</formula>
    </cfRule>
  </conditionalFormatting>
  <conditionalFormatting sqref="CS51">
    <cfRule type="cellIs" dxfId="168" priority="175" operator="equal">
      <formula>0</formula>
    </cfRule>
  </conditionalFormatting>
  <conditionalFormatting sqref="CS5:CU50">
    <cfRule type="cellIs" dxfId="167" priority="6" operator="equal">
      <formula>0</formula>
    </cfRule>
  </conditionalFormatting>
  <conditionalFormatting sqref="CS62:CU62">
    <cfRule type="cellIs" dxfId="166" priority="144" operator="equal">
      <formula>0</formula>
    </cfRule>
  </conditionalFormatting>
  <conditionalFormatting sqref="CS64:CU67">
    <cfRule type="cellIs" dxfId="165" priority="138" operator="equal">
      <formula>0</formula>
    </cfRule>
  </conditionalFormatting>
  <conditionalFormatting sqref="CT5:CT49">
    <cfRule type="cellIs" dxfId="164" priority="4" operator="equal">
      <formula>0</formula>
    </cfRule>
  </conditionalFormatting>
  <conditionalFormatting sqref="CT65">
    <cfRule type="cellIs" dxfId="163" priority="157" operator="equal">
      <formula>0</formula>
    </cfRule>
  </conditionalFormatting>
  <conditionalFormatting sqref="CT67">
    <cfRule type="cellIs" dxfId="162" priority="136" operator="equal">
      <formula>0</formula>
    </cfRule>
  </conditionalFormatting>
  <conditionalFormatting sqref="CU5:CV49">
    <cfRule type="cellIs" dxfId="161" priority="5" operator="equal">
      <formula>0</formula>
    </cfRule>
  </conditionalFormatting>
  <conditionalFormatting sqref="CU65:CV65">
    <cfRule type="cellIs" dxfId="160" priority="158" operator="equal">
      <formula>0</formula>
    </cfRule>
  </conditionalFormatting>
  <conditionalFormatting sqref="CU67:CV67">
    <cfRule type="cellIs" dxfId="159" priority="137" operator="equal">
      <formula>0</formula>
    </cfRule>
  </conditionalFormatting>
  <conditionalFormatting sqref="CW5:DB54 CR13">
    <cfRule type="cellIs" dxfId="158" priority="7" operator="equal">
      <formula>0</formula>
    </cfRule>
  </conditionalFormatting>
  <conditionalFormatting sqref="CZ5:DB54 CR5:CR68 CV5:CV68">
    <cfRule type="cellIs" dxfId="157" priority="1" operator="equal">
      <formula>3</formula>
    </cfRule>
    <cfRule type="cellIs" dxfId="156" priority="3" operator="between">
      <formula>0</formula>
      <formula>1</formula>
    </cfRule>
    <cfRule type="cellIs" dxfId="155" priority="2" operator="equal">
      <formula>2</formula>
    </cfRule>
  </conditionalFormatting>
  <conditionalFormatting sqref="CZ55:DH66 CZ67:DB67 CZ68:DH68">
    <cfRule type="cellIs" dxfId="154" priority="146" operator="equal">
      <formula>3</formula>
    </cfRule>
    <cfRule type="cellIs" dxfId="153" priority="147" operator="equal">
      <formula>2</formula>
    </cfRule>
    <cfRule type="cellIs" dxfId="152" priority="148" operator="between">
      <formula>0</formula>
      <formula>1</formula>
    </cfRule>
  </conditionalFormatting>
  <conditionalFormatting sqref="DC43">
    <cfRule type="cellIs" dxfId="151" priority="56" operator="between">
      <formula>0</formula>
      <formula>1</formula>
    </cfRule>
    <cfRule type="cellIs" dxfId="150" priority="57" operator="equal">
      <formula>0</formula>
    </cfRule>
    <cfRule type="cellIs" dxfId="149" priority="55" operator="equal">
      <formula>2</formula>
    </cfRule>
    <cfRule type="cellIs" dxfId="148" priority="54" operator="equal">
      <formula>3</formula>
    </cfRule>
  </conditionalFormatting>
  <conditionalFormatting sqref="DC5:DH42 DD43:DH43 DC44:DH54">
    <cfRule type="cellIs" dxfId="147" priority="132" operator="between">
      <formula>0</formula>
      <formula>1</formula>
    </cfRule>
    <cfRule type="cellIs" dxfId="146" priority="133" operator="equal">
      <formula>0</formula>
    </cfRule>
    <cfRule type="cellIs" dxfId="145" priority="131" operator="equal">
      <formula>2</formula>
    </cfRule>
    <cfRule type="cellIs" dxfId="144" priority="130" operator="equal">
      <formula>3</formula>
    </cfRule>
  </conditionalFormatting>
  <conditionalFormatting sqref="DI5:DI50">
    <cfRule type="cellIs" dxfId="143" priority="134" operator="equal">
      <formula>0</formula>
    </cfRule>
  </conditionalFormatting>
  <conditionalFormatting sqref="DJ5:DJ50">
    <cfRule type="cellIs" dxfId="142" priority="129" operator="equal">
      <formula>0</formula>
    </cfRule>
  </conditionalFormatting>
  <conditionalFormatting sqref="DL5:DL68 DC67:DH67">
    <cfRule type="cellIs" dxfId="141" priority="142" operator="equal">
      <formula>0</formula>
    </cfRule>
    <cfRule type="cellIs" dxfId="140" priority="140" operator="equal">
      <formula>2</formula>
    </cfRule>
    <cfRule type="cellIs" dxfId="139" priority="139" operator="equal">
      <formula>3</formula>
    </cfRule>
    <cfRule type="cellIs" dxfId="138" priority="141" operator="between">
      <formula>0</formula>
      <formula>1</formula>
    </cfRule>
  </conditionalFormatting>
  <conditionalFormatting sqref="DM5:DM68 DW5:DW68">
    <cfRule type="cellIs" dxfId="137" priority="193" operator="lessThan">
      <formula>2</formula>
    </cfRule>
    <cfRule type="cellIs" dxfId="136" priority="191" operator="equal">
      <formula>3</formula>
    </cfRule>
    <cfRule type="cellIs" dxfId="135" priority="192" operator="equal">
      <formula>2</formula>
    </cfRule>
  </conditionalFormatting>
  <conditionalFormatting sqref="DN51:DN68">
    <cfRule type="expression" dxfId="134" priority="178">
      <formula>DN51&lt;$AU51</formula>
    </cfRule>
  </conditionalFormatting>
  <conditionalFormatting sqref="DO5:DO68">
    <cfRule type="cellIs" dxfId="133" priority="189" operator="lessThan">
      <formula>110</formula>
    </cfRule>
    <cfRule type="cellIs" dxfId="132" priority="190" operator="lessThan">
      <formula>110</formula>
    </cfRule>
  </conditionalFormatting>
  <conditionalFormatting sqref="DR5:DR46">
    <cfRule type="cellIs" dxfId="131" priority="166" operator="lessThan">
      <formula>100</formula>
    </cfRule>
  </conditionalFormatting>
  <conditionalFormatting sqref="DR47:DR68">
    <cfRule type="cellIs" dxfId="130" priority="188" operator="lessThan">
      <formula>110</formula>
    </cfRule>
  </conditionalFormatting>
  <conditionalFormatting sqref="DU5:DU68">
    <cfRule type="cellIs" dxfId="129" priority="184" operator="lessThan">
      <formula>100</formula>
    </cfRule>
  </conditionalFormatting>
  <conditionalFormatting sqref="DV5:DV51">
    <cfRule type="containsText" dxfId="128" priority="176" operator="containsText" text="0">
      <formula>NOT(ISERROR(SEARCH("0",DV5)))</formula>
    </cfRule>
    <cfRule type="containsText" dxfId="127" priority="177" operator="containsText" text="1">
      <formula>NOT(ISERROR(SEARCH("1",DV5)))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6"/>
  <dimension ref="A1:BL132"/>
  <sheetViews>
    <sheetView topLeftCell="C1" zoomScaleNormal="100" workbookViewId="0">
      <pane ySplit="1" topLeftCell="A2" activePane="bottomLeft" state="frozen"/>
      <selection activeCell="J112" sqref="A1:J112"/>
      <selection pane="bottomLeft" activeCell="Z1" sqref="A1:Z1048576"/>
    </sheetView>
  </sheetViews>
  <sheetFormatPr baseColWidth="10" defaultRowHeight="15" customHeight="1" x14ac:dyDescent="0.25"/>
  <cols>
    <col min="1" max="1" width="27.28515625" customWidth="1"/>
    <col min="2" max="2" width="13" hidden="1" customWidth="1"/>
    <col min="3" max="3" width="6.42578125" style="48" hidden="1" customWidth="1"/>
    <col min="4" max="4" width="19.85546875" style="48" hidden="1" customWidth="1"/>
    <col min="5" max="7" width="4.5703125" hidden="1" customWidth="1"/>
    <col min="8" max="8" width="9.140625" hidden="1" customWidth="1"/>
    <col min="9" max="9" width="8.42578125" hidden="1" customWidth="1"/>
    <col min="10" max="10" width="9" hidden="1" customWidth="1"/>
    <col min="11" max="11" width="8.42578125" hidden="1" customWidth="1"/>
    <col min="12" max="12" width="9.42578125" hidden="1" customWidth="1"/>
    <col min="13" max="13" width="7.42578125" hidden="1" customWidth="1"/>
    <col min="14" max="17" width="7.140625" hidden="1" customWidth="1"/>
    <col min="18" max="21" width="7.42578125" hidden="1" customWidth="1"/>
    <col min="22" max="22" width="7.5703125" hidden="1" customWidth="1"/>
    <col min="23" max="23" width="7.5703125" style="191" hidden="1" customWidth="1"/>
    <col min="24" max="25" width="4" customWidth="1"/>
    <col min="26" max="26" width="4.140625" customWidth="1"/>
    <col min="27" max="27" width="6" customWidth="1"/>
    <col min="28" max="29" width="4.140625" hidden="1" customWidth="1"/>
    <col min="30" max="30" width="5.7109375" hidden="1" customWidth="1"/>
    <col min="31" max="31" width="5.7109375" customWidth="1"/>
    <col min="32" max="33" width="4.140625" customWidth="1"/>
    <col min="34" max="34" width="7.140625" customWidth="1"/>
    <col min="35" max="35" width="6" customWidth="1"/>
    <col min="36" max="37" width="4.140625" customWidth="1"/>
    <col min="38" max="38" width="5.7109375" customWidth="1"/>
    <col min="39" max="39" width="6" customWidth="1"/>
    <col min="40" max="40" width="4.140625" customWidth="1"/>
    <col min="41" max="41" width="5.140625" customWidth="1"/>
    <col min="42" max="42" width="4" customWidth="1"/>
    <col min="43" max="43" width="5" style="12" customWidth="1"/>
    <col min="44" max="44" width="4" style="12" customWidth="1"/>
    <col min="45" max="45" width="7.140625" style="12" customWidth="1"/>
    <col min="46" max="46" width="10" style="12" hidden="1" customWidth="1"/>
    <col min="47" max="47" width="8.28515625" style="12" hidden="1" customWidth="1"/>
    <col min="48" max="48" width="7.140625" style="12" hidden="1" customWidth="1"/>
    <col min="49" max="49" width="14.42578125" style="12" hidden="1" customWidth="1"/>
    <col min="50" max="51" width="7.7109375" hidden="1" customWidth="1"/>
    <col min="52" max="52" width="6.28515625" hidden="1" customWidth="1"/>
    <col min="53" max="53" width="3.7109375" hidden="1" customWidth="1"/>
    <col min="54" max="54" width="13.28515625" hidden="1" customWidth="1"/>
    <col min="55" max="55" width="8.28515625" hidden="1" customWidth="1"/>
    <col min="56" max="56" width="7.42578125" hidden="1" customWidth="1"/>
    <col min="57" max="57" width="5.7109375" hidden="1" customWidth="1"/>
    <col min="58" max="58" width="5.5703125" hidden="1" customWidth="1"/>
    <col min="59" max="59" width="6.28515625" hidden="1" customWidth="1"/>
    <col min="60" max="60" width="5.140625" hidden="1" customWidth="1"/>
    <col min="61" max="62" width="9.85546875" hidden="1" customWidth="1"/>
    <col min="63" max="63" width="9.85546875" style="12" hidden="1" customWidth="1"/>
    <col min="64" max="64" width="8.7109375" style="12" customWidth="1"/>
  </cols>
  <sheetData>
    <row r="1" spans="1:64" ht="15" customHeight="1" x14ac:dyDescent="0.25">
      <c r="A1" s="20" t="s">
        <v>0</v>
      </c>
      <c r="B1" s="20" t="s">
        <v>145</v>
      </c>
      <c r="C1" s="21" t="s">
        <v>149</v>
      </c>
      <c r="D1" s="21" t="s">
        <v>150</v>
      </c>
      <c r="E1" s="21" t="s">
        <v>26</v>
      </c>
      <c r="F1" s="21" t="s">
        <v>24</v>
      </c>
      <c r="G1" s="21" t="s">
        <v>25</v>
      </c>
      <c r="H1" s="22" t="s">
        <v>30</v>
      </c>
      <c r="I1" s="21" t="s">
        <v>307</v>
      </c>
      <c r="J1" s="22" t="s">
        <v>321</v>
      </c>
      <c r="K1" s="21" t="s">
        <v>308</v>
      </c>
      <c r="L1" s="37" t="s">
        <v>320</v>
      </c>
      <c r="M1" s="21" t="s">
        <v>22</v>
      </c>
      <c r="N1" s="21" t="s">
        <v>33</v>
      </c>
      <c r="O1" s="27" t="s">
        <v>34</v>
      </c>
      <c r="P1" s="21" t="s">
        <v>35</v>
      </c>
      <c r="Q1" s="40" t="s">
        <v>51</v>
      </c>
      <c r="R1" s="27" t="s">
        <v>109</v>
      </c>
      <c r="S1" s="27" t="s">
        <v>110</v>
      </c>
      <c r="T1" s="27" t="s">
        <v>111</v>
      </c>
      <c r="U1" s="40" t="s">
        <v>108</v>
      </c>
      <c r="V1" s="24" t="s">
        <v>52</v>
      </c>
      <c r="W1" s="130" t="s">
        <v>322</v>
      </c>
      <c r="X1" s="23" t="s">
        <v>9</v>
      </c>
      <c r="Y1" s="24" t="s">
        <v>10</v>
      </c>
      <c r="Z1" s="25" t="s">
        <v>58</v>
      </c>
      <c r="AA1" s="25" t="s">
        <v>3</v>
      </c>
      <c r="AB1" s="26" t="s">
        <v>59</v>
      </c>
      <c r="AC1" s="26" t="s">
        <v>1</v>
      </c>
      <c r="AD1" s="26" t="s">
        <v>4</v>
      </c>
      <c r="AE1" s="26" t="s">
        <v>7</v>
      </c>
      <c r="AF1" s="25" t="s">
        <v>60</v>
      </c>
      <c r="AG1" s="25" t="s">
        <v>2</v>
      </c>
      <c r="AH1" s="25" t="s">
        <v>5</v>
      </c>
      <c r="AI1" s="25" t="s">
        <v>8</v>
      </c>
      <c r="AJ1" s="26" t="s">
        <v>61</v>
      </c>
      <c r="AK1" s="26" t="s">
        <v>65</v>
      </c>
      <c r="AL1" s="26" t="s">
        <v>6</v>
      </c>
      <c r="AM1" s="26" t="s">
        <v>32</v>
      </c>
      <c r="AN1" s="25" t="s">
        <v>62</v>
      </c>
      <c r="AO1" s="25" t="s">
        <v>31</v>
      </c>
      <c r="AP1" s="21" t="s">
        <v>47</v>
      </c>
      <c r="AQ1" s="27" t="s">
        <v>13</v>
      </c>
      <c r="AR1" s="27" t="s">
        <v>23</v>
      </c>
      <c r="AS1" s="23" t="s">
        <v>116</v>
      </c>
      <c r="AT1" s="28" t="s">
        <v>15</v>
      </c>
      <c r="AU1" s="23" t="s">
        <v>18</v>
      </c>
      <c r="AV1" s="23" t="s">
        <v>16</v>
      </c>
      <c r="AW1" s="23" t="s">
        <v>17</v>
      </c>
      <c r="AX1" s="23" t="s">
        <v>19</v>
      </c>
      <c r="AY1" s="23" t="s">
        <v>20</v>
      </c>
      <c r="AZ1" s="23" t="s">
        <v>38</v>
      </c>
      <c r="BA1" s="23" t="s">
        <v>39</v>
      </c>
      <c r="BB1" s="23" t="s">
        <v>40</v>
      </c>
      <c r="BC1" s="23" t="s">
        <v>42</v>
      </c>
      <c r="BD1" s="23" t="s">
        <v>43</v>
      </c>
      <c r="BE1" s="23" t="s">
        <v>41</v>
      </c>
      <c r="BF1" s="23" t="s">
        <v>44</v>
      </c>
      <c r="BG1" s="23" t="s">
        <v>45</v>
      </c>
      <c r="BH1" s="23" t="s">
        <v>46</v>
      </c>
      <c r="BI1" s="23" t="s">
        <v>27</v>
      </c>
      <c r="BJ1" s="23" t="s">
        <v>28</v>
      </c>
      <c r="BK1" s="23" t="s">
        <v>29</v>
      </c>
      <c r="BL1"/>
    </row>
    <row r="2" spans="1:64" ht="15" customHeight="1" x14ac:dyDescent="0.25">
      <c r="A2" s="11" t="s">
        <v>243</v>
      </c>
      <c r="B2" s="11" t="s">
        <v>147</v>
      </c>
      <c r="C2" s="75"/>
      <c r="D2" s="45"/>
      <c r="E2" s="52"/>
      <c r="F2" s="52"/>
      <c r="G2" s="52"/>
      <c r="H2" s="4">
        <v>7060</v>
      </c>
      <c r="I2" s="4">
        <v>7060</v>
      </c>
      <c r="J2" s="4">
        <v>7533</v>
      </c>
      <c r="K2" s="30">
        <v>4163</v>
      </c>
      <c r="L2" s="30">
        <v>4272</v>
      </c>
      <c r="M2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109</v>
      </c>
      <c r="N2" s="30">
        <v>298</v>
      </c>
      <c r="O2" s="30">
        <v>332</v>
      </c>
      <c r="P2" s="30">
        <v>503</v>
      </c>
      <c r="Q2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377.66666666666669</v>
      </c>
      <c r="R2" s="41"/>
      <c r="S2" s="41"/>
      <c r="T2" s="41"/>
      <c r="U2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101.2</v>
      </c>
      <c r="W2" s="192">
        <v>3.49</v>
      </c>
      <c r="X2" s="1">
        <v>3</v>
      </c>
      <c r="Y2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2" s="3">
        <v>3</v>
      </c>
      <c r="AA2" s="18">
        <v>272</v>
      </c>
      <c r="AB2" s="3"/>
      <c r="AC2" s="3"/>
      <c r="AD2" s="1"/>
      <c r="AE2" s="17">
        <v>787</v>
      </c>
      <c r="AF2" s="3"/>
      <c r="AG2" s="3"/>
      <c r="AH2" s="6"/>
      <c r="AI2" s="17"/>
      <c r="AJ2" s="3"/>
      <c r="AK2" s="3"/>
      <c r="AL2" s="6">
        <f t="shared" ref="AL2:AL33" si="0">AM2-AI2</f>
        <v>0</v>
      </c>
      <c r="AM2" s="17"/>
      <c r="AN2" s="3"/>
      <c r="AO2" s="17"/>
      <c r="AP2" s="1">
        <f>Z2+AB2+Tableau163457891011121314151617181920212223242623456789101112131415161718192021222325272829303132333423457681718383940424344454748495052537088105108109110128129130131149150151168169188189190207208209226227244261[[#This Row],[SC2]]+AF2++AG2+AJ2+AN2+Tableau163457891011121314151617181920212223242623456789101112131415161718192021222325272829303132333423457681718383940424344454748495052537088105108109110128129130131149150151168169188189190207208209226227244261[[#This Row],[CS4]]</f>
        <v>3</v>
      </c>
      <c r="AQ2" s="12">
        <f t="array" ref="AQ2">max_score</f>
        <v>3</v>
      </c>
      <c r="AR2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2" s="115" t="str">
        <f>IF(AND(I2&gt;4500,Y2=Z2,Tableau163457891011121314151617181920212223242623456789101112131415161718192021222325272829303132333423457681718383940424344454748495052537088105108109110128129130131149150151168169188189190207208209226227244261[[#This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2" s="15">
        <v>5</v>
      </c>
      <c r="AU2" s="16">
        <v>4</v>
      </c>
      <c r="AV2" s="16">
        <v>4</v>
      </c>
      <c r="AW2" s="16">
        <v>4</v>
      </c>
      <c r="AX2" s="16">
        <v>5</v>
      </c>
      <c r="AY2" s="16">
        <v>7</v>
      </c>
      <c r="AZ2" s="16">
        <v>20</v>
      </c>
      <c r="BA2" s="16">
        <v>12</v>
      </c>
      <c r="BB2" s="16">
        <v>6</v>
      </c>
      <c r="BC2" s="16">
        <v>8</v>
      </c>
      <c r="BD2" s="16">
        <v>5</v>
      </c>
      <c r="BE2" s="16">
        <v>3</v>
      </c>
      <c r="BF2" s="16">
        <v>0</v>
      </c>
      <c r="BG2" s="16">
        <v>0</v>
      </c>
      <c r="BH2" s="16">
        <v>0</v>
      </c>
      <c r="BI2" s="16"/>
      <c r="BJ2" s="16"/>
      <c r="BK2" s="16"/>
      <c r="BL2"/>
    </row>
    <row r="3" spans="1:64" ht="15" customHeight="1" x14ac:dyDescent="0.25">
      <c r="A3" s="11" t="s">
        <v>213</v>
      </c>
      <c r="B3" s="11" t="s">
        <v>198</v>
      </c>
      <c r="C3" s="81"/>
      <c r="D3" s="82"/>
      <c r="E3" s="52"/>
      <c r="F3" s="52"/>
      <c r="G3" s="52"/>
      <c r="H3" s="4">
        <v>6939</v>
      </c>
      <c r="I3" s="4">
        <v>6939</v>
      </c>
      <c r="J3" s="4">
        <v>7056</v>
      </c>
      <c r="K3" s="30">
        <v>3736</v>
      </c>
      <c r="L3" s="30">
        <v>3818</v>
      </c>
      <c r="M3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82</v>
      </c>
      <c r="N3" s="30">
        <v>290</v>
      </c>
      <c r="O3" s="30">
        <v>337</v>
      </c>
      <c r="P3" s="30">
        <v>542</v>
      </c>
      <c r="Q3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389.66666666666669</v>
      </c>
      <c r="R3" s="41"/>
      <c r="S3" s="41"/>
      <c r="T3" s="41"/>
      <c r="U3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93.633333333333326</v>
      </c>
      <c r="W3" s="192">
        <v>2.2200000000000002</v>
      </c>
      <c r="X3" s="8">
        <v>3</v>
      </c>
      <c r="Y3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3" s="9">
        <v>3</v>
      </c>
      <c r="AA3" s="17">
        <v>208</v>
      </c>
      <c r="AB3" s="9"/>
      <c r="AC3" s="9"/>
      <c r="AD3" s="1"/>
      <c r="AE3" s="17">
        <v>380</v>
      </c>
      <c r="AF3" s="9"/>
      <c r="AG3" s="3"/>
      <c r="AH3" s="6"/>
      <c r="AI3" s="10"/>
      <c r="AJ3" s="9"/>
      <c r="AK3" s="9"/>
      <c r="AL3" s="6">
        <f t="shared" si="0"/>
        <v>0</v>
      </c>
      <c r="AM3" s="10"/>
      <c r="AN3" s="9"/>
      <c r="AO3" s="10"/>
      <c r="AP3" s="1">
        <f>Z3+AB3+Tableau163457891011121314151617181920212223242623456789101112131415161718192021222325272829303132333423457681718383940424344454748495052537088105108109110128129130131149150151168169188189190207208209226227244261[[#This Row],[SC2]]+AF3++AG3+AJ3+AN3+Tableau163457891011121314151617181920212223242623456789101112131415161718192021222325272829303132333423457681718383940424344454748495052537088105108109110128129130131149150151168169188189190207208209226227244261[[#This Row],[CS4]]</f>
        <v>3</v>
      </c>
      <c r="AQ3" s="12">
        <f t="array" ref="AQ3">max_score</f>
        <v>3</v>
      </c>
      <c r="AR3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3" s="6" t="str">
        <f>IF(AND(I3&gt;4500,Y3=Z3,Tableau163457891011121314151617181920212223242623456789101112131415161718192021222325272829303132333423457681718383940424344454748495052537088105108109110128129130131149150151168169188189190207208209226227244261[[#This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3" s="15"/>
      <c r="AU3" s="16"/>
      <c r="AV3" s="16"/>
      <c r="AW3" s="16"/>
      <c r="AX3" s="16"/>
      <c r="AY3" s="16"/>
      <c r="AZ3" s="16">
        <v>16</v>
      </c>
      <c r="BA3" s="16">
        <v>5</v>
      </c>
      <c r="BB3" s="16">
        <v>5</v>
      </c>
      <c r="BC3" s="16">
        <v>6</v>
      </c>
      <c r="BD3" s="16">
        <v>2</v>
      </c>
      <c r="BE3" s="16">
        <v>0</v>
      </c>
      <c r="BF3" s="16">
        <v>1</v>
      </c>
      <c r="BG3" s="16">
        <v>0</v>
      </c>
      <c r="BH3" s="16">
        <v>0</v>
      </c>
      <c r="BI3" s="16"/>
      <c r="BJ3" s="16"/>
      <c r="BK3" s="16"/>
      <c r="BL3"/>
    </row>
    <row r="4" spans="1:64" ht="15" customHeight="1" x14ac:dyDescent="0.25">
      <c r="A4" s="11" t="s">
        <v>112</v>
      </c>
      <c r="B4" s="11" t="s">
        <v>140</v>
      </c>
      <c r="C4" s="75"/>
      <c r="D4" s="45"/>
      <c r="E4" s="52"/>
      <c r="F4" s="52"/>
      <c r="G4" s="52"/>
      <c r="H4" s="4">
        <v>8289</v>
      </c>
      <c r="I4" s="4">
        <v>7632</v>
      </c>
      <c r="J4" s="4">
        <v>7829</v>
      </c>
      <c r="K4" s="30">
        <v>5756</v>
      </c>
      <c r="L4" s="30">
        <v>5855</v>
      </c>
      <c r="M4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99</v>
      </c>
      <c r="N4" s="30">
        <v>488</v>
      </c>
      <c r="O4" s="30">
        <v>382</v>
      </c>
      <c r="P4" s="30">
        <v>1032</v>
      </c>
      <c r="Q4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634</v>
      </c>
      <c r="R4" s="41"/>
      <c r="S4" s="41"/>
      <c r="T4" s="41"/>
      <c r="U4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127.58333333333333</v>
      </c>
      <c r="W4" s="192">
        <v>4.03</v>
      </c>
      <c r="X4" s="1">
        <v>4</v>
      </c>
      <c r="Y4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4" s="3">
        <v>4</v>
      </c>
      <c r="AA4" s="17">
        <v>327</v>
      </c>
      <c r="AB4" s="3"/>
      <c r="AC4" s="3"/>
      <c r="AD4" s="1"/>
      <c r="AE4" s="17">
        <v>542</v>
      </c>
      <c r="AF4" s="3"/>
      <c r="AG4" s="3"/>
      <c r="AH4" s="6"/>
      <c r="AI4" s="17"/>
      <c r="AJ4" s="3"/>
      <c r="AK4" s="3"/>
      <c r="AL4" s="6">
        <f t="shared" si="0"/>
        <v>0</v>
      </c>
      <c r="AM4" s="17"/>
      <c r="AN4" s="3"/>
      <c r="AO4" s="17"/>
      <c r="AP4" s="1">
        <f>Z4+AB4+Tableau163457891011121314151617181920212223242623456789101112131415161718192021222325272829303132333423457681718383940424344454748495052537088105108109110128129130131149150151168169188189190207208209226227244261[[#This Row],[SC2]]+AF4++AG4+AJ4+AN4+Tableau163457891011121314151617181920212223242623456789101112131415161718192021222325272829303132333423457681718383940424344454748495052537088105108109110128129130131149150151168169188189190207208209226227244261[[#This Row],[CS4]]</f>
        <v>4</v>
      </c>
      <c r="AQ4" s="12">
        <f t="array" ref="AQ4">max_score</f>
        <v>4</v>
      </c>
      <c r="AR4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4" s="6" t="str">
        <f>IF(AND(I4&gt;4500,Y4=Z4,Tableau163457891011121314151617181920212223242623456789101112131415161718192021222325272829303132333423457681718383940424344454748495052537088105108109110128129130131149150151168169188189190207208209226227244261[[#This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4" s="15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/>
    </row>
    <row r="5" spans="1:64" ht="15" customHeight="1" x14ac:dyDescent="0.25">
      <c r="A5" s="11" t="s">
        <v>69</v>
      </c>
      <c r="B5" s="11" t="s">
        <v>129</v>
      </c>
      <c r="C5" s="75"/>
      <c r="D5" s="45"/>
      <c r="E5" s="52"/>
      <c r="F5" s="52"/>
      <c r="G5" s="52"/>
      <c r="H5" s="4">
        <v>8510</v>
      </c>
      <c r="I5" s="4">
        <v>8505</v>
      </c>
      <c r="J5" s="4">
        <v>8646</v>
      </c>
      <c r="K5" s="30">
        <v>5956</v>
      </c>
      <c r="L5" s="30">
        <v>6120</v>
      </c>
      <c r="M5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164</v>
      </c>
      <c r="N5" s="30">
        <v>1091</v>
      </c>
      <c r="O5" s="30">
        <v>336</v>
      </c>
      <c r="P5" s="30">
        <v>881</v>
      </c>
      <c r="Q5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769.33333333333337</v>
      </c>
      <c r="R5" s="41"/>
      <c r="S5" s="41"/>
      <c r="T5" s="41"/>
      <c r="U5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132</v>
      </c>
      <c r="W5" s="192">
        <v>5.09</v>
      </c>
      <c r="X5" s="8">
        <v>4</v>
      </c>
      <c r="Y5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5" s="9">
        <v>4</v>
      </c>
      <c r="AA5" s="17">
        <v>450</v>
      </c>
      <c r="AB5" s="9"/>
      <c r="AC5" s="9"/>
      <c r="AD5" s="1"/>
      <c r="AE5" s="17">
        <v>682</v>
      </c>
      <c r="AF5" s="9"/>
      <c r="AG5" s="3"/>
      <c r="AH5" s="6"/>
      <c r="AI5" s="17"/>
      <c r="AJ5" s="9"/>
      <c r="AK5" s="9"/>
      <c r="AL5" s="6">
        <f t="shared" si="0"/>
        <v>0</v>
      </c>
      <c r="AM5" s="10"/>
      <c r="AN5" s="9"/>
      <c r="AO5" s="10"/>
      <c r="AP5" s="1">
        <f>Z5+AB5+Tableau163457891011121314151617181920212223242623456789101112131415161718192021222325272829303132333423457681718383940424344454748495052537088105108109110128129130131149150151168169188189190207208209226227244261[[#This Row],[SC2]]+AF5++AG5+AJ5+AN5+Tableau163457891011121314151617181920212223242623456789101112131415161718192021222325272829303132333423457681718383940424344454748495052537088105108109110128129130131149150151168169188189190207208209226227244261[[#This Row],[CS4]]</f>
        <v>4</v>
      </c>
      <c r="AQ5" s="12">
        <f t="array" ref="AQ5">max_score</f>
        <v>4</v>
      </c>
      <c r="AR5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5" s="6" t="str">
        <f>IF(AND(I5&gt;4500,Y5=Z5,Tableau163457891011121314151617181920212223242623456789101112131415161718192021222325272829303132333423457681718383940424344454748495052537088105108109110128129130131149150151168169188189190207208209226227244261[[#This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5" s="15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/>
    </row>
    <row r="6" spans="1:64" ht="15" customHeight="1" x14ac:dyDescent="0.25">
      <c r="A6" s="11" t="s">
        <v>83</v>
      </c>
      <c r="B6" s="11"/>
      <c r="C6" s="75"/>
      <c r="D6" s="45"/>
      <c r="E6" s="52"/>
      <c r="F6" s="52"/>
      <c r="G6" s="52"/>
      <c r="H6" s="4">
        <v>7381</v>
      </c>
      <c r="I6" s="4">
        <v>7381</v>
      </c>
      <c r="J6" s="4">
        <v>7638</v>
      </c>
      <c r="K6" s="30">
        <v>3821</v>
      </c>
      <c r="L6" s="30">
        <v>3886</v>
      </c>
      <c r="M6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65</v>
      </c>
      <c r="N6" s="30">
        <v>566</v>
      </c>
      <c r="O6" s="30">
        <v>304</v>
      </c>
      <c r="P6" s="30">
        <v>434</v>
      </c>
      <c r="Q6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434.66666666666669</v>
      </c>
      <c r="R6" s="41"/>
      <c r="S6" s="41"/>
      <c r="T6" s="41"/>
      <c r="U6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6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94.766666666666666</v>
      </c>
      <c r="W6" s="192">
        <v>2.5</v>
      </c>
      <c r="X6" s="1">
        <v>3</v>
      </c>
      <c r="Y6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6" s="3">
        <v>3</v>
      </c>
      <c r="AA6" s="17">
        <v>280</v>
      </c>
      <c r="AB6" s="3"/>
      <c r="AC6" s="3"/>
      <c r="AD6" s="1"/>
      <c r="AE6" s="17">
        <v>779</v>
      </c>
      <c r="AF6" s="3"/>
      <c r="AG6" s="3"/>
      <c r="AH6" s="1"/>
      <c r="AI6" s="17"/>
      <c r="AJ6" s="3"/>
      <c r="AK6" s="3"/>
      <c r="AL6" s="1">
        <f t="shared" si="0"/>
        <v>0</v>
      </c>
      <c r="AM6" s="17"/>
      <c r="AN6" s="3"/>
      <c r="AO6" s="17"/>
      <c r="AP6" s="1">
        <f>Z6+AB6+Tableau163457891011121314151617181920212223242623456789101112131415161718192021222325272829303132333423457681718383940424344454748495052537088105108109110128129130131149150151168169188189190207208209226227244261[[#This Row],[SC2]]+AF6++AG6+AJ6+AN6+Tableau163457891011121314151617181920212223242623456789101112131415161718192021222325272829303132333423457681718383940424344454748495052537088105108109110128129130131149150151168169188189190207208209226227244261[[#This Row],[CS4]]</f>
        <v>3</v>
      </c>
      <c r="AQ6" s="4">
        <f t="array" ref="AQ6">max_score</f>
        <v>3</v>
      </c>
      <c r="AR6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6" s="6" t="str">
        <f>IF(AND(I6&gt;4500,Y6=Z6,Tableau163457891011121314151617181920212223242623456789101112131415161718192021222325272829303132333423457681718383940424344454748495052537088105108109110128129130131149150151168169188189190207208209226227244261[[#This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6" s="15">
        <v>8</v>
      </c>
      <c r="AU6" s="16">
        <v>6</v>
      </c>
      <c r="AV6" s="16">
        <v>7</v>
      </c>
      <c r="AW6" s="16">
        <v>5</v>
      </c>
      <c r="AX6" s="16">
        <v>6</v>
      </c>
      <c r="AY6" s="16">
        <v>9</v>
      </c>
      <c r="AZ6" s="16">
        <v>20</v>
      </c>
      <c r="BA6" s="16">
        <v>12</v>
      </c>
      <c r="BB6" s="16">
        <v>8</v>
      </c>
      <c r="BC6" s="16">
        <v>10</v>
      </c>
      <c r="BD6" s="16">
        <v>5</v>
      </c>
      <c r="BE6" s="16">
        <v>4</v>
      </c>
      <c r="BF6" s="16">
        <v>3</v>
      </c>
      <c r="BG6" s="16">
        <v>0</v>
      </c>
      <c r="BH6" s="16">
        <v>0</v>
      </c>
      <c r="BI6" s="16"/>
      <c r="BJ6" s="16"/>
      <c r="BK6" s="16"/>
      <c r="BL6"/>
    </row>
    <row r="7" spans="1:64" ht="15" customHeight="1" x14ac:dyDescent="0.25">
      <c r="A7" s="11" t="s">
        <v>70</v>
      </c>
      <c r="B7" s="11"/>
      <c r="C7" s="75"/>
      <c r="D7" s="45"/>
      <c r="E7" s="52"/>
      <c r="F7" s="52"/>
      <c r="G7" s="52"/>
      <c r="H7" s="4">
        <v>7451</v>
      </c>
      <c r="I7" s="4">
        <v>7451</v>
      </c>
      <c r="J7" s="4">
        <v>7484</v>
      </c>
      <c r="K7" s="30">
        <v>4297</v>
      </c>
      <c r="L7" s="30">
        <v>4466</v>
      </c>
      <c r="M7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169</v>
      </c>
      <c r="N7" s="30">
        <v>640</v>
      </c>
      <c r="O7" s="30">
        <v>634</v>
      </c>
      <c r="P7" s="30">
        <v>0</v>
      </c>
      <c r="Q7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424.66666666666669</v>
      </c>
      <c r="R7" s="41"/>
      <c r="S7" s="41"/>
      <c r="T7" s="41"/>
      <c r="U7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7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104.43333333333334</v>
      </c>
      <c r="W7" s="192">
        <v>3.4</v>
      </c>
      <c r="X7" s="8">
        <v>3</v>
      </c>
      <c r="Y7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7" s="9">
        <v>3</v>
      </c>
      <c r="AA7" s="17">
        <v>134</v>
      </c>
      <c r="AB7" s="9"/>
      <c r="AC7" s="9"/>
      <c r="AD7" s="1"/>
      <c r="AE7" s="17">
        <v>453</v>
      </c>
      <c r="AF7" s="9"/>
      <c r="AG7" s="3"/>
      <c r="AH7" s="6"/>
      <c r="AI7" s="17"/>
      <c r="AJ7" s="9"/>
      <c r="AK7" s="9"/>
      <c r="AL7" s="6">
        <f t="shared" si="0"/>
        <v>0</v>
      </c>
      <c r="AM7" s="10"/>
      <c r="AN7" s="9"/>
      <c r="AO7" s="10"/>
      <c r="AP7" s="1">
        <f>Z7+AB7+Tableau163457891011121314151617181920212223242623456789101112131415161718192021222325272829303132333423457681718383940424344454748495052537088105108109110128129130131149150151168169188189190207208209226227244261[[#This Row],[SC2]]+AF7++AG7+AJ7+AN7+Tableau163457891011121314151617181920212223242623456789101112131415161718192021222325272829303132333423457681718383940424344454748495052537088105108109110128129130131149150151168169188189190207208209226227244261[[#This Row],[CS4]]</f>
        <v>3</v>
      </c>
      <c r="AQ7" s="12">
        <f t="array" ref="AQ7">max_score</f>
        <v>3</v>
      </c>
      <c r="AR7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7" s="6" t="str">
        <f>IF(AND(I7&gt;4500,Y7=Z7,Tableau163457891011121314151617181920212223242623456789101112131415161718192021222325272829303132333423457681718383940424344454748495052537088105108109110128129130131149150151168169188189190207208209226227244261[[#This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7" s="15">
        <v>7</v>
      </c>
      <c r="AU7" s="14">
        <v>5</v>
      </c>
      <c r="AV7" s="14">
        <v>4</v>
      </c>
      <c r="AW7" s="14">
        <v>5</v>
      </c>
      <c r="AX7" s="14">
        <v>5</v>
      </c>
      <c r="AY7" s="14">
        <v>7</v>
      </c>
      <c r="AZ7" s="14">
        <v>20</v>
      </c>
      <c r="BA7" s="14">
        <v>13</v>
      </c>
      <c r="BB7" s="14">
        <v>6</v>
      </c>
      <c r="BC7" s="14">
        <v>10</v>
      </c>
      <c r="BD7" s="14">
        <v>10</v>
      </c>
      <c r="BE7" s="14">
        <v>6</v>
      </c>
      <c r="BF7" s="14">
        <v>2</v>
      </c>
      <c r="BG7" s="14">
        <v>0</v>
      </c>
      <c r="BH7" s="14">
        <v>2</v>
      </c>
      <c r="BI7" s="14"/>
      <c r="BJ7" s="14"/>
      <c r="BK7" s="14"/>
      <c r="BL7"/>
    </row>
    <row r="8" spans="1:64" ht="15" customHeight="1" x14ac:dyDescent="0.25">
      <c r="A8" s="11" t="s">
        <v>71</v>
      </c>
      <c r="B8" s="11"/>
      <c r="C8" s="75"/>
      <c r="D8" s="45"/>
      <c r="E8" s="52"/>
      <c r="F8" s="52"/>
      <c r="G8" s="52"/>
      <c r="H8" s="4">
        <v>7495</v>
      </c>
      <c r="I8" s="4">
        <v>7023</v>
      </c>
      <c r="J8" s="4">
        <v>5997</v>
      </c>
      <c r="K8" s="30">
        <v>4754</v>
      </c>
      <c r="L8" s="30">
        <v>4790</v>
      </c>
      <c r="M8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36</v>
      </c>
      <c r="N8" s="30">
        <v>351</v>
      </c>
      <c r="O8" s="30">
        <v>439</v>
      </c>
      <c r="P8" s="30">
        <v>679</v>
      </c>
      <c r="Q8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489.66666666666669</v>
      </c>
      <c r="R8" s="41"/>
      <c r="S8" s="41"/>
      <c r="T8" s="41"/>
      <c r="U8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8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109.83333333333333</v>
      </c>
      <c r="W8" s="192">
        <v>2.41</v>
      </c>
      <c r="X8" s="8">
        <v>3</v>
      </c>
      <c r="Y8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8" s="9">
        <v>3</v>
      </c>
      <c r="AA8" s="17">
        <v>134</v>
      </c>
      <c r="AB8" s="9"/>
      <c r="AC8" s="9"/>
      <c r="AD8" s="1"/>
      <c r="AE8" s="17">
        <v>581</v>
      </c>
      <c r="AF8" s="9"/>
      <c r="AG8" s="3"/>
      <c r="AH8" s="6"/>
      <c r="AI8" s="17"/>
      <c r="AJ8" s="9"/>
      <c r="AK8" s="9"/>
      <c r="AL8" s="6">
        <f t="shared" si="0"/>
        <v>0</v>
      </c>
      <c r="AM8" s="10"/>
      <c r="AN8" s="9"/>
      <c r="AO8" s="10"/>
      <c r="AP8" s="1">
        <f>Z8+AB8+Tableau163457891011121314151617181920212223242623456789101112131415161718192021222325272829303132333423457681718383940424344454748495052537088105108109110128129130131149150151168169188189190207208209226227244261[[#This Row],[SC2]]+AF8++AG8+AJ8+AN8+Tableau163457891011121314151617181920212223242623456789101112131415161718192021222325272829303132333423457681718383940424344454748495052537088105108109110128129130131149150151168169188189190207208209226227244261[[#This Row],[CS4]]</f>
        <v>3</v>
      </c>
      <c r="AQ8" s="12">
        <f t="array" ref="AQ8">max_score</f>
        <v>3</v>
      </c>
      <c r="AR8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8" s="6" t="str">
        <f>IF(AND(I8&gt;4500,Y8=Z8,Tableau163457891011121314151617181920212223242623456789101112131415161718192021222325272829303132333423457681718383940424344454748495052537088105108109110128129130131149150151168169188189190207208209226227244261[[#This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8" s="15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/>
    </row>
    <row r="9" spans="1:64" ht="15" customHeight="1" x14ac:dyDescent="0.25">
      <c r="A9" s="11" t="s">
        <v>233</v>
      </c>
      <c r="B9" s="11" t="s">
        <v>219</v>
      </c>
      <c r="C9" s="75"/>
      <c r="D9" s="45"/>
      <c r="E9" s="52"/>
      <c r="F9" s="52"/>
      <c r="G9" s="52"/>
      <c r="H9" s="4">
        <v>7593</v>
      </c>
      <c r="I9" s="4">
        <v>7380</v>
      </c>
      <c r="J9" s="4">
        <v>5828</v>
      </c>
      <c r="K9" s="30">
        <v>4671</v>
      </c>
      <c r="L9" s="30">
        <v>4738</v>
      </c>
      <c r="M9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67</v>
      </c>
      <c r="N9" s="30">
        <v>748</v>
      </c>
      <c r="O9" s="30">
        <v>1052</v>
      </c>
      <c r="P9" s="30">
        <v>2406</v>
      </c>
      <c r="Q9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1402</v>
      </c>
      <c r="R9" s="41"/>
      <c r="S9" s="41"/>
      <c r="T9" s="41"/>
      <c r="U9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9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108.96666666666667</v>
      </c>
      <c r="W9" s="192">
        <v>3.18</v>
      </c>
      <c r="X9" s="8">
        <v>4</v>
      </c>
      <c r="Y9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9" s="9">
        <v>4</v>
      </c>
      <c r="AA9" s="17">
        <v>189</v>
      </c>
      <c r="AB9" s="9"/>
      <c r="AC9" s="9"/>
      <c r="AD9" s="1"/>
      <c r="AE9" s="17">
        <v>608</v>
      </c>
      <c r="AF9" s="9"/>
      <c r="AG9" s="3"/>
      <c r="AH9" s="6"/>
      <c r="AI9" s="17"/>
      <c r="AJ9" s="9"/>
      <c r="AK9" s="9"/>
      <c r="AL9" s="6">
        <f t="shared" si="0"/>
        <v>0</v>
      </c>
      <c r="AM9" s="10"/>
      <c r="AN9" s="9"/>
      <c r="AO9" s="10"/>
      <c r="AP9" s="1">
        <f>Z9+AB9+Tableau163457891011121314151617181920212223242623456789101112131415161718192021222325272829303132333423457681718383940424344454748495052537088105108109110128129130131149150151168169188189190207208209226227244261[[#This Row],[SC2]]+AF9++AG9+AJ9+AN9+Tableau163457891011121314151617181920212223242623456789101112131415161718192021222325272829303132333423457681718383940424344454748495052537088105108109110128129130131149150151168169188189190207208209226227244261[[#This Row],[CS4]]</f>
        <v>4</v>
      </c>
      <c r="AQ9" s="12">
        <f t="array" ref="AQ9">max_score</f>
        <v>4</v>
      </c>
      <c r="AR9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9" s="6" t="str">
        <f>IF(AND(I9&gt;4500,Y9=Z9,Tableau163457891011121314151617181920212223242623456789101112131415161718192021222325272829303132333423457681718383940424344454748495052537088105108109110128129130131149150151168169188189190207208209226227244261[[#This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9" s="15">
        <v>7</v>
      </c>
      <c r="AU9" s="16">
        <v>6</v>
      </c>
      <c r="AV9" s="16">
        <v>6</v>
      </c>
      <c r="AW9" s="16">
        <v>6</v>
      </c>
      <c r="AX9" s="16">
        <v>6</v>
      </c>
      <c r="AY9" s="16">
        <v>7</v>
      </c>
      <c r="AZ9" s="16">
        <v>20</v>
      </c>
      <c r="BA9" s="16">
        <v>10</v>
      </c>
      <c r="BB9" s="16">
        <v>10</v>
      </c>
      <c r="BC9" s="16">
        <v>9</v>
      </c>
      <c r="BD9" s="16">
        <v>10</v>
      </c>
      <c r="BE9" s="16">
        <v>3</v>
      </c>
      <c r="BF9" s="16">
        <v>3</v>
      </c>
      <c r="BG9" s="16">
        <v>0</v>
      </c>
      <c r="BH9" s="16">
        <v>0</v>
      </c>
      <c r="BI9" s="16"/>
      <c r="BJ9" s="16"/>
      <c r="BK9" s="16"/>
      <c r="BL9"/>
    </row>
    <row r="10" spans="1:64" ht="15" customHeight="1" x14ac:dyDescent="0.25">
      <c r="A10" s="11" t="s">
        <v>72</v>
      </c>
      <c r="B10" s="11"/>
      <c r="C10" s="75"/>
      <c r="D10" s="45"/>
      <c r="E10" s="52"/>
      <c r="F10" s="52"/>
      <c r="G10" s="52"/>
      <c r="H10" s="4">
        <v>6874</v>
      </c>
      <c r="I10" s="4">
        <v>6131</v>
      </c>
      <c r="J10" s="4">
        <v>6151</v>
      </c>
      <c r="K10" s="30">
        <v>3697</v>
      </c>
      <c r="L10" s="30">
        <v>3726</v>
      </c>
      <c r="M10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29</v>
      </c>
      <c r="N10" s="30">
        <v>140</v>
      </c>
      <c r="O10" s="30">
        <v>171</v>
      </c>
      <c r="P10" s="30">
        <v>782</v>
      </c>
      <c r="Q10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364.33333333333331</v>
      </c>
      <c r="R10" s="41"/>
      <c r="S10" s="41"/>
      <c r="T10" s="41"/>
      <c r="U10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10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92.1</v>
      </c>
      <c r="W10" s="192">
        <v>2.48</v>
      </c>
      <c r="X10" s="1">
        <v>3</v>
      </c>
      <c r="Y10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10" s="3">
        <v>0</v>
      </c>
      <c r="AA10" s="17">
        <v>0</v>
      </c>
      <c r="AB10" s="3"/>
      <c r="AC10" s="3"/>
      <c r="AD10" s="1"/>
      <c r="AE10" s="17">
        <v>444</v>
      </c>
      <c r="AF10" s="3"/>
      <c r="AG10" s="3"/>
      <c r="AH10" s="6"/>
      <c r="AI10" s="17"/>
      <c r="AJ10" s="3"/>
      <c r="AK10" s="3"/>
      <c r="AL10" s="6">
        <f t="shared" si="0"/>
        <v>0</v>
      </c>
      <c r="AM10" s="17"/>
      <c r="AN10" s="3"/>
      <c r="AO10" s="17"/>
      <c r="AP10" s="1">
        <f>Z10+AB10+Tableau163457891011121314151617181920212223242623456789101112131415161718192021222325272829303132333423457681718383940424344454748495052537088105108109110128129130131149150151168169188189190207208209226227244261[[#This Row],[SC2]]+AF10++AG10+AJ10+AN10+Tableau163457891011121314151617181920212223242623456789101112131415161718192021222325272829303132333423457681718383940424344454748495052537088105108109110128129130131149150151168169188189190207208209226227244261[[#This Row],[CS4]]</f>
        <v>0</v>
      </c>
      <c r="AQ10" s="12">
        <f t="array" ref="AQ10">max_score</f>
        <v>3</v>
      </c>
      <c r="AR10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3</v>
      </c>
      <c r="AS10" s="6" t="str">
        <f>IF(AND(I10&gt;4500,Y10=Z10,Tableau163457891011121314151617181920212223242623456789101112131415161718192021222325272829303132333423457681718383940424344454748495052537088105108109110128129130131149150151168169188189190207208209226227244261[[#This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10" s="15">
        <v>7</v>
      </c>
      <c r="AU10" s="14">
        <v>5</v>
      </c>
      <c r="AV10" s="14">
        <v>5</v>
      </c>
      <c r="AW10" s="14">
        <v>6</v>
      </c>
      <c r="AX10" s="14">
        <v>6</v>
      </c>
      <c r="AY10" s="14">
        <v>7</v>
      </c>
      <c r="AZ10" s="14">
        <v>19</v>
      </c>
      <c r="BA10" s="14">
        <v>6</v>
      </c>
      <c r="BB10" s="14">
        <v>6</v>
      </c>
      <c r="BC10" s="14">
        <v>8</v>
      </c>
      <c r="BD10" s="14">
        <v>2</v>
      </c>
      <c r="BE10" s="14">
        <v>1</v>
      </c>
      <c r="BF10" s="14">
        <v>1</v>
      </c>
      <c r="BG10" s="14">
        <v>0</v>
      </c>
      <c r="BH10" s="14">
        <v>0</v>
      </c>
      <c r="BI10" s="14"/>
      <c r="BJ10" s="14"/>
      <c r="BK10" s="14"/>
      <c r="BL10"/>
    </row>
    <row r="11" spans="1:64" ht="15" customHeight="1" x14ac:dyDescent="0.25">
      <c r="A11" s="29" t="s">
        <v>73</v>
      </c>
      <c r="B11" s="86" t="s">
        <v>135</v>
      </c>
      <c r="C11" s="75"/>
      <c r="D11" s="45"/>
      <c r="E11" s="52"/>
      <c r="F11" s="52"/>
      <c r="G11" s="52"/>
      <c r="H11" s="4">
        <v>8517</v>
      </c>
      <c r="I11" s="4">
        <v>8517</v>
      </c>
      <c r="J11" s="4">
        <v>8214</v>
      </c>
      <c r="K11" s="30">
        <v>5617</v>
      </c>
      <c r="L11" s="30">
        <v>5692</v>
      </c>
      <c r="M11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75</v>
      </c>
      <c r="N11" s="30">
        <v>518</v>
      </c>
      <c r="O11" s="30">
        <v>822</v>
      </c>
      <c r="P11" s="30">
        <v>809</v>
      </c>
      <c r="Q11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716.33333333333337</v>
      </c>
      <c r="R11" s="41"/>
      <c r="S11" s="41"/>
      <c r="T11" s="41"/>
      <c r="U11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11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124.86666666666666</v>
      </c>
      <c r="W11" s="192">
        <v>5.32</v>
      </c>
      <c r="X11" s="1">
        <v>4</v>
      </c>
      <c r="Y11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11" s="3">
        <v>4</v>
      </c>
      <c r="AA11" s="17">
        <v>299</v>
      </c>
      <c r="AB11" s="3"/>
      <c r="AC11" s="3"/>
      <c r="AD11" s="1"/>
      <c r="AE11" s="17">
        <v>965</v>
      </c>
      <c r="AF11" s="3"/>
      <c r="AG11" s="3"/>
      <c r="AH11" s="6"/>
      <c r="AI11" s="17"/>
      <c r="AJ11" s="3"/>
      <c r="AK11" s="3"/>
      <c r="AL11" s="6">
        <f t="shared" si="0"/>
        <v>0</v>
      </c>
      <c r="AM11" s="17"/>
      <c r="AN11" s="3"/>
      <c r="AO11" s="17"/>
      <c r="AP11" s="1">
        <f>Z11+AB11+Tableau163457891011121314151617181920212223242623456789101112131415161718192021222325272829303132333423457681718383940424344454748495052537088105108109110128129130131149150151168169188189190207208209226227244261[[#This Row],[SC2]]+AF11++AG11+AJ11+AN11+Tableau163457891011121314151617181920212223242623456789101112131415161718192021222325272829303132333423457681718383940424344454748495052537088105108109110128129130131149150151168169188189190207208209226227244261[[#This Row],[CS4]]</f>
        <v>4</v>
      </c>
      <c r="AQ11" s="12">
        <f t="array" ref="AQ11">max_score</f>
        <v>4</v>
      </c>
      <c r="AR11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11" s="6" t="str">
        <f>IF(AND(I11&gt;4500,Y11=Z11,Tableau163457891011121314151617181920212223242623456789101112131415161718192021222325272829303132333423457681718383940424344454748495052537088105108109110128129130131149150151168169188189190207208209226227244261[[#This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11" s="15">
        <v>7</v>
      </c>
      <c r="AU11" s="16">
        <v>5</v>
      </c>
      <c r="AV11" s="16">
        <v>5</v>
      </c>
      <c r="AW11" s="16">
        <v>5</v>
      </c>
      <c r="AX11" s="16">
        <v>5</v>
      </c>
      <c r="AY11" s="16">
        <v>7</v>
      </c>
      <c r="AZ11" s="16">
        <v>20</v>
      </c>
      <c r="BA11" s="16">
        <v>20</v>
      </c>
      <c r="BB11" s="16">
        <v>10</v>
      </c>
      <c r="BC11" s="16">
        <v>20</v>
      </c>
      <c r="BD11" s="16">
        <v>16</v>
      </c>
      <c r="BE11" s="16">
        <v>15</v>
      </c>
      <c r="BF11" s="16">
        <v>0</v>
      </c>
      <c r="BG11" s="16">
        <v>10</v>
      </c>
      <c r="BH11" s="16">
        <v>5</v>
      </c>
      <c r="BI11" s="16"/>
      <c r="BJ11" s="16"/>
      <c r="BK11" s="16"/>
      <c r="BL11"/>
    </row>
    <row r="12" spans="1:64" ht="15" customHeight="1" x14ac:dyDescent="0.25">
      <c r="A12" s="11" t="s">
        <v>74</v>
      </c>
      <c r="B12" s="11"/>
      <c r="C12" s="75"/>
      <c r="D12" s="45"/>
      <c r="E12" s="52"/>
      <c r="F12" s="52"/>
      <c r="G12" s="52"/>
      <c r="H12" s="4">
        <v>7523</v>
      </c>
      <c r="I12" s="4">
        <v>7523</v>
      </c>
      <c r="J12" s="4">
        <v>8149</v>
      </c>
      <c r="K12" s="30">
        <v>4258</v>
      </c>
      <c r="L12" s="30">
        <v>4302</v>
      </c>
      <c r="M12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44</v>
      </c>
      <c r="N12" s="30">
        <v>511</v>
      </c>
      <c r="O12" s="30">
        <v>792</v>
      </c>
      <c r="P12" s="30">
        <v>309</v>
      </c>
      <c r="Q12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537.33333333333337</v>
      </c>
      <c r="R12" s="41"/>
      <c r="S12" s="41"/>
      <c r="T12" s="41"/>
      <c r="U12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12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101.7</v>
      </c>
      <c r="W12" s="192">
        <v>4</v>
      </c>
      <c r="X12" s="8">
        <v>4</v>
      </c>
      <c r="Y12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12" s="9">
        <v>4</v>
      </c>
      <c r="AA12" s="17">
        <v>668</v>
      </c>
      <c r="AB12" s="9"/>
      <c r="AC12" s="9"/>
      <c r="AD12" s="1"/>
      <c r="AE12" s="17">
        <v>1147</v>
      </c>
      <c r="AF12" s="9"/>
      <c r="AG12" s="3"/>
      <c r="AH12" s="6"/>
      <c r="AI12" s="17"/>
      <c r="AJ12" s="9"/>
      <c r="AK12" s="9"/>
      <c r="AL12" s="6">
        <f t="shared" si="0"/>
        <v>0</v>
      </c>
      <c r="AM12" s="10"/>
      <c r="AN12" s="9"/>
      <c r="AO12" s="10"/>
      <c r="AP12" s="1">
        <f>Z12+AB12+Tableau163457891011121314151617181920212223242623456789101112131415161718192021222325272829303132333423457681718383940424344454748495052537088105108109110128129130131149150151168169188189190207208209226227244261[[#This Row],[SC2]]+AF12++AG12+AJ12+AN12+Tableau163457891011121314151617181920212223242623456789101112131415161718192021222325272829303132333423457681718383940424344454748495052537088105108109110128129130131149150151168169188189190207208209226227244261[[#This Row],[CS4]]</f>
        <v>4</v>
      </c>
      <c r="AQ12" s="12">
        <f t="array" ref="AQ12">max_score</f>
        <v>4</v>
      </c>
      <c r="AR12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12" s="6" t="str">
        <f>IF(AND(I12&gt;4500,Y12=Z12,Tableau163457891011121314151617181920212223242623456789101112131415161718192021222325272829303132333423457681718383940424344454748495052537088105108109110128129130131149150151168169188189190207208209226227244261[[#This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12" s="15">
        <v>6</v>
      </c>
      <c r="AU12" s="16">
        <v>5</v>
      </c>
      <c r="AV12" s="16">
        <v>5</v>
      </c>
      <c r="AW12" s="16">
        <v>5</v>
      </c>
      <c r="AX12" s="16">
        <v>5</v>
      </c>
      <c r="AY12" s="16">
        <v>7</v>
      </c>
      <c r="AZ12" s="16">
        <v>15</v>
      </c>
      <c r="BA12" s="16">
        <v>1</v>
      </c>
      <c r="BB12" s="16">
        <v>1</v>
      </c>
      <c r="BC12" s="16">
        <v>6</v>
      </c>
      <c r="BD12" s="16">
        <v>3</v>
      </c>
      <c r="BE12" s="16">
        <v>0</v>
      </c>
      <c r="BF12" s="16">
        <v>0</v>
      </c>
      <c r="BG12" s="16">
        <v>0</v>
      </c>
      <c r="BH12" s="16">
        <v>0</v>
      </c>
      <c r="BI12" s="16"/>
      <c r="BJ12" s="16"/>
      <c r="BK12" s="16"/>
      <c r="BL12"/>
    </row>
    <row r="13" spans="1:64" ht="15" customHeight="1" x14ac:dyDescent="0.25">
      <c r="A13" s="11" t="s">
        <v>232</v>
      </c>
      <c r="B13" s="11" t="s">
        <v>221</v>
      </c>
      <c r="C13" s="75"/>
      <c r="D13" s="45"/>
      <c r="E13" s="52"/>
      <c r="F13" s="52"/>
      <c r="G13" s="52"/>
      <c r="H13" s="4">
        <v>7144</v>
      </c>
      <c r="I13" s="4">
        <v>7121</v>
      </c>
      <c r="J13" s="4">
        <v>7846</v>
      </c>
      <c r="K13" s="30">
        <v>3962</v>
      </c>
      <c r="L13" s="30">
        <v>4083</v>
      </c>
      <c r="M13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121</v>
      </c>
      <c r="N13" s="30">
        <v>1430</v>
      </c>
      <c r="O13" s="30">
        <v>113</v>
      </c>
      <c r="P13" s="30">
        <v>571</v>
      </c>
      <c r="Q13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704.66666666666663</v>
      </c>
      <c r="R13" s="41"/>
      <c r="S13" s="41"/>
      <c r="T13" s="41"/>
      <c r="U13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13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98.05</v>
      </c>
      <c r="W13" s="192">
        <v>3.59</v>
      </c>
      <c r="X13" s="1">
        <v>3</v>
      </c>
      <c r="Y13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13" s="3">
        <v>3</v>
      </c>
      <c r="AA13" s="17">
        <v>444</v>
      </c>
      <c r="AB13" s="3"/>
      <c r="AC13" s="3"/>
      <c r="AD13" s="1"/>
      <c r="AE13" s="17">
        <v>925</v>
      </c>
      <c r="AF13" s="3"/>
      <c r="AG13" s="3"/>
      <c r="AH13" s="1"/>
      <c r="AI13" s="17"/>
      <c r="AJ13" s="3"/>
      <c r="AK13" s="3"/>
      <c r="AL13" s="1">
        <f t="shared" si="0"/>
        <v>0</v>
      </c>
      <c r="AM13" s="17"/>
      <c r="AN13" s="3"/>
      <c r="AO13" s="17"/>
      <c r="AP13" s="1">
        <f>Z13+AB13+Tableau163457891011121314151617181920212223242623456789101112131415161718192021222325272829303132333423457681718383940424344454748495052537088105108109110128129130131149150151168169188189190207208209226227244261[[#This Row],[SC2]]+AF13++AG13+AJ13+AN13+Tableau163457891011121314151617181920212223242623456789101112131415161718192021222325272829303132333423457681718383940424344454748495052537088105108109110128129130131149150151168169188189190207208209226227244261[[#This Row],[CS4]]</f>
        <v>3</v>
      </c>
      <c r="AQ13" s="4">
        <f t="array" ref="AQ13">max_score</f>
        <v>3</v>
      </c>
      <c r="AR13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13" s="6" t="str">
        <f>IF(AND(I13&gt;4500,Y13=Z13,Tableau163457891011121314151617181920212223242623456789101112131415161718192021222325272829303132333423457681718383940424344454748495052537088105108109110128129130131149150151168169188189190207208209226227244261[[#This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13" s="15">
        <v>5</v>
      </c>
      <c r="AU13" s="16">
        <v>2</v>
      </c>
      <c r="AV13" s="16">
        <v>2</v>
      </c>
      <c r="AW13" s="16">
        <v>3</v>
      </c>
      <c r="AX13" s="16">
        <v>2</v>
      </c>
      <c r="AY13" s="16">
        <v>4</v>
      </c>
      <c r="AZ13" s="16">
        <v>20</v>
      </c>
      <c r="BA13" s="16">
        <v>18</v>
      </c>
      <c r="BB13" s="16">
        <v>13</v>
      </c>
      <c r="BC13" s="16">
        <v>16</v>
      </c>
      <c r="BD13" s="16">
        <v>12</v>
      </c>
      <c r="BE13" s="16">
        <v>9</v>
      </c>
      <c r="BF13" s="16">
        <v>4</v>
      </c>
      <c r="BG13" s="16">
        <v>1</v>
      </c>
      <c r="BH13" s="16">
        <v>0</v>
      </c>
      <c r="BI13" s="16"/>
      <c r="BJ13" s="16"/>
      <c r="BK13" s="16"/>
      <c r="BL13"/>
    </row>
    <row r="14" spans="1:64" ht="15" customHeight="1" x14ac:dyDescent="0.25">
      <c r="A14" s="103" t="s">
        <v>323</v>
      </c>
      <c r="B14" s="11"/>
      <c r="C14" s="75"/>
      <c r="D14" s="45"/>
      <c r="E14" s="52"/>
      <c r="F14" s="52"/>
      <c r="G14" s="52"/>
      <c r="H14" s="4">
        <v>6900</v>
      </c>
      <c r="I14" s="4">
        <v>6800</v>
      </c>
      <c r="J14" s="4">
        <v>7049</v>
      </c>
      <c r="K14" s="30">
        <v>2800</v>
      </c>
      <c r="L14" s="30">
        <v>2853</v>
      </c>
      <c r="M14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53</v>
      </c>
      <c r="N14" s="30">
        <v>178</v>
      </c>
      <c r="O14" s="30">
        <v>660</v>
      </c>
      <c r="P14" s="30">
        <v>440</v>
      </c>
      <c r="Q14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426</v>
      </c>
      <c r="R14" s="41"/>
      <c r="S14" s="41"/>
      <c r="T14" s="41"/>
      <c r="U14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14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77.55</v>
      </c>
      <c r="W14" s="192">
        <v>0</v>
      </c>
      <c r="X14" s="1">
        <v>3</v>
      </c>
      <c r="Y14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14" s="3">
        <v>2</v>
      </c>
      <c r="AA14" s="17">
        <v>26</v>
      </c>
      <c r="AB14" s="3"/>
      <c r="AC14" s="3"/>
      <c r="AD14" s="1"/>
      <c r="AE14" s="17">
        <v>439</v>
      </c>
      <c r="AF14" s="3"/>
      <c r="AG14" s="3"/>
      <c r="AH14" s="1"/>
      <c r="AI14" s="17"/>
      <c r="AJ14" s="3"/>
      <c r="AK14" s="3"/>
      <c r="AL14" s="1">
        <f t="shared" si="0"/>
        <v>0</v>
      </c>
      <c r="AM14" s="17"/>
      <c r="AN14" s="3"/>
      <c r="AO14" s="17"/>
      <c r="AP14" s="1">
        <f>Z14+AB14+Tableau163457891011121314151617181920212223242623456789101112131415161718192021222325272829303132333423457681718383940424344454748495052537088105108109110128129130131149150151168169188189190207208209226227244261[[#This Row],[SC2]]+AF14++AG14+AJ14+AN14+Tableau163457891011121314151617181920212223242623456789101112131415161718192021222325272829303132333423457681718383940424344454748495052537088105108109110128129130131149150151168169188189190207208209226227244261[[#This Row],[CS4]]</f>
        <v>2</v>
      </c>
      <c r="AQ14" s="4">
        <f t="array" ref="AQ14">max_score</f>
        <v>3</v>
      </c>
      <c r="AR14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1</v>
      </c>
      <c r="AS14" s="6" t="str">
        <f>IF(AND(I14&gt;4500,Y14=Z14,Tableau163457891011121314151617181920212223242623456789101112131415161718192021222325272829303132333423457681718383940424344454748495052537088105108109110128129130131149150151168169188189190207208209226227244261[[#This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14" s="15">
        <v>8</v>
      </c>
      <c r="AU14" s="14">
        <v>6</v>
      </c>
      <c r="AV14" s="14">
        <v>5</v>
      </c>
      <c r="AW14" s="14">
        <v>5</v>
      </c>
      <c r="AX14" s="14">
        <v>6</v>
      </c>
      <c r="AY14" s="14">
        <v>8</v>
      </c>
      <c r="AZ14" s="14">
        <v>20</v>
      </c>
      <c r="BA14" s="14">
        <v>16</v>
      </c>
      <c r="BB14" s="14">
        <v>12</v>
      </c>
      <c r="BC14" s="14">
        <v>13</v>
      </c>
      <c r="BD14" s="14">
        <v>11</v>
      </c>
      <c r="BE14" s="14">
        <v>6</v>
      </c>
      <c r="BF14" s="14">
        <v>3</v>
      </c>
      <c r="BG14" s="14">
        <v>0</v>
      </c>
      <c r="BH14" s="14">
        <v>0</v>
      </c>
      <c r="BI14" s="14"/>
      <c r="BJ14" s="14"/>
      <c r="BK14" s="14"/>
      <c r="BL14"/>
    </row>
    <row r="15" spans="1:64" ht="15" customHeight="1" x14ac:dyDescent="0.25">
      <c r="A15" s="11" t="s">
        <v>113</v>
      </c>
      <c r="B15" s="19"/>
      <c r="C15" s="75" t="s">
        <v>152</v>
      </c>
      <c r="D15" s="45" t="s">
        <v>159</v>
      </c>
      <c r="E15" s="52"/>
      <c r="F15" s="52"/>
      <c r="G15" s="52"/>
      <c r="H15" s="4">
        <v>7660</v>
      </c>
      <c r="I15" s="4">
        <v>7660</v>
      </c>
      <c r="J15" s="4">
        <v>7839</v>
      </c>
      <c r="K15" s="30">
        <v>2508</v>
      </c>
      <c r="L15" s="30">
        <v>2583</v>
      </c>
      <c r="M15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75</v>
      </c>
      <c r="N15" s="30">
        <v>99</v>
      </c>
      <c r="O15" s="30">
        <v>548</v>
      </c>
      <c r="P15" s="30">
        <v>161</v>
      </c>
      <c r="Q15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269.33333333333331</v>
      </c>
      <c r="R15" s="41"/>
      <c r="S15" s="41"/>
      <c r="T15" s="41"/>
      <c r="U15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15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73.05</v>
      </c>
      <c r="W15" s="192">
        <v>1.36</v>
      </c>
      <c r="X15" s="8">
        <v>3</v>
      </c>
      <c r="Y15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15" s="9">
        <v>2</v>
      </c>
      <c r="AA15" s="17">
        <v>170</v>
      </c>
      <c r="AB15" s="9"/>
      <c r="AC15" s="9"/>
      <c r="AD15" s="1"/>
      <c r="AE15" s="17">
        <v>920</v>
      </c>
      <c r="AF15" s="9"/>
      <c r="AG15" s="3"/>
      <c r="AH15" s="6"/>
      <c r="AI15" s="17"/>
      <c r="AJ15" s="9"/>
      <c r="AK15" s="9"/>
      <c r="AL15" s="6">
        <f t="shared" si="0"/>
        <v>0</v>
      </c>
      <c r="AM15" s="10"/>
      <c r="AN15" s="9"/>
      <c r="AO15" s="10"/>
      <c r="AP15" s="1">
        <f>Z15+AB15+Tableau163457891011121314151617181920212223242623456789101112131415161718192021222325272829303132333423457681718383940424344454748495052537088105108109110128129130131149150151168169188189190207208209226227244261[[#This Row],[SC2]]+AF15++AG15+AJ15+AN15+Tableau163457891011121314151617181920212223242623456789101112131415161718192021222325272829303132333423457681718383940424344454748495052537088105108109110128129130131149150151168169188189190207208209226227244261[[#This Row],[CS4]]</f>
        <v>2</v>
      </c>
      <c r="AQ15" s="12">
        <f t="array" ref="AQ15">max_score</f>
        <v>3</v>
      </c>
      <c r="AR15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1</v>
      </c>
      <c r="AS15" s="6" t="str">
        <f>IF(AND(I15&gt;4500,Y15=Z15,Tableau163457891011121314151617181920212223242623456789101112131415161718192021222325272829303132333423457681718383940424344454748495052537088105108109110128129130131149150151168169188189190207208209226227244261[[#This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15" s="15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/>
    </row>
    <row r="16" spans="1:64" ht="15" customHeight="1" x14ac:dyDescent="0.25">
      <c r="A16" s="11" t="s">
        <v>75</v>
      </c>
      <c r="B16" s="11"/>
      <c r="C16" s="75"/>
      <c r="D16" s="45"/>
      <c r="E16" s="52"/>
      <c r="F16" s="52"/>
      <c r="G16" s="52"/>
      <c r="H16" s="4">
        <v>8030</v>
      </c>
      <c r="I16" s="4">
        <v>8030</v>
      </c>
      <c r="J16" s="4">
        <v>8220</v>
      </c>
      <c r="K16" s="30">
        <v>4626</v>
      </c>
      <c r="L16" s="30">
        <v>4684</v>
      </c>
      <c r="M16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58</v>
      </c>
      <c r="N16" s="30">
        <v>375</v>
      </c>
      <c r="O16" s="30">
        <v>1610</v>
      </c>
      <c r="P16" s="30">
        <v>367</v>
      </c>
      <c r="Q16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784</v>
      </c>
      <c r="R16" s="41"/>
      <c r="S16" s="41"/>
      <c r="T16" s="41"/>
      <c r="U16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16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108.06666666666666</v>
      </c>
      <c r="W16" s="192">
        <v>2.52</v>
      </c>
      <c r="X16" s="8">
        <v>3</v>
      </c>
      <c r="Y16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16" s="9">
        <v>3</v>
      </c>
      <c r="AA16" s="17">
        <v>220</v>
      </c>
      <c r="AB16" s="9"/>
      <c r="AC16" s="9"/>
      <c r="AD16" s="1"/>
      <c r="AE16" s="17">
        <v>220</v>
      </c>
      <c r="AF16" s="9"/>
      <c r="AG16" s="3"/>
      <c r="AH16" s="6"/>
      <c r="AI16" s="10"/>
      <c r="AJ16" s="9"/>
      <c r="AK16" s="9"/>
      <c r="AL16" s="6">
        <f t="shared" si="0"/>
        <v>0</v>
      </c>
      <c r="AM16" s="10"/>
      <c r="AN16" s="9"/>
      <c r="AO16" s="10"/>
      <c r="AP16" s="1">
        <f>Z16+AB16+Tableau163457891011121314151617181920212223242623456789101112131415161718192021222325272829303132333423457681718383940424344454748495052537088105108109110128129130131149150151168169188189190207208209226227244261[[#This Row],[SC2]]+AF16++AG16+AJ16+AN16+Tableau163457891011121314151617181920212223242623456789101112131415161718192021222325272829303132333423457681718383940424344454748495052537088105108109110128129130131149150151168169188189190207208209226227244261[[#This Row],[CS4]]</f>
        <v>3</v>
      </c>
      <c r="AQ16" s="12">
        <f t="array" ref="AQ16">max_score</f>
        <v>3</v>
      </c>
      <c r="AR16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16" s="6" t="str">
        <f>IF(AND(I16&gt;4500,Y16=Z16,Tableau163457891011121314151617181920212223242623456789101112131415161718192021222325272829303132333423457681718383940424344454748495052537088105108109110128129130131149150151168169188189190207208209226227244261[[#This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16" s="15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/>
    </row>
    <row r="17" spans="1:64" ht="15" customHeight="1" x14ac:dyDescent="0.25">
      <c r="A17" s="11" t="s">
        <v>105</v>
      </c>
      <c r="B17" s="11"/>
      <c r="C17" s="75"/>
      <c r="D17" s="45"/>
      <c r="E17" s="52"/>
      <c r="F17" s="52"/>
      <c r="G17" s="52"/>
      <c r="H17" s="4">
        <v>7381</v>
      </c>
      <c r="I17" s="4">
        <v>7381</v>
      </c>
      <c r="J17" s="4">
        <v>7129</v>
      </c>
      <c r="K17" s="30">
        <v>4003</v>
      </c>
      <c r="L17" s="30">
        <v>4112</v>
      </c>
      <c r="M17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109</v>
      </c>
      <c r="N17" s="30">
        <v>328</v>
      </c>
      <c r="O17" s="30">
        <v>408</v>
      </c>
      <c r="P17" s="30">
        <v>569</v>
      </c>
      <c r="Q17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435</v>
      </c>
      <c r="R17" s="41"/>
      <c r="S17" s="41"/>
      <c r="T17" s="41"/>
      <c r="U17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17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98.533333333333331</v>
      </c>
      <c r="W17" s="192">
        <v>2.2999999999999998</v>
      </c>
      <c r="X17" s="8">
        <v>3</v>
      </c>
      <c r="Y17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17" s="9">
        <v>3</v>
      </c>
      <c r="AA17" s="17">
        <v>166</v>
      </c>
      <c r="AB17" s="9"/>
      <c r="AC17" s="9"/>
      <c r="AD17" s="1"/>
      <c r="AE17" s="17">
        <v>390</v>
      </c>
      <c r="AF17" s="9"/>
      <c r="AG17" s="3"/>
      <c r="AH17" s="6"/>
      <c r="AI17" s="17"/>
      <c r="AJ17" s="9"/>
      <c r="AK17" s="9"/>
      <c r="AL17" s="6">
        <f t="shared" si="0"/>
        <v>0</v>
      </c>
      <c r="AM17" s="10"/>
      <c r="AN17" s="9"/>
      <c r="AO17" s="10"/>
      <c r="AP17" s="1">
        <f>Z17+AB17+Tableau163457891011121314151617181920212223242623456789101112131415161718192021222325272829303132333423457681718383940424344454748495052537088105108109110128129130131149150151168169188189190207208209226227244261[[#This Row],[SC2]]+AF17++AG17+AJ17+AN17+Tableau163457891011121314151617181920212223242623456789101112131415161718192021222325272829303132333423457681718383940424344454748495052537088105108109110128129130131149150151168169188189190207208209226227244261[[#This Row],[CS4]]</f>
        <v>3</v>
      </c>
      <c r="AQ17" s="12">
        <f t="array" ref="AQ17">max_score</f>
        <v>3</v>
      </c>
      <c r="AR17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17" s="6" t="str">
        <f>IF(AND(I17&gt;4500,Y17=Z17,Tableau163457891011121314151617181920212223242623456789101112131415161718192021222325272829303132333423457681718383940424344454748495052537088105108109110128129130131149150151168169188189190207208209226227244261[[#This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17" s="15">
        <v>7</v>
      </c>
      <c r="AU17" s="16">
        <v>6</v>
      </c>
      <c r="AV17" s="16">
        <v>6</v>
      </c>
      <c r="AW17" s="16">
        <v>7</v>
      </c>
      <c r="AX17" s="16">
        <v>6</v>
      </c>
      <c r="AY17" s="16">
        <v>7</v>
      </c>
      <c r="AZ17" s="16">
        <v>19</v>
      </c>
      <c r="BA17" s="16">
        <v>4</v>
      </c>
      <c r="BB17" s="16">
        <v>4</v>
      </c>
      <c r="BC17" s="16">
        <v>9</v>
      </c>
      <c r="BD17" s="16">
        <v>8</v>
      </c>
      <c r="BE17" s="16">
        <v>2</v>
      </c>
      <c r="BF17" s="16">
        <v>0</v>
      </c>
      <c r="BG17" s="16">
        <v>0</v>
      </c>
      <c r="BH17" s="16">
        <v>0</v>
      </c>
      <c r="BI17" s="16"/>
      <c r="BJ17" s="16"/>
      <c r="BK17" s="16"/>
      <c r="BL17"/>
    </row>
    <row r="18" spans="1:64" ht="15" customHeight="1" x14ac:dyDescent="0.25">
      <c r="A18" s="29" t="s">
        <v>107</v>
      </c>
      <c r="B18" s="11" t="s">
        <v>130</v>
      </c>
      <c r="C18" s="75"/>
      <c r="D18" s="45"/>
      <c r="E18" s="52"/>
      <c r="F18" s="52"/>
      <c r="G18" s="52"/>
      <c r="H18" s="4">
        <v>8467</v>
      </c>
      <c r="I18" s="4">
        <v>8467</v>
      </c>
      <c r="J18" s="4">
        <v>8641</v>
      </c>
      <c r="K18" s="30">
        <v>6135</v>
      </c>
      <c r="L18" s="30">
        <v>6247</v>
      </c>
      <c r="M18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112</v>
      </c>
      <c r="N18" s="30">
        <v>584</v>
      </c>
      <c r="O18" s="30">
        <v>500</v>
      </c>
      <c r="P18" s="30">
        <v>2734</v>
      </c>
      <c r="Q18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1272.6666666666667</v>
      </c>
      <c r="R18" s="41"/>
      <c r="S18" s="41"/>
      <c r="T18" s="41"/>
      <c r="U18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18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134.11666666666667</v>
      </c>
      <c r="W18" s="192">
        <v>6.21</v>
      </c>
      <c r="X18" s="8">
        <v>4</v>
      </c>
      <c r="Y18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18" s="9">
        <v>4</v>
      </c>
      <c r="AA18" s="17">
        <v>579</v>
      </c>
      <c r="AB18" s="9"/>
      <c r="AC18" s="9"/>
      <c r="AD18" s="1"/>
      <c r="AE18" s="17">
        <v>771</v>
      </c>
      <c r="AF18" s="9"/>
      <c r="AG18" s="3"/>
      <c r="AH18" s="6"/>
      <c r="AI18" s="17"/>
      <c r="AJ18" s="9"/>
      <c r="AK18" s="9"/>
      <c r="AL18" s="6">
        <f t="shared" si="0"/>
        <v>0</v>
      </c>
      <c r="AM18" s="10"/>
      <c r="AN18" s="9"/>
      <c r="AO18" s="10"/>
      <c r="AP18" s="1">
        <f>Z18+AB18+Tableau163457891011121314151617181920212223242623456789101112131415161718192021222325272829303132333423457681718383940424344454748495052537088105108109110128129130131149150151168169188189190207208209226227244261[[#This Row],[SC2]]+AF18++AG18+AJ18+AN18+Tableau163457891011121314151617181920212223242623456789101112131415161718192021222325272829303132333423457681718383940424344454748495052537088105108109110128129130131149150151168169188189190207208209226227244261[[#This Row],[CS4]]</f>
        <v>4</v>
      </c>
      <c r="AQ18" s="12">
        <f t="array" ref="AQ18">max_score</f>
        <v>4</v>
      </c>
      <c r="AR18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18" s="6" t="str">
        <f>IF(AND(I18&gt;4500,Y18=Z18,Tableau163457891011121314151617181920212223242623456789101112131415161718192021222325272829303132333423457681718383940424344454748495052537088105108109110128129130131149150151168169188189190207208209226227244261[[#This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18" s="15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/>
    </row>
    <row r="19" spans="1:64" ht="15" customHeight="1" x14ac:dyDescent="0.25">
      <c r="A19" s="103" t="s">
        <v>214</v>
      </c>
      <c r="B19" s="11"/>
      <c r="C19" s="76"/>
      <c r="D19" s="77"/>
      <c r="E19" s="52"/>
      <c r="F19" s="52"/>
      <c r="G19" s="52"/>
      <c r="H19" s="4">
        <v>7184</v>
      </c>
      <c r="I19" s="4">
        <v>7184</v>
      </c>
      <c r="J19" s="4">
        <v>6796</v>
      </c>
      <c r="K19" s="30">
        <v>3584</v>
      </c>
      <c r="L19" s="30">
        <v>3606</v>
      </c>
      <c r="M19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22</v>
      </c>
      <c r="N19" s="30">
        <v>99</v>
      </c>
      <c r="O19" s="30">
        <v>303</v>
      </c>
      <c r="P19" s="30">
        <v>0</v>
      </c>
      <c r="Q19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134</v>
      </c>
      <c r="R19" s="41"/>
      <c r="S19" s="41"/>
      <c r="T19" s="41"/>
      <c r="U19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19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90.1</v>
      </c>
      <c r="W19" s="192">
        <v>2.4900000000000002</v>
      </c>
      <c r="X19" s="1">
        <v>4</v>
      </c>
      <c r="Y19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19" s="3">
        <v>4</v>
      </c>
      <c r="AA19" s="17">
        <v>518</v>
      </c>
      <c r="AB19" s="3"/>
      <c r="AC19" s="3"/>
      <c r="AD19" s="1"/>
      <c r="AE19" s="17">
        <v>1978</v>
      </c>
      <c r="AF19" s="3"/>
      <c r="AG19" s="3"/>
      <c r="AH19" s="6"/>
      <c r="AI19" s="17"/>
      <c r="AJ19" s="3"/>
      <c r="AK19" s="3"/>
      <c r="AL19" s="6">
        <f t="shared" si="0"/>
        <v>0</v>
      </c>
      <c r="AM19" s="17"/>
      <c r="AN19" s="3"/>
      <c r="AO19" s="17"/>
      <c r="AP19" s="1">
        <f>Z19+AB19+Tableau163457891011121314151617181920212223242623456789101112131415161718192021222325272829303132333423457681718383940424344454748495052537088105108109110128129130131149150151168169188189190207208209226227244261[[#This Row],[SC2]]+AF19++AG19+AJ19+AN19+Tableau163457891011121314151617181920212223242623456789101112131415161718192021222325272829303132333423457681718383940424344454748495052537088105108109110128129130131149150151168169188189190207208209226227244261[[#This Row],[CS4]]</f>
        <v>4</v>
      </c>
      <c r="AQ19" s="12">
        <f t="array" ref="AQ19">max_score</f>
        <v>4</v>
      </c>
      <c r="AR19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19" s="6" t="str">
        <f>IF(AND(I19&gt;4500,Y19=Z19,Tableau163457891011121314151617181920212223242623456789101112131415161718192021222325272829303132333423457681718383940424344454748495052537088105108109110128129130131149150151168169188189190207208209226227244261[[#This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19" s="15">
        <v>6</v>
      </c>
      <c r="AU19" s="14">
        <v>4</v>
      </c>
      <c r="AV19" s="14">
        <v>5</v>
      </c>
      <c r="AW19" s="14">
        <v>3</v>
      </c>
      <c r="AX19" s="14">
        <v>4</v>
      </c>
      <c r="AY19" s="14">
        <v>6</v>
      </c>
      <c r="AZ19" s="14">
        <v>19</v>
      </c>
      <c r="BA19" s="14">
        <v>8</v>
      </c>
      <c r="BB19" s="14">
        <v>2</v>
      </c>
      <c r="BC19" s="14">
        <v>6</v>
      </c>
      <c r="BD19" s="14">
        <v>2</v>
      </c>
      <c r="BE19" s="14">
        <v>2</v>
      </c>
      <c r="BF19" s="14">
        <v>0</v>
      </c>
      <c r="BG19" s="14">
        <v>0</v>
      </c>
      <c r="BH19" s="14">
        <v>0</v>
      </c>
      <c r="BI19" s="14"/>
      <c r="BJ19" s="14"/>
      <c r="BK19" s="14"/>
      <c r="BL19"/>
    </row>
    <row r="20" spans="1:64" ht="15" customHeight="1" x14ac:dyDescent="0.25">
      <c r="A20" s="11" t="s">
        <v>230</v>
      </c>
      <c r="B20" s="11" t="s">
        <v>218</v>
      </c>
      <c r="C20" s="75"/>
      <c r="D20" s="45"/>
      <c r="E20" s="52"/>
      <c r="F20" s="52"/>
      <c r="G20" s="52"/>
      <c r="H20" s="4">
        <v>7438</v>
      </c>
      <c r="I20" s="4">
        <v>7438</v>
      </c>
      <c r="J20" s="4">
        <v>7656</v>
      </c>
      <c r="K20" s="30">
        <v>3415</v>
      </c>
      <c r="L20" s="30">
        <v>3497</v>
      </c>
      <c r="M20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82</v>
      </c>
      <c r="N20" s="30">
        <v>472</v>
      </c>
      <c r="O20" s="30">
        <v>399</v>
      </c>
      <c r="P20" s="30">
        <v>436</v>
      </c>
      <c r="Q20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435.66666666666669</v>
      </c>
      <c r="R20" s="41"/>
      <c r="S20" s="41"/>
      <c r="T20" s="41"/>
      <c r="U20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0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88.283333333333331</v>
      </c>
      <c r="W20" s="192">
        <v>2.5</v>
      </c>
      <c r="X20" s="1">
        <v>3</v>
      </c>
      <c r="Y20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20" s="3">
        <v>3</v>
      </c>
      <c r="AA20" s="17">
        <v>386</v>
      </c>
      <c r="AB20" s="3"/>
      <c r="AC20" s="3"/>
      <c r="AD20" s="1"/>
      <c r="AE20" s="17">
        <v>977</v>
      </c>
      <c r="AF20" s="3"/>
      <c r="AG20" s="3"/>
      <c r="AH20" s="1"/>
      <c r="AI20" s="17"/>
      <c r="AJ20" s="3"/>
      <c r="AK20" s="3"/>
      <c r="AL20" s="1">
        <f t="shared" si="0"/>
        <v>0</v>
      </c>
      <c r="AM20" s="17"/>
      <c r="AN20" s="3"/>
      <c r="AO20" s="17"/>
      <c r="AP20" s="1">
        <f>Z20+AB20+Tableau163457891011121314151617181920212223242623456789101112131415161718192021222325272829303132333423457681718383940424344454748495052537088105108109110128129130131149150151168169188189190207208209226227244261[[#This Row],[SC2]]+AF20++AG20+AJ20+AN20+Tableau163457891011121314151617181920212223242623456789101112131415161718192021222325272829303132333423457681718383940424344454748495052537088105108109110128129130131149150151168169188189190207208209226227244261[[#This Row],[CS4]]</f>
        <v>3</v>
      </c>
      <c r="AQ20" s="4">
        <f t="array" ref="AQ20">max_score</f>
        <v>3</v>
      </c>
      <c r="AR20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20" s="6" t="str">
        <f>IF(AND(I20&gt;4500,Y20=Z20,Tableau163457891011121314151617181920212223242623456789101112131415161718192021222325272829303132333423457681718383940424344454748495052537088105108109110128129130131149150151168169188189190207208209226227244261[[#This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20" s="15">
        <v>5</v>
      </c>
      <c r="AU20" s="14">
        <v>4</v>
      </c>
      <c r="AV20" s="14">
        <v>4</v>
      </c>
      <c r="AW20" s="14">
        <v>3</v>
      </c>
      <c r="AX20" s="14">
        <v>5</v>
      </c>
      <c r="AY20" s="14">
        <v>8</v>
      </c>
      <c r="AZ20" s="14">
        <v>20</v>
      </c>
      <c r="BA20" s="14">
        <v>20</v>
      </c>
      <c r="BB20" s="14">
        <v>12</v>
      </c>
      <c r="BC20" s="14">
        <v>20</v>
      </c>
      <c r="BD20" s="14">
        <v>14</v>
      </c>
      <c r="BE20" s="14">
        <v>20</v>
      </c>
      <c r="BF20" s="14">
        <v>5</v>
      </c>
      <c r="BG20" s="14">
        <v>5</v>
      </c>
      <c r="BH20" s="14">
        <v>2</v>
      </c>
      <c r="BI20" s="14"/>
      <c r="BJ20" s="14"/>
      <c r="BK20" s="14"/>
      <c r="BL20"/>
    </row>
    <row r="21" spans="1:64" ht="15" customHeight="1" x14ac:dyDescent="0.25">
      <c r="A21" s="11" t="s">
        <v>174</v>
      </c>
      <c r="B21" s="11" t="s">
        <v>208</v>
      </c>
      <c r="C21" s="75"/>
      <c r="D21" s="45"/>
      <c r="E21" s="52"/>
      <c r="F21" s="52"/>
      <c r="G21" s="52"/>
      <c r="H21" s="4">
        <v>8450</v>
      </c>
      <c r="I21" s="4">
        <v>8450</v>
      </c>
      <c r="J21" s="4">
        <v>8872</v>
      </c>
      <c r="K21" s="30">
        <v>4864</v>
      </c>
      <c r="L21" s="30">
        <v>4946</v>
      </c>
      <c r="M21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82</v>
      </c>
      <c r="N21" s="30">
        <v>1007</v>
      </c>
      <c r="O21" s="30">
        <v>1556</v>
      </c>
      <c r="P21" s="30">
        <v>2253</v>
      </c>
      <c r="Q21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1605.3333333333333</v>
      </c>
      <c r="R21" s="41"/>
      <c r="S21" s="41"/>
      <c r="T21" s="41"/>
      <c r="U21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1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112.43333333333334</v>
      </c>
      <c r="W21" s="192">
        <v>5.24</v>
      </c>
      <c r="X21" s="8">
        <v>4</v>
      </c>
      <c r="Y21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21" s="9">
        <v>4</v>
      </c>
      <c r="AA21" s="17">
        <v>601</v>
      </c>
      <c r="AB21" s="9"/>
      <c r="AC21" s="9"/>
      <c r="AD21" s="1"/>
      <c r="AE21" s="17">
        <v>1353</v>
      </c>
      <c r="AF21" s="9"/>
      <c r="AG21" s="3"/>
      <c r="AH21" s="6"/>
      <c r="AI21" s="17"/>
      <c r="AJ21" s="9"/>
      <c r="AK21" s="9"/>
      <c r="AL21" s="6">
        <f t="shared" si="0"/>
        <v>0</v>
      </c>
      <c r="AM21" s="10"/>
      <c r="AN21" s="9"/>
      <c r="AO21" s="10"/>
      <c r="AP21" s="1">
        <f>Z21+AB21+Tableau163457891011121314151617181920212223242623456789101112131415161718192021222325272829303132333423457681718383940424344454748495052537088105108109110128129130131149150151168169188189190207208209226227244261[[#This Row],[SC2]]+AF21++AG21+AJ21+AN21+Tableau163457891011121314151617181920212223242623456789101112131415161718192021222325272829303132333423457681718383940424344454748495052537088105108109110128129130131149150151168169188189190207208209226227244261[[#This Row],[CS4]]</f>
        <v>4</v>
      </c>
      <c r="AQ21" s="12">
        <f t="array" ref="AQ21">max_score</f>
        <v>4</v>
      </c>
      <c r="AR21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21" s="6" t="str">
        <f>IF(AND(I21&gt;4500,Y21=Z21,Tableau163457891011121314151617181920212223242623456789101112131415161718192021222325272829303132333423457681718383940424344454748495052537088105108109110128129130131149150151168169188189190207208209226227244261[[#This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21" s="15">
        <v>8</v>
      </c>
      <c r="AU21" s="16">
        <v>5</v>
      </c>
      <c r="AV21" s="16">
        <v>5</v>
      </c>
      <c r="AW21" s="16">
        <v>5</v>
      </c>
      <c r="AX21" s="16">
        <v>5</v>
      </c>
      <c r="AY21" s="16">
        <v>8</v>
      </c>
      <c r="AZ21" s="16">
        <v>20</v>
      </c>
      <c r="BA21" s="16">
        <v>20</v>
      </c>
      <c r="BB21" s="16">
        <v>11</v>
      </c>
      <c r="BC21" s="16">
        <v>20</v>
      </c>
      <c r="BD21" s="16">
        <v>15</v>
      </c>
      <c r="BE21" s="16">
        <v>13</v>
      </c>
      <c r="BF21" s="16">
        <v>1</v>
      </c>
      <c r="BG21" s="16">
        <v>0</v>
      </c>
      <c r="BH21" s="16">
        <v>0</v>
      </c>
      <c r="BI21" s="16"/>
      <c r="BJ21" s="16"/>
      <c r="BK21" s="16"/>
      <c r="BL21"/>
    </row>
    <row r="22" spans="1:64" ht="15" customHeight="1" x14ac:dyDescent="0.25">
      <c r="A22" s="11" t="s">
        <v>231</v>
      </c>
      <c r="B22" s="11" t="s">
        <v>220</v>
      </c>
      <c r="C22" s="75"/>
      <c r="D22" s="45"/>
      <c r="E22" s="52"/>
      <c r="F22" s="52"/>
      <c r="G22" s="52"/>
      <c r="H22" s="4">
        <v>8036</v>
      </c>
      <c r="I22" s="4">
        <v>7624</v>
      </c>
      <c r="J22" s="4">
        <v>8672</v>
      </c>
      <c r="K22" s="30">
        <v>4040</v>
      </c>
      <c r="L22" s="30">
        <v>4152</v>
      </c>
      <c r="M22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112</v>
      </c>
      <c r="N22" s="30">
        <v>251</v>
      </c>
      <c r="O22" s="30">
        <v>673</v>
      </c>
      <c r="P22" s="30">
        <v>2224</v>
      </c>
      <c r="Q22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1049.3333333333333</v>
      </c>
      <c r="R22" s="41"/>
      <c r="S22" s="41"/>
      <c r="T22" s="41"/>
      <c r="U22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2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99.2</v>
      </c>
      <c r="W22" s="192">
        <v>3.24</v>
      </c>
      <c r="X22" s="1">
        <v>3</v>
      </c>
      <c r="Y22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22" s="3">
        <v>3</v>
      </c>
      <c r="AA22" s="17">
        <v>280</v>
      </c>
      <c r="AB22" s="3"/>
      <c r="AC22" s="3"/>
      <c r="AD22" s="1"/>
      <c r="AE22" s="17">
        <v>778</v>
      </c>
      <c r="AF22" s="3"/>
      <c r="AG22" s="3"/>
      <c r="AH22" s="6"/>
      <c r="AI22" s="17"/>
      <c r="AJ22" s="3"/>
      <c r="AK22" s="3"/>
      <c r="AL22" s="6">
        <f t="shared" si="0"/>
        <v>0</v>
      </c>
      <c r="AM22" s="17"/>
      <c r="AN22" s="3"/>
      <c r="AO22" s="17"/>
      <c r="AP22" s="1">
        <f>Z22+AB22+Tableau163457891011121314151617181920212223242623456789101112131415161718192021222325272829303132333423457681718383940424344454748495052537088105108109110128129130131149150151168169188189190207208209226227244261[[#This Row],[SC2]]+AF22++AG22+AJ22+AN22+Tableau163457891011121314151617181920212223242623456789101112131415161718192021222325272829303132333423457681718383940424344454748495052537088105108109110128129130131149150151168169188189190207208209226227244261[[#This Row],[CS4]]</f>
        <v>3</v>
      </c>
      <c r="AQ22" s="12">
        <f t="array" ref="AQ22">max_score</f>
        <v>3</v>
      </c>
      <c r="AR22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22" s="6" t="str">
        <f>IF(AND(I22&gt;4500,Y22=Z22,Tableau163457891011121314151617181920212223242623456789101112131415161718192021222325272829303132333423457681718383940424344454748495052537088105108109110128129130131149150151168169188189190207208209226227244261[[#This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22" s="15">
        <v>7</v>
      </c>
      <c r="AU22" s="16">
        <v>5</v>
      </c>
      <c r="AV22" s="16">
        <v>6</v>
      </c>
      <c r="AW22" s="16">
        <v>5</v>
      </c>
      <c r="AX22" s="16">
        <v>4</v>
      </c>
      <c r="AY22" s="16">
        <v>6</v>
      </c>
      <c r="AZ22" s="16">
        <v>20</v>
      </c>
      <c r="BA22" s="16">
        <v>17</v>
      </c>
      <c r="BB22" s="16">
        <v>14</v>
      </c>
      <c r="BC22" s="16">
        <v>17</v>
      </c>
      <c r="BD22" s="16">
        <v>14</v>
      </c>
      <c r="BE22" s="16">
        <v>13</v>
      </c>
      <c r="BF22" s="16">
        <v>0</v>
      </c>
      <c r="BG22" s="16">
        <v>0</v>
      </c>
      <c r="BH22" s="16">
        <v>0</v>
      </c>
      <c r="BI22" s="16"/>
      <c r="BJ22" s="16"/>
      <c r="BK22" s="16"/>
      <c r="BL22"/>
    </row>
    <row r="23" spans="1:64" ht="15" customHeight="1" x14ac:dyDescent="0.25">
      <c r="A23" s="11" t="s">
        <v>81</v>
      </c>
      <c r="B23" s="11"/>
      <c r="C23" s="75" t="s">
        <v>156</v>
      </c>
      <c r="D23" s="45" t="s">
        <v>156</v>
      </c>
      <c r="E23" s="52"/>
      <c r="F23" s="52"/>
      <c r="G23" s="52"/>
      <c r="H23" s="4">
        <v>8173</v>
      </c>
      <c r="I23" s="4">
        <v>8173</v>
      </c>
      <c r="J23" s="4">
        <v>8306</v>
      </c>
      <c r="K23" s="30">
        <v>5094</v>
      </c>
      <c r="L23" s="30">
        <v>5163</v>
      </c>
      <c r="M23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69</v>
      </c>
      <c r="N23" s="30">
        <v>149</v>
      </c>
      <c r="O23" s="30">
        <v>0</v>
      </c>
      <c r="P23" s="30">
        <v>286</v>
      </c>
      <c r="Q23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145</v>
      </c>
      <c r="R23" s="41"/>
      <c r="S23" s="41"/>
      <c r="T23" s="41"/>
      <c r="U23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3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116.05</v>
      </c>
      <c r="W23" s="192">
        <v>4.3600000000000003</v>
      </c>
      <c r="X23" s="8">
        <v>3</v>
      </c>
      <c r="Y23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23" s="9">
        <v>3</v>
      </c>
      <c r="AA23" s="17">
        <v>351</v>
      </c>
      <c r="AB23" s="9"/>
      <c r="AC23" s="9"/>
      <c r="AD23" s="1"/>
      <c r="AE23" s="17">
        <v>797</v>
      </c>
      <c r="AF23" s="9"/>
      <c r="AG23" s="3"/>
      <c r="AH23" s="6"/>
      <c r="AI23" s="17"/>
      <c r="AJ23" s="9"/>
      <c r="AK23" s="9"/>
      <c r="AL23" s="6">
        <f t="shared" si="0"/>
        <v>0</v>
      </c>
      <c r="AM23" s="10"/>
      <c r="AN23" s="9"/>
      <c r="AO23" s="10"/>
      <c r="AP23" s="1">
        <f>Z23+AB23+Tableau163457891011121314151617181920212223242623456789101112131415161718192021222325272829303132333423457681718383940424344454748495052537088105108109110128129130131149150151168169188189190207208209226227244261[[#This Row],[SC2]]+AF23++AG23+AJ23+AN23+Tableau163457891011121314151617181920212223242623456789101112131415161718192021222325272829303132333423457681718383940424344454748495052537088105108109110128129130131149150151168169188189190207208209226227244261[[#This Row],[CS4]]</f>
        <v>3</v>
      </c>
      <c r="AQ23" s="12">
        <f t="array" ref="AQ23">max_score</f>
        <v>3</v>
      </c>
      <c r="AR23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23" s="6" t="str">
        <f>IF(AND(I23&gt;4500,Y23=Z23,Tableau163457891011121314151617181920212223242623456789101112131415161718192021222325272829303132333423457681718383940424344454748495052537088105108109110128129130131149150151168169188189190207208209226227244261[[#This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23" s="15">
        <v>7</v>
      </c>
      <c r="AU23" s="14">
        <v>4</v>
      </c>
      <c r="AV23" s="14">
        <v>5</v>
      </c>
      <c r="AW23" s="14">
        <v>4</v>
      </c>
      <c r="AX23" s="14">
        <v>4</v>
      </c>
      <c r="AY23" s="14">
        <v>6</v>
      </c>
      <c r="AZ23" s="14">
        <v>15</v>
      </c>
      <c r="BA23" s="14">
        <v>8</v>
      </c>
      <c r="BB23" s="14">
        <v>7</v>
      </c>
      <c r="BC23" s="14">
        <v>8</v>
      </c>
      <c r="BD23" s="14">
        <v>6</v>
      </c>
      <c r="BE23" s="14">
        <v>6</v>
      </c>
      <c r="BF23" s="14">
        <v>2</v>
      </c>
      <c r="BG23" s="14">
        <v>0</v>
      </c>
      <c r="BH23" s="14">
        <v>0</v>
      </c>
      <c r="BI23" s="14"/>
      <c r="BJ23" s="14"/>
      <c r="BK23" s="14"/>
      <c r="BL23"/>
    </row>
    <row r="24" spans="1:64" ht="15" customHeight="1" x14ac:dyDescent="0.25">
      <c r="A24" s="11" t="s">
        <v>79</v>
      </c>
      <c r="B24" s="11" t="s">
        <v>138</v>
      </c>
      <c r="C24" s="75"/>
      <c r="D24" s="45"/>
      <c r="E24" s="52"/>
      <c r="F24" s="52"/>
      <c r="G24" s="52"/>
      <c r="H24" s="4">
        <v>7288</v>
      </c>
      <c r="I24" s="4">
        <v>6523</v>
      </c>
      <c r="J24" s="4">
        <v>6209</v>
      </c>
      <c r="K24" s="30">
        <v>4638</v>
      </c>
      <c r="L24" s="30">
        <v>4705</v>
      </c>
      <c r="M24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67</v>
      </c>
      <c r="N24" s="30">
        <v>217</v>
      </c>
      <c r="O24" s="30">
        <v>440</v>
      </c>
      <c r="P24" s="30">
        <v>354</v>
      </c>
      <c r="Q24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337</v>
      </c>
      <c r="R24" s="41"/>
      <c r="S24" s="41"/>
      <c r="T24" s="41"/>
      <c r="U24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4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108.41666666666667</v>
      </c>
      <c r="W24" s="192">
        <v>2.52</v>
      </c>
      <c r="X24" s="1">
        <v>3</v>
      </c>
      <c r="Y24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24" s="3">
        <v>3</v>
      </c>
      <c r="AA24" s="17">
        <v>125</v>
      </c>
      <c r="AB24" s="3"/>
      <c r="AC24" s="3"/>
      <c r="AD24" s="1"/>
      <c r="AE24" s="17">
        <v>657</v>
      </c>
      <c r="AF24" s="3"/>
      <c r="AG24" s="3"/>
      <c r="AH24" s="6"/>
      <c r="AI24" s="17"/>
      <c r="AJ24" s="3"/>
      <c r="AK24" s="3"/>
      <c r="AL24" s="6">
        <f t="shared" si="0"/>
        <v>0</v>
      </c>
      <c r="AM24" s="17"/>
      <c r="AN24" s="3"/>
      <c r="AO24" s="17"/>
      <c r="AP24" s="1">
        <f>Z24+AB24+Tableau163457891011121314151617181920212223242623456789101112131415161718192021222325272829303132333423457681718383940424344454748495052537088105108109110128129130131149150151168169188189190207208209226227244261[[#This Row],[SC2]]+AF24++AG24+AJ24+AN24+Tableau163457891011121314151617181920212223242623456789101112131415161718192021222325272829303132333423457681718383940424344454748495052537088105108109110128129130131149150151168169188189190207208209226227244261[[#This Row],[CS4]]</f>
        <v>3</v>
      </c>
      <c r="AQ24" s="12">
        <f t="array" ref="AQ24">max_score</f>
        <v>3</v>
      </c>
      <c r="AR24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24" s="6" t="str">
        <f>IF(AND(I24&gt;4500,Y24=Z24,Tableau163457891011121314151617181920212223242623456789101112131415161718192021222325272829303132333423457681718383940424344454748495052537088105108109110128129130131149150151168169188189190207208209226227244261[[#This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24" s="15">
        <v>7</v>
      </c>
      <c r="AU24" s="16">
        <v>4</v>
      </c>
      <c r="AV24" s="16">
        <v>4</v>
      </c>
      <c r="AW24" s="16">
        <v>4</v>
      </c>
      <c r="AX24" s="16">
        <v>5</v>
      </c>
      <c r="AY24" s="16">
        <v>7</v>
      </c>
      <c r="AZ24" s="16">
        <v>19</v>
      </c>
      <c r="BA24" s="16">
        <v>9</v>
      </c>
      <c r="BB24" s="16">
        <v>4</v>
      </c>
      <c r="BC24" s="16">
        <v>7</v>
      </c>
      <c r="BD24" s="16">
        <v>4</v>
      </c>
      <c r="BE24" s="16">
        <v>2</v>
      </c>
      <c r="BF24" s="16">
        <v>0</v>
      </c>
      <c r="BG24" s="16">
        <v>0</v>
      </c>
      <c r="BH24" s="16">
        <v>0</v>
      </c>
      <c r="BI24" s="16"/>
      <c r="BJ24" s="16"/>
      <c r="BK24" s="16"/>
      <c r="BL24"/>
    </row>
    <row r="25" spans="1:64" ht="15" customHeight="1" x14ac:dyDescent="0.25">
      <c r="A25" s="29" t="s">
        <v>80</v>
      </c>
      <c r="B25" s="11" t="s">
        <v>132</v>
      </c>
      <c r="C25" s="78"/>
      <c r="D25" s="79"/>
      <c r="E25" s="52"/>
      <c r="F25" s="52"/>
      <c r="G25" s="52"/>
      <c r="H25" s="4">
        <v>7890</v>
      </c>
      <c r="I25" s="4">
        <v>7303</v>
      </c>
      <c r="J25" s="4">
        <v>7381</v>
      </c>
      <c r="K25" s="30">
        <v>4458</v>
      </c>
      <c r="L25" s="30">
        <v>4458</v>
      </c>
      <c r="M25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25" s="30">
        <v>342</v>
      </c>
      <c r="O25" s="30">
        <v>706</v>
      </c>
      <c r="P25" s="30">
        <v>601</v>
      </c>
      <c r="Q25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549.66666666666663</v>
      </c>
      <c r="R25" s="41"/>
      <c r="S25" s="41"/>
      <c r="T25" s="41"/>
      <c r="U25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5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104.3</v>
      </c>
      <c r="W25" s="192">
        <v>4.04</v>
      </c>
      <c r="X25" s="1">
        <v>4</v>
      </c>
      <c r="Y25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25" s="3">
        <v>4</v>
      </c>
      <c r="AA25" s="17">
        <v>444</v>
      </c>
      <c r="AB25" s="3"/>
      <c r="AC25" s="3"/>
      <c r="AD25" s="1"/>
      <c r="AE25" s="17">
        <v>1671</v>
      </c>
      <c r="AF25" s="3"/>
      <c r="AG25" s="3"/>
      <c r="AH25" s="1"/>
      <c r="AI25" s="17"/>
      <c r="AJ25" s="3"/>
      <c r="AK25" s="3"/>
      <c r="AL25" s="1">
        <f t="shared" si="0"/>
        <v>0</v>
      </c>
      <c r="AM25" s="17"/>
      <c r="AN25" s="3"/>
      <c r="AO25" s="17"/>
      <c r="AP25" s="1">
        <f>Z25+AB25+Tableau163457891011121314151617181920212223242623456789101112131415161718192021222325272829303132333423457681718383940424344454748495052537088105108109110128129130131149150151168169188189190207208209226227244261[[#This Row],[SC2]]+AF25++AG25+AJ25+AN25+Tableau163457891011121314151617181920212223242623456789101112131415161718192021222325272829303132333423457681718383940424344454748495052537088105108109110128129130131149150151168169188189190207208209226227244261[[#This Row],[CS4]]</f>
        <v>4</v>
      </c>
      <c r="AQ25" s="4">
        <f t="array" ref="AQ25">max_score</f>
        <v>4</v>
      </c>
      <c r="AR25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25" s="6" t="str">
        <f>IF(AND(I25&gt;4500,Y25=Z25,Tableau163457891011121314151617181920212223242623456789101112131415161718192021222325272829303132333423457681718383940424344454748495052537088105108109110128129130131149150151168169188189190207208209226227244261[[#This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25" s="15">
        <v>4</v>
      </c>
      <c r="AU25" s="16">
        <v>2</v>
      </c>
      <c r="AV25" s="16">
        <v>2</v>
      </c>
      <c r="AW25" s="16">
        <v>2</v>
      </c>
      <c r="AX25" s="16">
        <v>2</v>
      </c>
      <c r="AY25" s="16">
        <v>4</v>
      </c>
      <c r="AZ25" s="16">
        <v>17</v>
      </c>
      <c r="BA25" s="16">
        <v>9</v>
      </c>
      <c r="BB25" s="16">
        <v>5</v>
      </c>
      <c r="BC25" s="16">
        <v>9</v>
      </c>
      <c r="BD25" s="16">
        <v>2</v>
      </c>
      <c r="BE25" s="16">
        <v>4</v>
      </c>
      <c r="BF25" s="16">
        <v>1</v>
      </c>
      <c r="BG25" s="16">
        <v>0</v>
      </c>
      <c r="BH25" s="16">
        <v>0</v>
      </c>
      <c r="BI25" s="16"/>
      <c r="BJ25" s="16"/>
      <c r="BK25" s="16"/>
      <c r="BL25"/>
    </row>
    <row r="26" spans="1:64" ht="15" customHeight="1" x14ac:dyDescent="0.25">
      <c r="A26" s="11" t="s">
        <v>207</v>
      </c>
      <c r="B26" s="11" t="s">
        <v>142</v>
      </c>
      <c r="C26" s="75"/>
      <c r="D26" s="45"/>
      <c r="E26" s="52"/>
      <c r="F26" s="52"/>
      <c r="G26" s="52"/>
      <c r="H26" s="12">
        <v>7005</v>
      </c>
      <c r="I26" s="12">
        <v>5719</v>
      </c>
      <c r="J26" s="12">
        <v>5396</v>
      </c>
      <c r="K26" s="30">
        <v>4121</v>
      </c>
      <c r="L26" s="30">
        <v>4164</v>
      </c>
      <c r="M26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43</v>
      </c>
      <c r="N26" s="30">
        <v>357</v>
      </c>
      <c r="O26" s="30">
        <v>218</v>
      </c>
      <c r="P26" s="30">
        <v>464</v>
      </c>
      <c r="Q26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346.33333333333331</v>
      </c>
      <c r="R26" s="41"/>
      <c r="S26" s="41"/>
      <c r="T26" s="41"/>
      <c r="U26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6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99.4</v>
      </c>
      <c r="W26" s="192">
        <v>1.53</v>
      </c>
      <c r="X26" s="8">
        <v>3</v>
      </c>
      <c r="Y26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26" s="9">
        <v>3</v>
      </c>
      <c r="AA26" s="17">
        <v>115</v>
      </c>
      <c r="AB26" s="9"/>
      <c r="AC26" s="9"/>
      <c r="AD26" s="1"/>
      <c r="AE26" s="17">
        <v>300</v>
      </c>
      <c r="AF26" s="9"/>
      <c r="AG26" s="3"/>
      <c r="AH26" s="6"/>
      <c r="AI26" s="17"/>
      <c r="AJ26" s="9"/>
      <c r="AK26" s="9"/>
      <c r="AL26" s="6">
        <f t="shared" si="0"/>
        <v>0</v>
      </c>
      <c r="AM26" s="10"/>
      <c r="AN26" s="9"/>
      <c r="AO26" s="10"/>
      <c r="AP26" s="1">
        <f>Z26+AB26+Tableau163457891011121314151617181920212223242623456789101112131415161718192021222325272829303132333423457681718383940424344454748495052537088105108109110128129130131149150151168169188189190207208209226227244261[[#This Row],[SC2]]+AF26++AG26+AJ26+AN26+Tableau163457891011121314151617181920212223242623456789101112131415161718192021222325272829303132333423457681718383940424344454748495052537088105108109110128129130131149150151168169188189190207208209226227244261[[#This Row],[CS4]]</f>
        <v>3</v>
      </c>
      <c r="AQ26" s="12">
        <f t="array" ref="AQ26">max_score</f>
        <v>3</v>
      </c>
      <c r="AR26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26" s="6" t="str">
        <f>IF(AND(I26&gt;4500,Y26=Z26,Tableau163457891011121314151617181920212223242623456789101112131415161718192021222325272829303132333423457681718383940424344454748495052537088105108109110128129130131149150151168169188189190207208209226227244261[[#This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26" s="15">
        <v>7</v>
      </c>
      <c r="AU26" s="14">
        <v>4</v>
      </c>
      <c r="AV26" s="14">
        <v>4</v>
      </c>
      <c r="AW26" s="14">
        <v>3</v>
      </c>
      <c r="AX26" s="14">
        <v>5</v>
      </c>
      <c r="AY26" s="14">
        <v>6</v>
      </c>
      <c r="AZ26" s="14">
        <v>15</v>
      </c>
      <c r="BA26" s="14">
        <v>4</v>
      </c>
      <c r="BB26" s="14">
        <v>2</v>
      </c>
      <c r="BC26" s="14">
        <v>3</v>
      </c>
      <c r="BD26" s="14">
        <v>0</v>
      </c>
      <c r="BE26" s="14">
        <v>0</v>
      </c>
      <c r="BF26" s="14">
        <v>0</v>
      </c>
      <c r="BG26" s="14">
        <v>0</v>
      </c>
      <c r="BH26" s="14">
        <v>0</v>
      </c>
      <c r="BI26" s="14"/>
      <c r="BJ26" s="14"/>
      <c r="BK26" s="14"/>
      <c r="BL26"/>
    </row>
    <row r="27" spans="1:64" ht="15" customHeight="1" x14ac:dyDescent="0.25">
      <c r="A27" s="11" t="s">
        <v>228</v>
      </c>
      <c r="B27" s="11" t="s">
        <v>222</v>
      </c>
      <c r="C27" s="75"/>
      <c r="D27" s="45"/>
      <c r="E27" s="52"/>
      <c r="F27" s="52"/>
      <c r="G27" s="52"/>
      <c r="H27" s="4">
        <v>8866</v>
      </c>
      <c r="I27" s="4">
        <v>8866</v>
      </c>
      <c r="J27" s="4">
        <v>9026</v>
      </c>
      <c r="K27" s="30">
        <v>3289</v>
      </c>
      <c r="L27" s="30">
        <v>3354</v>
      </c>
      <c r="M27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65</v>
      </c>
      <c r="N27" s="30">
        <v>1694</v>
      </c>
      <c r="O27" s="30">
        <v>1396</v>
      </c>
      <c r="P27" s="30">
        <v>853</v>
      </c>
      <c r="Q27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1314.3333333333333</v>
      </c>
      <c r="R27" s="41"/>
      <c r="S27" s="41"/>
      <c r="T27" s="41"/>
      <c r="U27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7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85.9</v>
      </c>
      <c r="W27" s="192">
        <v>4.08</v>
      </c>
      <c r="X27" s="8">
        <v>4</v>
      </c>
      <c r="Y27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27" s="9">
        <v>0</v>
      </c>
      <c r="AA27" s="17">
        <v>0</v>
      </c>
      <c r="AB27" s="9"/>
      <c r="AC27" s="9"/>
      <c r="AD27" s="1"/>
      <c r="AE27" s="17">
        <v>149</v>
      </c>
      <c r="AF27" s="9"/>
      <c r="AG27" s="3"/>
      <c r="AH27" s="6"/>
      <c r="AI27" s="17"/>
      <c r="AJ27" s="9"/>
      <c r="AK27" s="9"/>
      <c r="AL27" s="6">
        <f t="shared" si="0"/>
        <v>0</v>
      </c>
      <c r="AM27" s="10"/>
      <c r="AN27" s="9"/>
      <c r="AO27" s="10"/>
      <c r="AP27" s="1">
        <f>Z27+AB27+Tableau163457891011121314151617181920212223242623456789101112131415161718192021222325272829303132333423457681718383940424344454748495052537088105108109110128129130131149150151168169188189190207208209226227244261[[#This Row],[SC2]]+AF27++AG27+AJ27+AN27+Tableau163457891011121314151617181920212223242623456789101112131415161718192021222325272829303132333423457681718383940424344454748495052537088105108109110128129130131149150151168169188189190207208209226227244261[[#This Row],[CS4]]</f>
        <v>0</v>
      </c>
      <c r="AQ27" s="12">
        <f t="array" ref="AQ27">max_score</f>
        <v>4</v>
      </c>
      <c r="AR27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4</v>
      </c>
      <c r="AS27" s="6" t="str">
        <f>IF(AND(I27&gt;4500,Y27=Z27,Tableau163457891011121314151617181920212223242623456789101112131415161718192021222325272829303132333423457681718383940424344454748495052537088105108109110128129130131149150151168169188189190207208209226227244261[[#This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27" s="15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/>
    </row>
    <row r="28" spans="1:64" ht="15" customHeight="1" x14ac:dyDescent="0.25">
      <c r="A28" s="103" t="s">
        <v>324</v>
      </c>
      <c r="B28" s="11"/>
      <c r="C28" s="75"/>
      <c r="D28" s="45"/>
      <c r="E28" s="52"/>
      <c r="F28" s="52"/>
      <c r="G28" s="52"/>
      <c r="H28" s="4">
        <v>7343</v>
      </c>
      <c r="I28" s="4">
        <v>7343</v>
      </c>
      <c r="J28" s="4">
        <v>7615</v>
      </c>
      <c r="K28" s="30">
        <v>1991</v>
      </c>
      <c r="L28" s="30">
        <v>2027</v>
      </c>
      <c r="M28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36</v>
      </c>
      <c r="N28" s="30">
        <v>88</v>
      </c>
      <c r="O28" s="30">
        <v>0</v>
      </c>
      <c r="P28" s="30"/>
      <c r="Q28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29.333333333333332</v>
      </c>
      <c r="R28" s="41"/>
      <c r="S28" s="41"/>
      <c r="T28" s="41"/>
      <c r="U28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8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63.783333333333331</v>
      </c>
      <c r="W28" s="192">
        <v>0</v>
      </c>
      <c r="X28" s="1">
        <v>3</v>
      </c>
      <c r="Y28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28" s="3">
        <v>3</v>
      </c>
      <c r="AA28" s="17">
        <v>41</v>
      </c>
      <c r="AB28" s="3"/>
      <c r="AC28" s="3"/>
      <c r="AD28" s="1"/>
      <c r="AE28" s="17">
        <v>300</v>
      </c>
      <c r="AF28" s="3"/>
      <c r="AG28" s="3"/>
      <c r="AH28" s="1"/>
      <c r="AI28" s="17"/>
      <c r="AJ28" s="3"/>
      <c r="AK28" s="3"/>
      <c r="AL28" s="1">
        <f t="shared" si="0"/>
        <v>0</v>
      </c>
      <c r="AM28" s="17"/>
      <c r="AN28" s="3"/>
      <c r="AO28" s="17"/>
      <c r="AP28" s="1">
        <f>Z28+AB28+Tableau163457891011121314151617181920212223242623456789101112131415161718192021222325272829303132333423457681718383940424344454748495052537088105108109110128129130131149150151168169188189190207208209226227244261[[#This Row],[SC2]]+AF28++AG28+AJ28+AN28+Tableau163457891011121314151617181920212223242623456789101112131415161718192021222325272829303132333423457681718383940424344454748495052537088105108109110128129130131149150151168169188189190207208209226227244261[[#This Row],[CS4]]</f>
        <v>3</v>
      </c>
      <c r="AQ28" s="4">
        <f t="array" ref="AQ28">max_score</f>
        <v>3</v>
      </c>
      <c r="AR28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28" s="6" t="str">
        <f>IF(AND(I28&gt;4500,Y28=Z28,Tableau163457891011121314151617181920212223242623456789101112131415161718192021222325272829303132333423457681718383940424344454748495052537088105108109110128129130131149150151168169188189190207208209226227244261[[#This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28" s="15">
        <v>7</v>
      </c>
      <c r="AU28" s="16">
        <v>5</v>
      </c>
      <c r="AV28" s="16">
        <v>5</v>
      </c>
      <c r="AW28" s="16">
        <v>6</v>
      </c>
      <c r="AX28" s="16">
        <v>6</v>
      </c>
      <c r="AY28" s="16">
        <v>8</v>
      </c>
      <c r="AZ28" s="16">
        <v>20</v>
      </c>
      <c r="BA28" s="16">
        <v>14</v>
      </c>
      <c r="BB28" s="16">
        <v>12</v>
      </c>
      <c r="BC28" s="16">
        <v>14</v>
      </c>
      <c r="BD28" s="16">
        <v>10</v>
      </c>
      <c r="BE28" s="16">
        <v>7</v>
      </c>
      <c r="BF28" s="16">
        <v>3</v>
      </c>
      <c r="BG28" s="16">
        <v>0</v>
      </c>
      <c r="BH28" s="16">
        <v>0</v>
      </c>
      <c r="BI28" s="16"/>
      <c r="BJ28" s="16"/>
      <c r="BK28" s="16"/>
      <c r="BL28"/>
    </row>
    <row r="29" spans="1:64" ht="15" customHeight="1" x14ac:dyDescent="0.25">
      <c r="A29" s="103" t="s">
        <v>76</v>
      </c>
      <c r="B29" s="11" t="s">
        <v>131</v>
      </c>
      <c r="C29" s="75"/>
      <c r="D29" s="45"/>
      <c r="E29" s="52"/>
      <c r="F29" s="52"/>
      <c r="G29" s="52"/>
      <c r="H29" s="4">
        <v>7220</v>
      </c>
      <c r="I29" s="4">
        <v>5499</v>
      </c>
      <c r="J29" s="4">
        <v>5287</v>
      </c>
      <c r="K29" s="30">
        <v>4657</v>
      </c>
      <c r="L29" s="30">
        <v>4657</v>
      </c>
      <c r="M29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29" s="30">
        <v>238</v>
      </c>
      <c r="O29" s="30">
        <v>68</v>
      </c>
      <c r="P29" s="30">
        <v>711</v>
      </c>
      <c r="Q29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339</v>
      </c>
      <c r="R29" s="41"/>
      <c r="S29" s="41"/>
      <c r="T29" s="41"/>
      <c r="U29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29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107.61666666666666</v>
      </c>
      <c r="W29" s="192">
        <v>2.36</v>
      </c>
      <c r="X29" s="8">
        <v>4</v>
      </c>
      <c r="Y29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29" s="9">
        <v>4</v>
      </c>
      <c r="AA29" s="17">
        <v>206</v>
      </c>
      <c r="AB29" s="9"/>
      <c r="AC29" s="9"/>
      <c r="AD29" s="1"/>
      <c r="AE29" s="17">
        <v>658</v>
      </c>
      <c r="AF29" s="9"/>
      <c r="AG29" s="3"/>
      <c r="AH29" s="6"/>
      <c r="AI29" s="17"/>
      <c r="AJ29" s="9"/>
      <c r="AK29" s="9"/>
      <c r="AL29" s="6">
        <f t="shared" si="0"/>
        <v>0</v>
      </c>
      <c r="AM29" s="10"/>
      <c r="AN29" s="9"/>
      <c r="AO29" s="10"/>
      <c r="AP29" s="1">
        <f>Z29+AB29+Tableau163457891011121314151617181920212223242623456789101112131415161718192021222325272829303132333423457681718383940424344454748495052537088105108109110128129130131149150151168169188189190207208209226227244261[[#This Row],[SC2]]+AF29++AG29+AJ29+AN29+Tableau163457891011121314151617181920212223242623456789101112131415161718192021222325272829303132333423457681718383940424344454748495052537088105108109110128129130131149150151168169188189190207208209226227244261[[#This Row],[CS4]]</f>
        <v>4</v>
      </c>
      <c r="AQ29" s="12">
        <f t="array" ref="AQ29">max_score</f>
        <v>4</v>
      </c>
      <c r="AR29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29" s="6" t="str">
        <f>IF(AND(I29&gt;4500,Y29=Z29,Tableau163457891011121314151617181920212223242623456789101112131415161718192021222325272829303132333423457681718383940424344454748495052537088105108109110128129130131149150151168169188189190207208209226227244261[[#This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29" s="15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/>
    </row>
    <row r="30" spans="1:64" ht="15" customHeight="1" x14ac:dyDescent="0.25">
      <c r="A30" s="11" t="s">
        <v>180</v>
      </c>
      <c r="B30" s="11" t="s">
        <v>178</v>
      </c>
      <c r="C30" s="102"/>
      <c r="D30" s="31"/>
      <c r="E30" s="31"/>
      <c r="F30" s="31"/>
      <c r="G30" s="31"/>
      <c r="H30" s="4">
        <v>7684</v>
      </c>
      <c r="I30" s="4">
        <v>7684</v>
      </c>
      <c r="J30" s="4">
        <v>7876</v>
      </c>
      <c r="K30" s="30">
        <v>4201</v>
      </c>
      <c r="L30" s="30">
        <v>4234</v>
      </c>
      <c r="M30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33</v>
      </c>
      <c r="N30" s="30">
        <v>521</v>
      </c>
      <c r="O30" s="30">
        <v>1291</v>
      </c>
      <c r="P30" s="30">
        <v>1103</v>
      </c>
      <c r="Q30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971.66666666666663</v>
      </c>
      <c r="R30" s="39"/>
      <c r="S30" s="39"/>
      <c r="T30" s="39"/>
      <c r="U30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0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100.56666666666666</v>
      </c>
      <c r="W30" s="192">
        <v>4.09</v>
      </c>
      <c r="X30" s="1">
        <v>4</v>
      </c>
      <c r="Y30" s="177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30" s="3">
        <v>3</v>
      </c>
      <c r="AA30" s="17">
        <v>570</v>
      </c>
      <c r="AB30" s="3"/>
      <c r="AC30" s="3"/>
      <c r="AD30" s="1"/>
      <c r="AE30" s="17">
        <v>1433</v>
      </c>
      <c r="AF30" s="3"/>
      <c r="AG30" s="3"/>
      <c r="AH30" s="1"/>
      <c r="AI30" s="17"/>
      <c r="AJ30" s="3"/>
      <c r="AK30" s="3"/>
      <c r="AL30" s="1">
        <f t="shared" si="0"/>
        <v>0</v>
      </c>
      <c r="AM30" s="17"/>
      <c r="AN30" s="3"/>
      <c r="AO30" s="17"/>
      <c r="AP30" s="1">
        <f>Z30+AB30+Tableau163457891011121314151617181920212223242623456789101112131415161718192021222325272829303132333423457681718383940424344454748495052537088105108109110128129130131149150151168169188189190207208209226227244261[[#This Row],[SC2]]+AF30++AG30+AJ30+AN30+Tableau163457891011121314151617181920212223242623456789101112131415161718192021222325272829303132333423457681718383940424344454748495052537088105108109110128129130131149150151168169188189190207208209226227244261[[#This Row],[CS4]]</f>
        <v>3</v>
      </c>
      <c r="AQ30" s="4">
        <f t="array" ref="AQ30">max_score</f>
        <v>4</v>
      </c>
      <c r="AR30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1</v>
      </c>
      <c r="AS30" s="1" t="str">
        <f>IF(AND(I30&gt;4500,Y30=Z30,Tableau163457891011121314151617181920212223242623456789101112131415161718192021222325272829303132333423457681718383940424344454748495052537088105108109110128129130131149150151168169188189190207208209226227244261[[#This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/>
    </row>
    <row r="31" spans="1:64" ht="15" customHeight="1" x14ac:dyDescent="0.25">
      <c r="A31" s="11" t="s">
        <v>229</v>
      </c>
      <c r="B31" s="11" t="s">
        <v>198</v>
      </c>
      <c r="C31" s="75"/>
      <c r="D31" s="45"/>
      <c r="E31" s="52"/>
      <c r="F31" s="52"/>
      <c r="G31" s="52"/>
      <c r="H31" s="4">
        <v>7609</v>
      </c>
      <c r="I31" s="4">
        <v>7336</v>
      </c>
      <c r="J31" s="4">
        <v>7346</v>
      </c>
      <c r="K31" s="30">
        <v>4928</v>
      </c>
      <c r="L31" s="30">
        <v>4967</v>
      </c>
      <c r="M31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39</v>
      </c>
      <c r="N31" s="30">
        <v>568</v>
      </c>
      <c r="O31" s="30">
        <v>531</v>
      </c>
      <c r="P31" s="30">
        <v>597</v>
      </c>
      <c r="Q31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565.33333333333337</v>
      </c>
      <c r="R31" s="41"/>
      <c r="S31" s="41"/>
      <c r="T31" s="41"/>
      <c r="U31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1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112.78333333333333</v>
      </c>
      <c r="W31" s="192">
        <v>4.0999999999999996</v>
      </c>
      <c r="X31" s="1">
        <v>4</v>
      </c>
      <c r="Y31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31" s="3">
        <v>4</v>
      </c>
      <c r="AA31" s="17">
        <v>357</v>
      </c>
      <c r="AB31" s="3"/>
      <c r="AC31" s="3"/>
      <c r="AD31" s="1"/>
      <c r="AE31" s="17">
        <v>805</v>
      </c>
      <c r="AF31" s="3"/>
      <c r="AG31" s="3"/>
      <c r="AH31" s="6"/>
      <c r="AI31" s="17"/>
      <c r="AJ31" s="3"/>
      <c r="AK31" s="3"/>
      <c r="AL31" s="6">
        <f t="shared" si="0"/>
        <v>0</v>
      </c>
      <c r="AM31" s="17"/>
      <c r="AN31" s="3"/>
      <c r="AO31" s="17"/>
      <c r="AP31" s="1">
        <f>Z31+AB31+Tableau163457891011121314151617181920212223242623456789101112131415161718192021222325272829303132333423457681718383940424344454748495052537088105108109110128129130131149150151168169188189190207208209226227244261[[#This Row],[SC2]]+AF31++AG31+AJ31+AN31+Tableau163457891011121314151617181920212223242623456789101112131415161718192021222325272829303132333423457681718383940424344454748495052537088105108109110128129130131149150151168169188189190207208209226227244261[[#This Row],[CS4]]</f>
        <v>4</v>
      </c>
      <c r="AQ31" s="12">
        <f t="array" ref="AQ31">max_score</f>
        <v>4</v>
      </c>
      <c r="AR31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31" s="6" t="str">
        <f>IF(AND(I31&gt;4500,Y31=Z31,Tableau163457891011121314151617181920212223242623456789101112131415161718192021222325272829303132333423457681718383940424344454748495052537088105108109110128129130131149150151168169188189190207208209226227244261[[#This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31" s="15">
        <v>6</v>
      </c>
      <c r="AU31" s="14">
        <v>6</v>
      </c>
      <c r="AV31" s="14">
        <v>5</v>
      </c>
      <c r="AW31" s="14">
        <v>4</v>
      </c>
      <c r="AX31" s="14">
        <v>6</v>
      </c>
      <c r="AY31" s="14">
        <v>5</v>
      </c>
      <c r="AZ31" s="14">
        <v>20</v>
      </c>
      <c r="BA31" s="14">
        <v>12</v>
      </c>
      <c r="BB31" s="14">
        <v>11</v>
      </c>
      <c r="BC31" s="14">
        <v>12</v>
      </c>
      <c r="BD31" s="14">
        <v>9</v>
      </c>
      <c r="BE31" s="14">
        <v>5</v>
      </c>
      <c r="BF31" s="14">
        <v>7</v>
      </c>
      <c r="BG31" s="14">
        <v>0</v>
      </c>
      <c r="BH31" s="14">
        <v>0</v>
      </c>
      <c r="BI31" s="14"/>
      <c r="BJ31" s="14"/>
      <c r="BK31" s="14"/>
      <c r="BL31"/>
    </row>
    <row r="32" spans="1:64" ht="15" customHeight="1" x14ac:dyDescent="0.25">
      <c r="A32" s="43" t="s">
        <v>115</v>
      </c>
      <c r="B32" s="11"/>
      <c r="C32" s="75"/>
      <c r="D32" s="45"/>
      <c r="E32" s="52"/>
      <c r="F32" s="52"/>
      <c r="G32" s="52"/>
      <c r="H32" s="4">
        <v>9122</v>
      </c>
      <c r="I32" s="4">
        <v>7187</v>
      </c>
      <c r="J32" s="4">
        <v>7187</v>
      </c>
      <c r="K32" s="30">
        <v>4933</v>
      </c>
      <c r="L32" s="30">
        <v>4933</v>
      </c>
      <c r="M32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32" s="30">
        <v>35</v>
      </c>
      <c r="O32" s="30">
        <v>350</v>
      </c>
      <c r="P32" s="30">
        <v>428</v>
      </c>
      <c r="Q32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271</v>
      </c>
      <c r="R32" s="41"/>
      <c r="S32" s="41"/>
      <c r="T32" s="41"/>
      <c r="U32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2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112.21666666666667</v>
      </c>
      <c r="W32" s="192"/>
      <c r="X32" s="1">
        <v>3</v>
      </c>
      <c r="Y32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32" s="3">
        <v>3</v>
      </c>
      <c r="AA32" s="17">
        <v>431</v>
      </c>
      <c r="AB32" s="3"/>
      <c r="AC32" s="3"/>
      <c r="AD32" s="1"/>
      <c r="AE32" s="17">
        <v>830</v>
      </c>
      <c r="AF32" s="3"/>
      <c r="AG32" s="3"/>
      <c r="AH32" s="6"/>
      <c r="AI32" s="17"/>
      <c r="AJ32" s="3"/>
      <c r="AK32" s="3"/>
      <c r="AL32" s="6">
        <f t="shared" si="0"/>
        <v>0</v>
      </c>
      <c r="AM32" s="17"/>
      <c r="AN32" s="3"/>
      <c r="AO32" s="17"/>
      <c r="AP32" s="1">
        <f>Z32+AB32+Tableau163457891011121314151617181920212223242623456789101112131415161718192021222325272829303132333423457681718383940424344454748495052537088105108109110128129130131149150151168169188189190207208209226227244261[[#This Row],[SC2]]+AF32++AG32+AJ32+AN32+Tableau163457891011121314151617181920212223242623456789101112131415161718192021222325272829303132333423457681718383940424344454748495052537088105108109110128129130131149150151168169188189190207208209226227244261[[#This Row],[CS4]]</f>
        <v>3</v>
      </c>
      <c r="AQ32" s="12">
        <f t="array" ref="AQ32">max_score</f>
        <v>3</v>
      </c>
      <c r="AR32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32" s="6" t="str">
        <f>IF(AND(I32&gt;4500,Y32=Z32,Tableau163457891011121314151617181920212223242623456789101112131415161718192021222325272829303132333423457681718383940424344454748495052537088105108109110128129130131149150151168169188189190207208209226227244261[[#This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32" s="15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/>
    </row>
    <row r="33" spans="1:64" ht="15" customHeight="1" x14ac:dyDescent="0.25">
      <c r="A33" s="11" t="s">
        <v>244</v>
      </c>
      <c r="B33" s="11" t="s">
        <v>242</v>
      </c>
      <c r="C33" s="76"/>
      <c r="D33" s="77"/>
      <c r="E33" s="52"/>
      <c r="F33" s="52"/>
      <c r="G33" s="52"/>
      <c r="H33" s="4">
        <v>6303</v>
      </c>
      <c r="I33" s="4">
        <v>6433</v>
      </c>
      <c r="J33" s="4">
        <v>6008</v>
      </c>
      <c r="K33" s="30">
        <v>3179</v>
      </c>
      <c r="L33" s="30">
        <v>3228</v>
      </c>
      <c r="M33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49</v>
      </c>
      <c r="N33" s="30">
        <v>506</v>
      </c>
      <c r="O33" s="30">
        <v>408</v>
      </c>
      <c r="P33" s="30">
        <v>594</v>
      </c>
      <c r="Q33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502.66666666666669</v>
      </c>
      <c r="R33" s="41"/>
      <c r="S33" s="41"/>
      <c r="T33" s="41"/>
      <c r="U33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3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83.8</v>
      </c>
      <c r="W33" s="192">
        <v>0.54</v>
      </c>
      <c r="X33" s="8">
        <v>3</v>
      </c>
      <c r="Y33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33" s="9">
        <v>3</v>
      </c>
      <c r="AA33" s="17">
        <v>284</v>
      </c>
      <c r="AB33" s="9"/>
      <c r="AC33" s="9"/>
      <c r="AD33" s="1"/>
      <c r="AE33" s="17">
        <v>524</v>
      </c>
      <c r="AF33" s="9"/>
      <c r="AG33" s="3"/>
      <c r="AH33" s="6"/>
      <c r="AI33" s="17"/>
      <c r="AJ33" s="9"/>
      <c r="AK33" s="9"/>
      <c r="AL33" s="6">
        <f t="shared" si="0"/>
        <v>0</v>
      </c>
      <c r="AM33" s="10"/>
      <c r="AN33" s="9"/>
      <c r="AO33" s="10"/>
      <c r="AP33" s="1">
        <f>Z33+AB33+Tableau163457891011121314151617181920212223242623456789101112131415161718192021222325272829303132333423457681718383940424344454748495052537088105108109110128129130131149150151168169188189190207208209226227244261[[#This Row],[SC2]]+AF33++AG33+AJ33+AN33+Tableau163457891011121314151617181920212223242623456789101112131415161718192021222325272829303132333423457681718383940424344454748495052537088105108109110128129130131149150151168169188189190207208209226227244261[[#This Row],[CS4]]</f>
        <v>3</v>
      </c>
      <c r="AQ33" s="12">
        <f t="array" ref="AQ33">max_score</f>
        <v>3</v>
      </c>
      <c r="AR33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33" s="6" t="str">
        <f>IF(AND(I33&gt;4500,Y33=Z33,Tableau163457891011121314151617181920212223242623456789101112131415161718192021222325272829303132333423457681718383940424344454748495052537088105108109110128129130131149150151168169188189190207208209226227244261[[#This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33" s="15">
        <v>6</v>
      </c>
      <c r="AU33" s="16">
        <v>5</v>
      </c>
      <c r="AV33" s="16">
        <v>6</v>
      </c>
      <c r="AW33" s="16">
        <v>5</v>
      </c>
      <c r="AX33" s="16">
        <v>6</v>
      </c>
      <c r="AY33" s="16">
        <v>7</v>
      </c>
      <c r="AZ33" s="16">
        <v>20</v>
      </c>
      <c r="BA33" s="16">
        <v>13</v>
      </c>
      <c r="BB33" s="16">
        <v>10</v>
      </c>
      <c r="BC33" s="16">
        <v>13</v>
      </c>
      <c r="BD33" s="16">
        <v>12</v>
      </c>
      <c r="BE33" s="16">
        <v>3</v>
      </c>
      <c r="BF33" s="16">
        <v>4</v>
      </c>
      <c r="BG33" s="16">
        <v>0</v>
      </c>
      <c r="BH33" s="16">
        <v>0</v>
      </c>
      <c r="BI33" s="16"/>
      <c r="BJ33" s="16"/>
      <c r="BK33" s="16"/>
      <c r="BL33"/>
    </row>
    <row r="34" spans="1:64" ht="15" customHeight="1" x14ac:dyDescent="0.25">
      <c r="A34" s="11" t="s">
        <v>248</v>
      </c>
      <c r="B34" s="11" t="s">
        <v>132</v>
      </c>
      <c r="C34" s="78"/>
      <c r="D34" s="79"/>
      <c r="E34" s="52"/>
      <c r="F34" s="52"/>
      <c r="G34" s="52"/>
      <c r="H34" s="4">
        <v>8456</v>
      </c>
      <c r="I34" s="7">
        <v>7682</v>
      </c>
      <c r="J34" s="4">
        <v>7772</v>
      </c>
      <c r="K34" s="30">
        <v>4586</v>
      </c>
      <c r="L34" s="30">
        <v>4590</v>
      </c>
      <c r="M34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4</v>
      </c>
      <c r="N34" s="30">
        <v>485</v>
      </c>
      <c r="O34" s="30">
        <v>767</v>
      </c>
      <c r="P34" s="30">
        <v>503</v>
      </c>
      <c r="Q34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585</v>
      </c>
      <c r="R34" s="41"/>
      <c r="S34" s="41"/>
      <c r="T34" s="41"/>
      <c r="U34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4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106.5</v>
      </c>
      <c r="W34" s="192">
        <v>4.0599999999999996</v>
      </c>
      <c r="X34" s="8">
        <v>3</v>
      </c>
      <c r="Y34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34" s="9">
        <v>3</v>
      </c>
      <c r="AA34" s="17">
        <v>366</v>
      </c>
      <c r="AB34" s="9"/>
      <c r="AC34" s="9"/>
      <c r="AD34" s="1"/>
      <c r="AE34" s="17">
        <v>675</v>
      </c>
      <c r="AF34" s="9"/>
      <c r="AG34" s="3"/>
      <c r="AH34" s="6"/>
      <c r="AI34" s="17"/>
      <c r="AJ34" s="9"/>
      <c r="AK34" s="9"/>
      <c r="AL34" s="6">
        <f t="shared" ref="AL34:AL51" si="1">AM34-AI34</f>
        <v>0</v>
      </c>
      <c r="AM34" s="10"/>
      <c r="AN34" s="9"/>
      <c r="AO34" s="10"/>
      <c r="AP34" s="1">
        <f>Z34+AB34+Tableau163457891011121314151617181920212223242623456789101112131415161718192021222325272829303132333423457681718383940424344454748495052537088105108109110128129130131149150151168169188189190207208209226227244261[[#This Row],[SC2]]+AF34++AG34+AJ34+AN34+Tableau163457891011121314151617181920212223242623456789101112131415161718192021222325272829303132333423457681718383940424344454748495052537088105108109110128129130131149150151168169188189190207208209226227244261[[#This Row],[CS4]]</f>
        <v>3</v>
      </c>
      <c r="AQ34" s="12">
        <f t="array" ref="AQ34">max_score</f>
        <v>3</v>
      </c>
      <c r="AR34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34" s="6" t="str">
        <f>IF(AND(I34&gt;4500,Y34=Z34,Tableau163457891011121314151617181920212223242623456789101112131415161718192021222325272829303132333423457681718383940424344454748495052537088105108109110128129130131149150151168169188189190207208209226227244261[[#This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34" s="15">
        <v>7</v>
      </c>
      <c r="AU34" s="14">
        <v>5</v>
      </c>
      <c r="AV34" s="14">
        <v>5</v>
      </c>
      <c r="AW34" s="14">
        <v>4</v>
      </c>
      <c r="AX34" s="14">
        <v>4</v>
      </c>
      <c r="AY34" s="14">
        <v>6</v>
      </c>
      <c r="AZ34" s="14">
        <v>20</v>
      </c>
      <c r="BA34" s="14">
        <v>9</v>
      </c>
      <c r="BB34" s="14">
        <v>8</v>
      </c>
      <c r="BC34" s="14">
        <v>9</v>
      </c>
      <c r="BD34" s="14">
        <v>8</v>
      </c>
      <c r="BE34" s="14">
        <v>3</v>
      </c>
      <c r="BF34" s="14">
        <v>2</v>
      </c>
      <c r="BG34" s="14">
        <v>0</v>
      </c>
      <c r="BH34" s="14">
        <v>0</v>
      </c>
      <c r="BI34" s="14"/>
      <c r="BJ34" s="14"/>
      <c r="BK34" s="14"/>
      <c r="BL34"/>
    </row>
    <row r="35" spans="1:64" ht="15" customHeight="1" x14ac:dyDescent="0.25">
      <c r="A35" s="11" t="s">
        <v>77</v>
      </c>
      <c r="B35" s="11" t="s">
        <v>250</v>
      </c>
      <c r="C35" s="78"/>
      <c r="D35" s="79"/>
      <c r="E35" s="52"/>
      <c r="F35" s="52"/>
      <c r="G35" s="52"/>
      <c r="H35" s="4">
        <v>6993</v>
      </c>
      <c r="I35" s="4">
        <v>6408</v>
      </c>
      <c r="J35" s="4">
        <v>7026</v>
      </c>
      <c r="K35" s="30">
        <v>3740</v>
      </c>
      <c r="L35" s="30">
        <v>3819</v>
      </c>
      <c r="M35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79</v>
      </c>
      <c r="N35" s="30">
        <v>140</v>
      </c>
      <c r="O35" s="30">
        <v>349</v>
      </c>
      <c r="P35" s="30">
        <v>594</v>
      </c>
      <c r="Q35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361</v>
      </c>
      <c r="R35" s="41"/>
      <c r="S35" s="41"/>
      <c r="T35" s="41"/>
      <c r="U35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5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93.65</v>
      </c>
      <c r="W35" s="192">
        <v>1.59</v>
      </c>
      <c r="X35" s="8">
        <v>3</v>
      </c>
      <c r="Y35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35" s="9">
        <v>3</v>
      </c>
      <c r="AA35" s="17">
        <v>130</v>
      </c>
      <c r="AB35" s="9"/>
      <c r="AC35" s="9"/>
      <c r="AD35" s="1"/>
      <c r="AE35" s="17">
        <v>325</v>
      </c>
      <c r="AF35" s="9"/>
      <c r="AG35" s="3"/>
      <c r="AH35" s="6"/>
      <c r="AI35" s="17"/>
      <c r="AJ35" s="9"/>
      <c r="AK35" s="9"/>
      <c r="AL35" s="6">
        <f t="shared" si="1"/>
        <v>0</v>
      </c>
      <c r="AM35" s="10"/>
      <c r="AN35" s="9"/>
      <c r="AO35" s="10"/>
      <c r="AP35" s="1">
        <f>Z35+AB35+Tableau163457891011121314151617181920212223242623456789101112131415161718192021222325272829303132333423457681718383940424344454748495052537088105108109110128129130131149150151168169188189190207208209226227244261[[#This Row],[SC2]]+AF35++AG35+AJ35+AN35+Tableau163457891011121314151617181920212223242623456789101112131415161718192021222325272829303132333423457681718383940424344454748495052537088105108109110128129130131149150151168169188189190207208209226227244261[[#This Row],[CS4]]</f>
        <v>3</v>
      </c>
      <c r="AQ35" s="12">
        <f t="array" ref="AQ35">max_score</f>
        <v>3</v>
      </c>
      <c r="AR35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35" s="6" t="str">
        <f>IF(AND(I35&gt;4500,Y35=Z35,Tableau163457891011121314151617181920212223242623456789101112131415161718192021222325272829303132333423457681718383940424344454748495052537088105108109110128129130131149150151168169188189190207208209226227244261[[#This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35" s="15">
        <v>7</v>
      </c>
      <c r="AU35" s="16">
        <v>5</v>
      </c>
      <c r="AV35" s="16">
        <v>6</v>
      </c>
      <c r="AW35" s="16">
        <v>6</v>
      </c>
      <c r="AX35" s="16">
        <v>6</v>
      </c>
      <c r="AY35" s="16">
        <v>7</v>
      </c>
      <c r="AZ35" s="16">
        <v>16</v>
      </c>
      <c r="BA35" s="16">
        <v>5</v>
      </c>
      <c r="BB35" s="16">
        <v>1</v>
      </c>
      <c r="BC35" s="16">
        <v>3</v>
      </c>
      <c r="BD35" s="16">
        <v>0</v>
      </c>
      <c r="BE35" s="16">
        <v>0</v>
      </c>
      <c r="BF35" s="16">
        <v>0</v>
      </c>
      <c r="BG35" s="16">
        <v>0</v>
      </c>
      <c r="BH35" s="16">
        <v>0</v>
      </c>
      <c r="BI35" s="16"/>
      <c r="BJ35" s="16"/>
      <c r="BK35" s="16"/>
      <c r="BL35"/>
    </row>
    <row r="36" spans="1:64" ht="15" customHeight="1" x14ac:dyDescent="0.25">
      <c r="A36" s="43" t="s">
        <v>344</v>
      </c>
      <c r="B36" s="11" t="s">
        <v>133</v>
      </c>
      <c r="C36" s="75"/>
      <c r="D36" s="45"/>
      <c r="E36" s="52"/>
      <c r="F36" s="52"/>
      <c r="G36" s="52"/>
      <c r="H36" s="4">
        <v>7968</v>
      </c>
      <c r="I36" s="4">
        <v>7968</v>
      </c>
      <c r="J36" s="4">
        <v>7968</v>
      </c>
      <c r="K36" s="30">
        <v>5286</v>
      </c>
      <c r="L36" s="30">
        <v>5286</v>
      </c>
      <c r="M36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36" s="30">
        <v>0</v>
      </c>
      <c r="O36" s="30">
        <v>0</v>
      </c>
      <c r="P36" s="30"/>
      <c r="Q36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36" s="41"/>
      <c r="S36" s="41"/>
      <c r="T36" s="41"/>
      <c r="U36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6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118.1</v>
      </c>
      <c r="W36" s="192">
        <v>3.41</v>
      </c>
      <c r="X36" s="8">
        <v>3</v>
      </c>
      <c r="Y36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36" s="9">
        <v>0</v>
      </c>
      <c r="AA36" s="17">
        <v>0</v>
      </c>
      <c r="AB36" s="9"/>
      <c r="AC36" s="9"/>
      <c r="AD36" s="1"/>
      <c r="AE36" s="17">
        <v>0</v>
      </c>
      <c r="AF36" s="9"/>
      <c r="AG36" s="3"/>
      <c r="AH36" s="6"/>
      <c r="AI36" s="17"/>
      <c r="AJ36" s="9"/>
      <c r="AK36" s="9"/>
      <c r="AL36" s="6">
        <f t="shared" si="1"/>
        <v>0</v>
      </c>
      <c r="AM36" s="10"/>
      <c r="AN36" s="9"/>
      <c r="AO36" s="10"/>
      <c r="AP36" s="1">
        <f>Z36+AB36+Tableau163457891011121314151617181920212223242623456789101112131415161718192021222325272829303132333423457681718383940424344454748495052537088105108109110128129130131149150151168169188189190207208209226227244261[[#This Row],[SC2]]+AF36++AG36+AJ36+AN36+Tableau163457891011121314151617181920212223242623456789101112131415161718192021222325272829303132333423457681718383940424344454748495052537088105108109110128129130131149150151168169188189190207208209226227244261[[#This Row],[CS4]]</f>
        <v>0</v>
      </c>
      <c r="AQ36" s="12">
        <f t="array" ref="AQ36">max_score</f>
        <v>3</v>
      </c>
      <c r="AR36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3</v>
      </c>
      <c r="AS36" s="6" t="str">
        <f>IF(AND(I36&gt;4500,Y36=Z36,Tableau163457891011121314151617181920212223242623456789101112131415161718192021222325272829303132333423457681718383940424344454748495052537088105108109110128129130131149150151168169188189190207208209226227244261[[#This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36" s="15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/>
    </row>
    <row r="37" spans="1:64" ht="15" customHeight="1" x14ac:dyDescent="0.25">
      <c r="A37" s="11" t="s">
        <v>148</v>
      </c>
      <c r="B37" s="11" t="s">
        <v>160</v>
      </c>
      <c r="C37" s="75"/>
      <c r="D37" s="45"/>
      <c r="E37" s="52"/>
      <c r="F37" s="52"/>
      <c r="G37" s="52"/>
      <c r="H37" s="12">
        <v>9068</v>
      </c>
      <c r="I37" s="12">
        <v>9068</v>
      </c>
      <c r="J37" s="12">
        <v>8474</v>
      </c>
      <c r="K37" s="30">
        <v>5409</v>
      </c>
      <c r="L37" s="30">
        <v>5518</v>
      </c>
      <c r="M37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109</v>
      </c>
      <c r="N37" s="30">
        <v>1232</v>
      </c>
      <c r="O37" s="30">
        <v>2044</v>
      </c>
      <c r="P37" s="30">
        <v>2157</v>
      </c>
      <c r="Q37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1811</v>
      </c>
      <c r="R37" s="41"/>
      <c r="S37" s="41"/>
      <c r="T37" s="41"/>
      <c r="U37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7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121.96666666666667</v>
      </c>
      <c r="W37" s="192">
        <v>4.46</v>
      </c>
      <c r="X37" s="1">
        <v>4</v>
      </c>
      <c r="Y37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37" s="3">
        <v>4</v>
      </c>
      <c r="AA37" s="17">
        <v>605</v>
      </c>
      <c r="AB37" s="3"/>
      <c r="AC37" s="3"/>
      <c r="AD37" s="1"/>
      <c r="AE37" s="17">
        <v>637</v>
      </c>
      <c r="AF37" s="3"/>
      <c r="AG37" s="3"/>
      <c r="AH37" s="1"/>
      <c r="AI37" s="17"/>
      <c r="AJ37" s="3"/>
      <c r="AK37" s="3"/>
      <c r="AL37" s="1">
        <f t="shared" si="1"/>
        <v>0</v>
      </c>
      <c r="AM37" s="17"/>
      <c r="AN37" s="3"/>
      <c r="AO37" s="17"/>
      <c r="AP37" s="1">
        <f>Z37+AB37+Tableau163457891011121314151617181920212223242623456789101112131415161718192021222325272829303132333423457681718383940424344454748495052537088105108109110128129130131149150151168169188189190207208209226227244261[[#This Row],[SC2]]+AF37++AG37+AJ37+AN37+Tableau163457891011121314151617181920212223242623456789101112131415161718192021222325272829303132333423457681718383940424344454748495052537088105108109110128129130131149150151168169188189190207208209226227244261[[#This Row],[CS4]]</f>
        <v>4</v>
      </c>
      <c r="AQ37" s="4">
        <f t="array" ref="AQ37">max_score</f>
        <v>4</v>
      </c>
      <c r="AR37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37" s="6" t="str">
        <f>IF(AND(I37&gt;4500,Y37=Z37,Tableau163457891011121314151617181920212223242623456789101112131415161718192021222325272829303132333423457681718383940424344454748495052537088105108109110128129130131149150151168169188189190207208209226227244261[[#This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37" s="15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/>
    </row>
    <row r="38" spans="1:64" ht="15" customHeight="1" x14ac:dyDescent="0.25">
      <c r="A38" s="11" t="s">
        <v>114</v>
      </c>
      <c r="B38" s="11" t="s">
        <v>137</v>
      </c>
      <c r="C38" s="75"/>
      <c r="D38" s="45"/>
      <c r="E38" s="52"/>
      <c r="F38" s="52"/>
      <c r="G38" s="52"/>
      <c r="H38" s="4">
        <v>8732</v>
      </c>
      <c r="I38" s="4">
        <v>8732</v>
      </c>
      <c r="J38" s="4">
        <v>7017</v>
      </c>
      <c r="K38" s="30">
        <v>4928</v>
      </c>
      <c r="L38" s="30">
        <v>4928</v>
      </c>
      <c r="M38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38" s="30">
        <v>451</v>
      </c>
      <c r="O38" s="30">
        <v>0</v>
      </c>
      <c r="P38" s="30">
        <v>231</v>
      </c>
      <c r="Q38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227.33333333333334</v>
      </c>
      <c r="R38" s="41"/>
      <c r="S38" s="41"/>
      <c r="T38" s="41"/>
      <c r="U38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8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112.13333333333334</v>
      </c>
      <c r="W38" s="192">
        <v>0</v>
      </c>
      <c r="X38" s="8">
        <v>2</v>
      </c>
      <c r="Y38" s="2">
        <f>Tableau163457891011121314151617181920212223242623456789101112131415161718192021222325272829303132333423457681718383940424344454748495052537088105108109110128129130131149150151168169188189190207208209226227244261[[#This Row],[PR]]+0</f>
        <v>2</v>
      </c>
      <c r="Z38" s="9">
        <v>0</v>
      </c>
      <c r="AA38" s="17">
        <v>0</v>
      </c>
      <c r="AB38" s="9"/>
      <c r="AC38" s="9"/>
      <c r="AD38" s="1"/>
      <c r="AE38" s="17">
        <v>197</v>
      </c>
      <c r="AF38" s="9"/>
      <c r="AG38" s="3"/>
      <c r="AH38" s="6"/>
      <c r="AI38" s="17"/>
      <c r="AJ38" s="9"/>
      <c r="AK38" s="9"/>
      <c r="AL38" s="6">
        <f t="shared" si="1"/>
        <v>0</v>
      </c>
      <c r="AM38" s="10"/>
      <c r="AN38" s="9"/>
      <c r="AO38" s="10"/>
      <c r="AP38" s="1">
        <f>Z38+AB38+Tableau163457891011121314151617181920212223242623456789101112131415161718192021222325272829303132333423457681718383940424344454748495052537088105108109110128129130131149150151168169188189190207208209226227244261[[#This Row],[SC2]]+AF38++AG38+AJ38+AN38+Tableau163457891011121314151617181920212223242623456789101112131415161718192021222325272829303132333423457681718383940424344454748495052537088105108109110128129130131149150151168169188189190207208209226227244261[[#This Row],[CS4]]</f>
        <v>0</v>
      </c>
      <c r="AQ38" s="12">
        <f t="array" ref="AQ38">max_score</f>
        <v>2</v>
      </c>
      <c r="AR38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2</v>
      </c>
      <c r="AS38" s="6" t="str">
        <f>IF(AND(I38&gt;4500,Y38=Z38,Tableau163457891011121314151617181920212223242623456789101112131415161718192021222325272829303132333423457681718383940424344454748495052537088105108109110128129130131149150151168169188189190207208209226227244261[[#This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38" s="15">
        <v>3</v>
      </c>
      <c r="AU38" s="16">
        <v>3</v>
      </c>
      <c r="AV38" s="16">
        <v>3</v>
      </c>
      <c r="AW38" s="16">
        <v>2</v>
      </c>
      <c r="AX38" s="16">
        <v>3</v>
      </c>
      <c r="AY38" s="16">
        <v>3</v>
      </c>
      <c r="AZ38" s="16">
        <v>20</v>
      </c>
      <c r="BA38" s="16">
        <v>7</v>
      </c>
      <c r="BB38" s="16">
        <v>2</v>
      </c>
      <c r="BC38" s="16">
        <v>5</v>
      </c>
      <c r="BD38" s="16">
        <v>0</v>
      </c>
      <c r="BE38" s="16">
        <v>1</v>
      </c>
      <c r="BF38" s="16">
        <v>0</v>
      </c>
      <c r="BG38" s="16">
        <v>0</v>
      </c>
      <c r="BH38" s="16">
        <v>0</v>
      </c>
      <c r="BI38" s="16"/>
      <c r="BJ38" s="16"/>
      <c r="BK38" s="16"/>
      <c r="BL38"/>
    </row>
    <row r="39" spans="1:64" ht="15" customHeight="1" x14ac:dyDescent="0.25">
      <c r="A39" s="11" t="s">
        <v>314</v>
      </c>
      <c r="B39" s="11" t="s">
        <v>280</v>
      </c>
      <c r="C39" s="75"/>
      <c r="D39" s="45"/>
      <c r="E39" s="52"/>
      <c r="F39" s="52"/>
      <c r="G39" s="52"/>
      <c r="H39" s="4">
        <v>8478</v>
      </c>
      <c r="I39" s="4">
        <v>8478</v>
      </c>
      <c r="J39" s="4">
        <v>8616</v>
      </c>
      <c r="K39" s="30">
        <v>3080</v>
      </c>
      <c r="L39" s="171">
        <v>3170</v>
      </c>
      <c r="M39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90</v>
      </c>
      <c r="N39" s="30"/>
      <c r="O39" s="172"/>
      <c r="P39" s="30">
        <v>576</v>
      </c>
      <c r="Q39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192</v>
      </c>
      <c r="R39" s="41"/>
      <c r="S39" s="41"/>
      <c r="T39" s="41"/>
      <c r="U39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39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82.833333333333343</v>
      </c>
      <c r="W39" s="192">
        <v>2.31</v>
      </c>
      <c r="X39" s="1">
        <v>4</v>
      </c>
      <c r="Y39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39" s="3">
        <v>4</v>
      </c>
      <c r="AA39" s="17">
        <v>807</v>
      </c>
      <c r="AB39" s="3"/>
      <c r="AC39" s="3"/>
      <c r="AD39" s="1"/>
      <c r="AE39" s="17">
        <v>1624</v>
      </c>
      <c r="AF39" s="3"/>
      <c r="AG39" s="3"/>
      <c r="AH39" s="6"/>
      <c r="AI39" s="17"/>
      <c r="AJ39" s="3"/>
      <c r="AK39" s="3"/>
      <c r="AL39" s="6">
        <f t="shared" si="1"/>
        <v>0</v>
      </c>
      <c r="AM39" s="17"/>
      <c r="AN39" s="3"/>
      <c r="AO39" s="17"/>
      <c r="AP39" s="1">
        <f>Z39+AB39+Tableau163457891011121314151617181920212223242623456789101112131415161718192021222325272829303132333423457681718383940424344454748495052537088105108109110128129130131149150151168169188189190207208209226227244261[[#This Row],[SC2]]+AF39++AG39+AJ39+AN39+Tableau163457891011121314151617181920212223242623456789101112131415161718192021222325272829303132333423457681718383940424344454748495052537088105108109110128129130131149150151168169188189190207208209226227244261[[#This Row],[CS4]]</f>
        <v>4</v>
      </c>
      <c r="AQ39" s="12">
        <f t="array" ref="AQ39">max_score</f>
        <v>4</v>
      </c>
      <c r="AR39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39" s="6" t="str">
        <f>IF(AND(I39&gt;4500,Y39=Z39,Tableau163457891011121314151617181920212223242623456789101112131415161718192021222325272829303132333423457681718383940424344454748495052537088105108109110128129130131149150151168169188189190207208209226227244261[[#This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39" s="15"/>
      <c r="AU39" s="15"/>
      <c r="AV39" s="14"/>
      <c r="AW39" s="14"/>
      <c r="AX39" s="14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4"/>
      <c r="BL39"/>
    </row>
    <row r="40" spans="1:64" ht="15" customHeight="1" x14ac:dyDescent="0.25">
      <c r="A40" s="11" t="s">
        <v>78</v>
      </c>
      <c r="B40" s="11" t="s">
        <v>136</v>
      </c>
      <c r="C40" s="75"/>
      <c r="D40" s="45"/>
      <c r="E40" s="52"/>
      <c r="F40" s="52"/>
      <c r="G40" s="52"/>
      <c r="H40" s="4">
        <v>7794</v>
      </c>
      <c r="I40" s="4">
        <v>7794</v>
      </c>
      <c r="J40" s="4">
        <v>8357</v>
      </c>
      <c r="K40" s="30">
        <v>4820</v>
      </c>
      <c r="L40" s="30">
        <v>4917</v>
      </c>
      <c r="M40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97</v>
      </c>
      <c r="N40" s="30">
        <v>453</v>
      </c>
      <c r="O40" s="30">
        <v>1207</v>
      </c>
      <c r="P40" s="30">
        <v>1027</v>
      </c>
      <c r="Q40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895.66666666666663</v>
      </c>
      <c r="R40" s="41"/>
      <c r="S40" s="41"/>
      <c r="T40" s="41"/>
      <c r="U40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0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111.95</v>
      </c>
      <c r="W40" s="192">
        <v>4.37</v>
      </c>
      <c r="X40" s="8">
        <v>4</v>
      </c>
      <c r="Y40" s="2">
        <f>Tableau163457891011121314151617181920212223242623456789101112131415161718192021222325272829303132333423457681718383940424344454748495052537088105108109110128129130131149150151168169188189190207208209226227244261[[#This Row],[PR]]+0</f>
        <v>4</v>
      </c>
      <c r="Z40" s="9">
        <v>4</v>
      </c>
      <c r="AA40" s="17">
        <v>776</v>
      </c>
      <c r="AB40" s="9"/>
      <c r="AC40" s="9"/>
      <c r="AD40" s="1"/>
      <c r="AE40" s="17">
        <v>1586</v>
      </c>
      <c r="AF40" s="9"/>
      <c r="AG40" s="3"/>
      <c r="AH40" s="6"/>
      <c r="AI40" s="17"/>
      <c r="AJ40" s="9"/>
      <c r="AK40" s="9"/>
      <c r="AL40" s="6">
        <f t="shared" si="1"/>
        <v>0</v>
      </c>
      <c r="AM40" s="10"/>
      <c r="AN40" s="9"/>
      <c r="AO40" s="10"/>
      <c r="AP40" s="1">
        <f>Z40+AB40+Tableau163457891011121314151617181920212223242623456789101112131415161718192021222325272829303132333423457681718383940424344454748495052537088105108109110128129130131149150151168169188189190207208209226227244261[[#This Row],[SC2]]+AF40++AG40+AJ40+AN40+Tableau163457891011121314151617181920212223242623456789101112131415161718192021222325272829303132333423457681718383940424344454748495052537088105108109110128129130131149150151168169188189190207208209226227244261[[#This Row],[CS4]]</f>
        <v>4</v>
      </c>
      <c r="AQ40" s="12">
        <f t="array" ref="AQ40">max_score</f>
        <v>4</v>
      </c>
      <c r="AR40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40" s="6" t="str">
        <f>IF(AND(I40&gt;4500,Y40=Z40,Tableau163457891011121314151617181920212223242623456789101112131415161718192021222325272829303132333423457681718383940424344454748495052537088105108109110128129130131149150151168169188189190207208209226227244261[[#This Row],[PTS1]]&gt;100),"1","0")</f>
        <v>1</v>
      </c>
      <c r="AT40" s="15">
        <v>5</v>
      </c>
      <c r="AU40" s="16">
        <v>4</v>
      </c>
      <c r="AV40" s="16">
        <v>4</v>
      </c>
      <c r="AW40" s="16">
        <v>4</v>
      </c>
      <c r="AX40" s="16">
        <v>4</v>
      </c>
      <c r="AY40" s="16">
        <v>7</v>
      </c>
      <c r="AZ40" s="16">
        <v>16</v>
      </c>
      <c r="BA40" s="16">
        <v>5</v>
      </c>
      <c r="BB40" s="16">
        <v>1</v>
      </c>
      <c r="BC40" s="16">
        <v>3</v>
      </c>
      <c r="BD40" s="16">
        <v>0</v>
      </c>
      <c r="BE40" s="16">
        <v>0</v>
      </c>
      <c r="BF40" s="16">
        <v>0</v>
      </c>
      <c r="BG40" s="16">
        <v>0</v>
      </c>
      <c r="BH40" s="16">
        <v>0</v>
      </c>
      <c r="BI40" s="16"/>
      <c r="BJ40" s="16"/>
      <c r="BK40" s="16"/>
      <c r="BL40"/>
    </row>
    <row r="41" spans="1:64" ht="15" customHeight="1" x14ac:dyDescent="0.25">
      <c r="A41" s="43" t="s">
        <v>345</v>
      </c>
      <c r="B41" s="11" t="s">
        <v>143</v>
      </c>
      <c r="C41" s="75"/>
      <c r="D41" s="45"/>
      <c r="E41" s="52">
        <v>1</v>
      </c>
      <c r="F41" s="52"/>
      <c r="G41" s="52"/>
      <c r="H41" s="4">
        <v>7000</v>
      </c>
      <c r="I41" s="4">
        <v>4000</v>
      </c>
      <c r="J41" s="4">
        <v>4000</v>
      </c>
      <c r="K41" s="30">
        <v>2074</v>
      </c>
      <c r="L41" s="30">
        <v>2074</v>
      </c>
      <c r="M41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41" s="30">
        <v>0</v>
      </c>
      <c r="O41" s="30">
        <v>238</v>
      </c>
      <c r="P41" s="30"/>
      <c r="Q41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79.333333333333329</v>
      </c>
      <c r="R41" s="41"/>
      <c r="S41" s="41"/>
      <c r="T41" s="41"/>
      <c r="U41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1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64.566666666666663</v>
      </c>
      <c r="W41" s="192">
        <v>0</v>
      </c>
      <c r="X41" s="8">
        <v>2</v>
      </c>
      <c r="Y41" s="2">
        <f>Tableau163457891011121314151617181920212223242623456789101112131415161718192021222325272829303132333423457681718383940424344454748495052537088105108109110128129130131149150151168169188189190207208209226227244261[[#This Row],[PR]]+0</f>
        <v>2</v>
      </c>
      <c r="Z41" s="9">
        <v>2</v>
      </c>
      <c r="AA41" s="17">
        <v>274</v>
      </c>
      <c r="AB41" s="9"/>
      <c r="AC41" s="9"/>
      <c r="AD41" s="1"/>
      <c r="AE41" s="17">
        <v>749</v>
      </c>
      <c r="AF41" s="9"/>
      <c r="AG41" s="3"/>
      <c r="AH41" s="6"/>
      <c r="AI41" s="17"/>
      <c r="AJ41" s="9"/>
      <c r="AK41" s="9"/>
      <c r="AL41" s="6">
        <f t="shared" si="1"/>
        <v>0</v>
      </c>
      <c r="AM41" s="10"/>
      <c r="AN41" s="9"/>
      <c r="AO41" s="10"/>
      <c r="AP41" s="1">
        <f>Z41+AB41+Tableau163457891011121314151617181920212223242623456789101112131415161718192021222325272829303132333423457681718383940424344454748495052537088105108109110128129130131149150151168169188189190207208209226227244261[[#This Row],[SC2]]+AF41++AG41+AJ41+AN41+Tableau163457891011121314151617181920212223242623456789101112131415161718192021222325272829303132333423457681718383940424344454748495052537088105108109110128129130131149150151168169188189190207208209226227244261[[#This Row],[CS4]]</f>
        <v>2</v>
      </c>
      <c r="AQ41" s="12">
        <f t="array" ref="AQ41">max_score</f>
        <v>2</v>
      </c>
      <c r="AR41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41" s="6" t="str">
        <f>IF(AND(I41&gt;4500,Y41=Z41,Tableau163457891011121314151617181920212223242623456789101112131415161718192021222325272829303132333423457681718383940424344454748495052537088105108109110128129130131149150151168169188189190207208209226227244261[[#This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41" s="15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/>
    </row>
    <row r="42" spans="1:64" ht="15" customHeight="1" x14ac:dyDescent="0.25">
      <c r="A42" s="43" t="s">
        <v>341</v>
      </c>
      <c r="B42" s="11" t="s">
        <v>146</v>
      </c>
      <c r="C42" s="75"/>
      <c r="D42" s="45"/>
      <c r="E42" s="52"/>
      <c r="F42" s="52"/>
      <c r="G42" s="52"/>
      <c r="H42" s="12">
        <v>7753</v>
      </c>
      <c r="I42" s="12">
        <v>7053</v>
      </c>
      <c r="J42" s="12">
        <v>6153</v>
      </c>
      <c r="K42" s="30">
        <v>4643</v>
      </c>
      <c r="L42" s="30">
        <v>4671</v>
      </c>
      <c r="M42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28</v>
      </c>
      <c r="N42" s="30">
        <v>241</v>
      </c>
      <c r="O42" s="30">
        <v>387</v>
      </c>
      <c r="P42" s="30">
        <v>275</v>
      </c>
      <c r="Q42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301</v>
      </c>
      <c r="R42" s="41"/>
      <c r="S42" s="41"/>
      <c r="T42" s="41"/>
      <c r="U42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2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107.85</v>
      </c>
      <c r="W42" s="192">
        <v>0.54</v>
      </c>
      <c r="X42" s="1">
        <v>3</v>
      </c>
      <c r="Y42" s="2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42" s="3">
        <v>0</v>
      </c>
      <c r="AA42" s="17">
        <v>0</v>
      </c>
      <c r="AB42" s="3"/>
      <c r="AC42" s="3"/>
      <c r="AD42" s="1"/>
      <c r="AE42" s="17">
        <v>17</v>
      </c>
      <c r="AF42" s="3"/>
      <c r="AG42" s="3"/>
      <c r="AH42" s="6"/>
      <c r="AI42" s="17"/>
      <c r="AJ42" s="3"/>
      <c r="AK42" s="3"/>
      <c r="AL42" s="6">
        <f t="shared" si="1"/>
        <v>0</v>
      </c>
      <c r="AM42" s="17"/>
      <c r="AN42" s="3"/>
      <c r="AO42" s="17"/>
      <c r="AP42" s="1">
        <f>Z42+AB42+Tableau163457891011121314151617181920212223242623456789101112131415161718192021222325272829303132333423457681718383940424344454748495052537088105108109110128129130131149150151168169188189190207208209226227244261[[#This Row],[SC2]]+AF42++AG42+AJ42+AN42+Tableau163457891011121314151617181920212223242623456789101112131415161718192021222325272829303132333423457681718383940424344454748495052537088105108109110128129130131149150151168169188189190207208209226227244261[[#This Row],[CS4]]</f>
        <v>0</v>
      </c>
      <c r="AQ42" s="12">
        <f t="array" ref="AQ42">max_score</f>
        <v>3</v>
      </c>
      <c r="AR42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3</v>
      </c>
      <c r="AS42" s="6" t="str">
        <f>IF(AND(I42&gt;4500,Y42=Z42,Tableau163457891011121314151617181920212223242623456789101112131415161718192021222325272829303132333423457681718383940424344454748495052537088105108109110128129130131149150151168169188189190207208209226227244261[[#This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42" s="15">
        <v>5</v>
      </c>
      <c r="AU42" s="14">
        <v>4</v>
      </c>
      <c r="AV42" s="14">
        <v>5</v>
      </c>
      <c r="AW42" s="14">
        <v>4</v>
      </c>
      <c r="AX42" s="14">
        <v>5</v>
      </c>
      <c r="AY42" s="14">
        <v>7</v>
      </c>
      <c r="AZ42" s="14">
        <v>20</v>
      </c>
      <c r="BA42" s="14">
        <v>12</v>
      </c>
      <c r="BB42" s="14">
        <v>10</v>
      </c>
      <c r="BC42" s="14">
        <v>10</v>
      </c>
      <c r="BD42" s="14">
        <v>10</v>
      </c>
      <c r="BE42" s="14">
        <v>3</v>
      </c>
      <c r="BF42" s="14">
        <v>4</v>
      </c>
      <c r="BG42" s="14">
        <v>0</v>
      </c>
      <c r="BH42" s="14">
        <v>0</v>
      </c>
      <c r="BI42" s="14"/>
      <c r="BJ42" s="14"/>
      <c r="BK42" s="14"/>
      <c r="BL42"/>
    </row>
    <row r="43" spans="1:64" ht="15" customHeight="1" x14ac:dyDescent="0.25">
      <c r="A43" s="43" t="s">
        <v>342</v>
      </c>
      <c r="B43" s="11" t="s">
        <v>282</v>
      </c>
      <c r="C43" s="75"/>
      <c r="D43" s="45"/>
      <c r="E43" s="52"/>
      <c r="F43" s="52"/>
      <c r="G43" s="52"/>
      <c r="H43" s="4">
        <v>7112</v>
      </c>
      <c r="I43" s="4">
        <v>6815</v>
      </c>
      <c r="J43" s="4"/>
      <c r="K43" s="30">
        <v>3922</v>
      </c>
      <c r="L43" s="171">
        <v>3948</v>
      </c>
      <c r="M43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26</v>
      </c>
      <c r="N43" s="30">
        <v>0</v>
      </c>
      <c r="O43" s="30">
        <v>13</v>
      </c>
      <c r="P43" s="30"/>
      <c r="Q43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4.333333333333333</v>
      </c>
      <c r="R43" s="41"/>
      <c r="S43" s="41"/>
      <c r="T43" s="41"/>
      <c r="U43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3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95.8</v>
      </c>
      <c r="W43" s="192">
        <v>0</v>
      </c>
      <c r="X43" s="1">
        <v>1</v>
      </c>
      <c r="Y43" s="2">
        <f>Tableau163457891011121314151617181920212223242623456789101112131415161718192021222325272829303132333423457681718383940424344454748495052537088105108109110128129130131149150151168169188189190207208209226227244261[[#This Row],[PR]]+0</f>
        <v>1</v>
      </c>
      <c r="Z43" s="3">
        <v>0</v>
      </c>
      <c r="AA43" s="17">
        <v>0</v>
      </c>
      <c r="AB43" s="3"/>
      <c r="AC43" s="3"/>
      <c r="AD43" s="1"/>
      <c r="AE43" s="17">
        <v>0</v>
      </c>
      <c r="AF43" s="3"/>
      <c r="AG43" s="3"/>
      <c r="AH43" s="6"/>
      <c r="AI43" s="17"/>
      <c r="AJ43" s="3"/>
      <c r="AK43" s="3"/>
      <c r="AL43" s="6">
        <f t="shared" si="1"/>
        <v>0</v>
      </c>
      <c r="AM43" s="17"/>
      <c r="AN43" s="3"/>
      <c r="AO43" s="17"/>
      <c r="AP43" s="1">
        <f>Z43+AB43+Tableau163457891011121314151617181920212223242623456789101112131415161718192021222325272829303132333423457681718383940424344454748495052537088105108109110128129130131149150151168169188189190207208209226227244261[[#This Row],[SC2]]+AF43++AG43+AJ43+AN43+Tableau163457891011121314151617181920212223242623456789101112131415161718192021222325272829303132333423457681718383940424344454748495052537088105108109110128129130131149150151168169188189190207208209226227244261[[#This Row],[CS4]]</f>
        <v>0</v>
      </c>
      <c r="AQ43" s="12">
        <f t="array" ref="AQ43">max_score</f>
        <v>1</v>
      </c>
      <c r="AR43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1</v>
      </c>
      <c r="AS43" s="6" t="str">
        <f>IF(AND(I43&gt;4500,Y43=Z43,Tableau163457891011121314151617181920212223242623456789101112131415161718192021222325272829303132333423457681718383940424344454748495052537088105108109110128129130131149150151168169188189190207208209226227244261[[#This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43" s="15">
        <v>7</v>
      </c>
      <c r="AU43" s="16">
        <v>5</v>
      </c>
      <c r="AV43" s="16">
        <v>5</v>
      </c>
      <c r="AW43" s="16">
        <v>5</v>
      </c>
      <c r="AX43" s="16">
        <v>5</v>
      </c>
      <c r="AY43" s="16">
        <v>8</v>
      </c>
      <c r="AZ43" s="16">
        <v>20</v>
      </c>
      <c r="BA43" s="16">
        <v>13</v>
      </c>
      <c r="BB43" s="16">
        <v>12</v>
      </c>
      <c r="BC43" s="16">
        <v>15</v>
      </c>
      <c r="BD43" s="16">
        <v>12</v>
      </c>
      <c r="BE43" s="16">
        <v>10</v>
      </c>
      <c r="BF43" s="16">
        <v>6</v>
      </c>
      <c r="BG43" s="16">
        <v>15</v>
      </c>
      <c r="BH43" s="16">
        <v>0</v>
      </c>
      <c r="BI43" s="16"/>
      <c r="BJ43" s="16"/>
      <c r="BK43" s="16"/>
      <c r="BL43"/>
    </row>
    <row r="44" spans="1:64" ht="15" customHeight="1" x14ac:dyDescent="0.25">
      <c r="A44" s="43" t="s">
        <v>343</v>
      </c>
      <c r="B44" s="11" t="s">
        <v>283</v>
      </c>
      <c r="C44" s="75"/>
      <c r="D44" s="45"/>
      <c r="E44" s="52"/>
      <c r="F44" s="52"/>
      <c r="G44" s="52"/>
      <c r="H44" s="4">
        <v>7610</v>
      </c>
      <c r="I44" s="4">
        <v>7411</v>
      </c>
      <c r="J44" s="4"/>
      <c r="K44" s="30">
        <v>3908</v>
      </c>
      <c r="L44" s="171">
        <v>3920</v>
      </c>
      <c r="M44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12</v>
      </c>
      <c r="N44" s="30"/>
      <c r="O44" s="30"/>
      <c r="P44" s="30"/>
      <c r="Q44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44" s="41"/>
      <c r="S44" s="41"/>
      <c r="T44" s="41"/>
      <c r="U44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4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95.333333333333329</v>
      </c>
      <c r="W44" s="192">
        <v>0</v>
      </c>
      <c r="X44" s="8">
        <v>1</v>
      </c>
      <c r="Y44" s="2">
        <f>Tableau163457891011121314151617181920212223242623456789101112131415161718192021222325272829303132333423457681718383940424344454748495052537088105108109110128129130131149150151168169188189190207208209226227244261[[#This Row],[PR]]+0</f>
        <v>1</v>
      </c>
      <c r="Z44" s="9">
        <v>0</v>
      </c>
      <c r="AA44" s="17">
        <v>0</v>
      </c>
      <c r="AB44" s="9"/>
      <c r="AC44" s="9"/>
      <c r="AD44" s="1"/>
      <c r="AE44" s="17">
        <v>0</v>
      </c>
      <c r="AF44" s="9"/>
      <c r="AG44" s="3"/>
      <c r="AH44" s="6"/>
      <c r="AI44" s="17"/>
      <c r="AJ44" s="9"/>
      <c r="AK44" s="9"/>
      <c r="AL44" s="6">
        <f t="shared" si="1"/>
        <v>0</v>
      </c>
      <c r="AM44" s="10"/>
      <c r="AN44" s="9"/>
      <c r="AO44" s="10"/>
      <c r="AP44" s="1">
        <f>Z44+AB44+Tableau163457891011121314151617181920212223242623456789101112131415161718192021222325272829303132333423457681718383940424344454748495052537088105108109110128129130131149150151168169188189190207208209226227244261[[#This Row],[SC2]]+AF44++AG44+AJ44+AN44+Tableau163457891011121314151617181920212223242623456789101112131415161718192021222325272829303132333423457681718383940424344454748495052537088105108109110128129130131149150151168169188189190207208209226227244261[[#This Row],[CS4]]</f>
        <v>0</v>
      </c>
      <c r="AQ44" s="12">
        <f t="array" ref="AQ44">max_score</f>
        <v>1</v>
      </c>
      <c r="AR44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1</v>
      </c>
      <c r="AS44" s="6" t="str">
        <f>IF(AND(I44&gt;4500,Y44=Z44,Tableau163457891011121314151617181920212223242623456789101112131415161718192021222325272829303132333423457681718383940424344454748495052537088105108109110128129130131149150151168169188189190207208209226227244261[[#This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44" s="15">
        <v>8</v>
      </c>
      <c r="AU44" s="16">
        <v>6</v>
      </c>
      <c r="AV44" s="16">
        <v>6</v>
      </c>
      <c r="AW44" s="16">
        <v>7</v>
      </c>
      <c r="AX44" s="16">
        <v>7</v>
      </c>
      <c r="AY44" s="16">
        <v>8</v>
      </c>
      <c r="AZ44" s="16">
        <v>20</v>
      </c>
      <c r="BA44" s="16">
        <v>15</v>
      </c>
      <c r="BB44" s="16">
        <v>13</v>
      </c>
      <c r="BC44" s="16">
        <v>15</v>
      </c>
      <c r="BD44" s="16">
        <v>11</v>
      </c>
      <c r="BE44" s="16">
        <v>10</v>
      </c>
      <c r="BF44" s="16">
        <v>6</v>
      </c>
      <c r="BG44" s="16">
        <v>0</v>
      </c>
      <c r="BH44" s="16">
        <v>0</v>
      </c>
      <c r="BI44" s="16"/>
      <c r="BJ44" s="16"/>
      <c r="BK44" s="16"/>
      <c r="BL44"/>
    </row>
    <row r="45" spans="1:64" ht="15" customHeight="1" x14ac:dyDescent="0.25">
      <c r="A45" s="43" t="s">
        <v>264</v>
      </c>
      <c r="B45" s="11"/>
      <c r="C45" s="75"/>
      <c r="D45" s="45"/>
      <c r="E45" s="52"/>
      <c r="F45" s="52"/>
      <c r="G45" s="52"/>
      <c r="H45" s="4"/>
      <c r="I45" s="4"/>
      <c r="J45" s="4"/>
      <c r="K45" s="30"/>
      <c r="L45" s="30"/>
      <c r="M45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45" s="30"/>
      <c r="O45" s="30"/>
      <c r="P45" s="30"/>
      <c r="Q45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45" s="41"/>
      <c r="S45" s="41"/>
      <c r="T45" s="41"/>
      <c r="U45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5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30</v>
      </c>
      <c r="W45" s="192"/>
      <c r="X45" s="8">
        <v>2</v>
      </c>
      <c r="Y45" s="2">
        <f>Tableau163457891011121314151617181920212223242623456789101112131415161718192021222325272829303132333423457681718383940424344454748495052537088105108109110128129130131149150151168169188189190207208209226227244261[[#This Row],[PR]]+0</f>
        <v>2</v>
      </c>
      <c r="Z45" s="9"/>
      <c r="AA45" s="17"/>
      <c r="AB45" s="9"/>
      <c r="AC45" s="9"/>
      <c r="AD45" s="1"/>
      <c r="AE45" s="17"/>
      <c r="AF45" s="9"/>
      <c r="AG45" s="3"/>
      <c r="AH45" s="6"/>
      <c r="AI45" s="17"/>
      <c r="AJ45" s="9"/>
      <c r="AK45" s="9"/>
      <c r="AL45" s="6">
        <f t="shared" si="1"/>
        <v>0</v>
      </c>
      <c r="AM45" s="10"/>
      <c r="AN45" s="9"/>
      <c r="AO45" s="10"/>
      <c r="AP45" s="1">
        <f>Z45+AB45+Tableau163457891011121314151617181920212223242623456789101112131415161718192021222325272829303132333423457681718383940424344454748495052537088105108109110128129130131149150151168169188189190207208209226227244261[[#This Row],[SC2]]+AF45++AG45+AJ45+AN45+Tableau163457891011121314151617181920212223242623456789101112131415161718192021222325272829303132333423457681718383940424344454748495052537088105108109110128129130131149150151168169188189190207208209226227244261[[#This Row],[CS4]]</f>
        <v>0</v>
      </c>
      <c r="AQ45" s="12">
        <f t="array" ref="AQ45">max_score</f>
        <v>2</v>
      </c>
      <c r="AR45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2</v>
      </c>
      <c r="AS45" s="6" t="str">
        <f>IF(AND(I45&gt;4500,Y45=Z45,Tableau163457891011121314151617181920212223242623456789101112131415161718192021222325272829303132333423457681718383940424344454748495052537088105108109110128129130131149150151168169188189190207208209226227244261[[#This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45" s="15"/>
      <c r="AU45" s="15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/>
    </row>
    <row r="46" spans="1:64" ht="15" customHeight="1" x14ac:dyDescent="0.25">
      <c r="A46" s="43" t="s">
        <v>265</v>
      </c>
      <c r="B46" s="11" t="s">
        <v>142</v>
      </c>
      <c r="C46" s="75"/>
      <c r="D46" s="45"/>
      <c r="E46" s="52"/>
      <c r="F46" s="52"/>
      <c r="G46" s="52"/>
      <c r="H46" s="4"/>
      <c r="I46" s="4"/>
      <c r="J46" s="4"/>
      <c r="K46" s="30"/>
      <c r="L46" s="30"/>
      <c r="M46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46" s="30"/>
      <c r="O46" s="30"/>
      <c r="P46" s="30"/>
      <c r="Q46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46" s="41"/>
      <c r="S46" s="41"/>
      <c r="T46" s="41"/>
      <c r="U46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6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30</v>
      </c>
      <c r="W46" s="192"/>
      <c r="X46" s="8"/>
      <c r="Y46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46" s="9"/>
      <c r="AA46" s="17"/>
      <c r="AB46" s="9"/>
      <c r="AC46" s="9"/>
      <c r="AD46" s="1"/>
      <c r="AE46" s="17"/>
      <c r="AF46" s="9"/>
      <c r="AG46" s="3"/>
      <c r="AH46" s="6"/>
      <c r="AI46" s="17"/>
      <c r="AJ46" s="9"/>
      <c r="AK46" s="9"/>
      <c r="AL46" s="6">
        <f t="shared" si="1"/>
        <v>0</v>
      </c>
      <c r="AM46" s="10"/>
      <c r="AN46" s="9"/>
      <c r="AO46" s="10"/>
      <c r="AP46" s="1">
        <f>Z46+AB46+Tableau163457891011121314151617181920212223242623456789101112131415161718192021222325272829303132333423457681718383940424344454748495052537088105108109110128129130131149150151168169188189190207208209226227244261[[#This Row],[SC2]]+AF46++AG46+AJ46+AN46+Tableau163457891011121314151617181920212223242623456789101112131415161718192021222325272829303132333423457681718383940424344454748495052537088105108109110128129130131149150151168169188189190207208209226227244261[[#This Row],[CS4]]</f>
        <v>0</v>
      </c>
      <c r="AQ46" s="12">
        <f t="array" ref="AQ46">max_score</f>
        <v>0</v>
      </c>
      <c r="AR46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46" s="6" t="str">
        <f>IF(AND(I46&gt;4500,Y46=Z46,Tableau163457891011121314151617181920212223242623456789101112131415161718192021222325272829303132333423457681718383940424344454748495052537088105108109110128129130131149150151168169188189190207208209226227244261[[#This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46" s="15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/>
    </row>
    <row r="47" spans="1:64" ht="15" customHeight="1" x14ac:dyDescent="0.25">
      <c r="A47" s="43" t="s">
        <v>266</v>
      </c>
      <c r="B47" s="11" t="s">
        <v>142</v>
      </c>
      <c r="C47" s="75"/>
      <c r="D47" s="45"/>
      <c r="E47" s="52"/>
      <c r="F47" s="52"/>
      <c r="G47" s="52"/>
      <c r="H47" s="4"/>
      <c r="I47" s="4"/>
      <c r="J47" s="4"/>
      <c r="K47" s="30"/>
      <c r="L47" s="30"/>
      <c r="M47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47" s="30">
        <v>195</v>
      </c>
      <c r="O47" s="30">
        <v>1531</v>
      </c>
      <c r="P47" s="30">
        <v>604</v>
      </c>
      <c r="Q47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776.66666666666663</v>
      </c>
      <c r="R47" s="41"/>
      <c r="S47" s="41"/>
      <c r="T47" s="41"/>
      <c r="U47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7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30</v>
      </c>
      <c r="W47" s="192"/>
      <c r="X47" s="1"/>
      <c r="Y47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47" s="3"/>
      <c r="AA47" s="17"/>
      <c r="AB47" s="3"/>
      <c r="AC47" s="3"/>
      <c r="AD47" s="1"/>
      <c r="AE47" s="17"/>
      <c r="AF47" s="3"/>
      <c r="AG47" s="3"/>
      <c r="AH47" s="1"/>
      <c r="AI47" s="17"/>
      <c r="AJ47" s="3"/>
      <c r="AK47" s="3"/>
      <c r="AL47" s="1">
        <f t="shared" si="1"/>
        <v>0</v>
      </c>
      <c r="AM47" s="17"/>
      <c r="AN47" s="3"/>
      <c r="AO47" s="17"/>
      <c r="AP47" s="1">
        <f>Z47+AB47+Tableau163457891011121314151617181920212223242623456789101112131415161718192021222325272829303132333423457681718383940424344454748495052537088105108109110128129130131149150151168169188189190207208209226227244261[[#This Row],[SC2]]+AF47++AG47+AJ47+AN47+Tableau163457891011121314151617181920212223242623456789101112131415161718192021222325272829303132333423457681718383940424344454748495052537088105108109110128129130131149150151168169188189190207208209226227244261[[#This Row],[CS4]]</f>
        <v>0</v>
      </c>
      <c r="AQ47" s="4">
        <f t="array" ref="AQ47">max_score</f>
        <v>0</v>
      </c>
      <c r="AR47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47" s="6" t="str">
        <f>IF(AND(I47&gt;4500,Y47=Z47,Tableau163457891011121314151617181920212223242623456789101112131415161718192021222325272829303132333423457681718383940424344454748495052537088105108109110128129130131149150151168169188189190207208209226227244261[[#This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47" s="15">
        <v>4</v>
      </c>
      <c r="AU47" s="16">
        <v>2</v>
      </c>
      <c r="AV47" s="16">
        <v>2</v>
      </c>
      <c r="AW47" s="16">
        <v>2</v>
      </c>
      <c r="AX47" s="14">
        <v>4</v>
      </c>
      <c r="AY47" s="16">
        <v>5</v>
      </c>
      <c r="AZ47" s="16">
        <v>20</v>
      </c>
      <c r="BA47" s="16">
        <v>11</v>
      </c>
      <c r="BB47" s="16">
        <v>8</v>
      </c>
      <c r="BC47" s="16">
        <v>10</v>
      </c>
      <c r="BD47" s="16">
        <v>7</v>
      </c>
      <c r="BE47" s="16">
        <v>5</v>
      </c>
      <c r="BF47" s="16">
        <v>2</v>
      </c>
      <c r="BG47" s="16">
        <v>0</v>
      </c>
      <c r="BH47" s="16">
        <v>0</v>
      </c>
      <c r="BI47" s="14"/>
      <c r="BJ47" s="14"/>
      <c r="BK47" s="16"/>
      <c r="BL47"/>
    </row>
    <row r="48" spans="1:64" ht="15" customHeight="1" x14ac:dyDescent="0.25">
      <c r="A48" s="43" t="s">
        <v>267</v>
      </c>
      <c r="B48" s="11"/>
      <c r="C48" s="75"/>
      <c r="D48" s="45"/>
      <c r="E48" s="52"/>
      <c r="F48" s="52"/>
      <c r="G48" s="52"/>
      <c r="H48" s="4"/>
      <c r="I48" s="4"/>
      <c r="J48" s="4"/>
      <c r="K48" s="30"/>
      <c r="L48" s="30"/>
      <c r="M48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48" s="30">
        <v>192</v>
      </c>
      <c r="O48" s="30">
        <v>423</v>
      </c>
      <c r="P48" s="30">
        <v>368</v>
      </c>
      <c r="Q48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327.66666666666669</v>
      </c>
      <c r="R48" s="41"/>
      <c r="S48" s="41"/>
      <c r="T48" s="41"/>
      <c r="U48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8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30</v>
      </c>
      <c r="W48" s="192"/>
      <c r="X48" s="8"/>
      <c r="Y48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48" s="9"/>
      <c r="AA48" s="17"/>
      <c r="AB48" s="9"/>
      <c r="AC48" s="9"/>
      <c r="AD48" s="1"/>
      <c r="AE48" s="17"/>
      <c r="AF48" s="9"/>
      <c r="AG48" s="3"/>
      <c r="AH48" s="6"/>
      <c r="AI48" s="17"/>
      <c r="AJ48" s="9"/>
      <c r="AK48" s="9"/>
      <c r="AL48" s="6">
        <f t="shared" si="1"/>
        <v>0</v>
      </c>
      <c r="AM48" s="10"/>
      <c r="AN48" s="9"/>
      <c r="AO48" s="10"/>
      <c r="AP48" s="1">
        <f>Z48+AB48+Tableau163457891011121314151617181920212223242623456789101112131415161718192021222325272829303132333423457681718383940424344454748495052537088105108109110128129130131149150151168169188189190207208209226227244261[[#This Row],[SC2]]+AF48++AG48+AJ48+AN48+Tableau163457891011121314151617181920212223242623456789101112131415161718192021222325272829303132333423457681718383940424344454748495052537088105108109110128129130131149150151168169188189190207208209226227244261[[#This Row],[CS4]]</f>
        <v>0</v>
      </c>
      <c r="AQ48" s="12">
        <f t="array" ref="AQ48">max_score</f>
        <v>0</v>
      </c>
      <c r="AR48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48" s="6" t="str">
        <f>IF(AND(I48&gt;4500,Y48=Z48,Tableau163457891011121314151617181920212223242623456789101112131415161718192021222325272829303132333423457681718383940424344454748495052537088105108109110128129130131149150151168169188189190207208209226227244261[[#This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48" s="15">
        <v>7</v>
      </c>
      <c r="AU48" s="14">
        <v>5</v>
      </c>
      <c r="AV48" s="14">
        <v>4</v>
      </c>
      <c r="AW48" s="14">
        <v>5</v>
      </c>
      <c r="AX48" s="14">
        <v>6</v>
      </c>
      <c r="AY48" s="14">
        <v>7</v>
      </c>
      <c r="AZ48" s="14">
        <v>14</v>
      </c>
      <c r="BA48" s="14">
        <v>5</v>
      </c>
      <c r="BB48" s="14">
        <v>2</v>
      </c>
      <c r="BC48" s="14">
        <v>3</v>
      </c>
      <c r="BD48" s="14">
        <v>0</v>
      </c>
      <c r="BE48" s="14">
        <v>0</v>
      </c>
      <c r="BF48" s="14">
        <v>0</v>
      </c>
      <c r="BG48" s="14">
        <v>0</v>
      </c>
      <c r="BH48" s="14">
        <v>0</v>
      </c>
      <c r="BI48" s="14"/>
      <c r="BJ48" s="14"/>
      <c r="BK48" s="14"/>
      <c r="BL48"/>
    </row>
    <row r="49" spans="1:64" ht="15" customHeight="1" x14ac:dyDescent="0.25">
      <c r="A49" s="43" t="s">
        <v>268</v>
      </c>
      <c r="B49" s="11" t="s">
        <v>139</v>
      </c>
      <c r="C49" s="75"/>
      <c r="D49" s="45"/>
      <c r="E49" s="52"/>
      <c r="F49" s="52"/>
      <c r="G49" s="52"/>
      <c r="H49" s="12"/>
      <c r="I49" s="12"/>
      <c r="J49" s="12"/>
      <c r="K49" s="30"/>
      <c r="L49" s="30"/>
      <c r="M49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49" s="30"/>
      <c r="O49" s="30"/>
      <c r="P49" s="30"/>
      <c r="Q49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49" s="41"/>
      <c r="S49" s="41"/>
      <c r="T49" s="41"/>
      <c r="U49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49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30</v>
      </c>
      <c r="W49" s="192"/>
      <c r="X49" s="1"/>
      <c r="Y49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49" s="3"/>
      <c r="AA49" s="17"/>
      <c r="AB49" s="3"/>
      <c r="AC49" s="3"/>
      <c r="AD49" s="1"/>
      <c r="AE49" s="17"/>
      <c r="AF49" s="3"/>
      <c r="AG49" s="3"/>
      <c r="AH49" s="6"/>
      <c r="AI49" s="17"/>
      <c r="AJ49" s="3"/>
      <c r="AK49" s="3"/>
      <c r="AL49" s="6">
        <f t="shared" si="1"/>
        <v>0</v>
      </c>
      <c r="AM49" s="17"/>
      <c r="AN49" s="3"/>
      <c r="AO49" s="17"/>
      <c r="AP49" s="1">
        <f>Z49+AB49+Tableau163457891011121314151617181920212223242623456789101112131415161718192021222325272829303132333423457681718383940424344454748495052537088105108109110128129130131149150151168169188189190207208209226227244261[[#This Row],[SC2]]+AF49++AG49+AJ49+AN49+Tableau163457891011121314151617181920212223242623456789101112131415161718192021222325272829303132333423457681718383940424344454748495052537088105108109110128129130131149150151168169188189190207208209226227244261[[#This Row],[CS4]]</f>
        <v>0</v>
      </c>
      <c r="AQ49" s="12">
        <f t="array" ref="AQ49">max_score</f>
        <v>0</v>
      </c>
      <c r="AR49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49" s="6" t="str">
        <f>IF(AND(I49&gt;4500,Y49=Z49,Tableau163457891011121314151617181920212223242623456789101112131415161718192021222325272829303132333423457681718383940424344454748495052537088105108109110128129130131149150151168169188189190207208209226227244261[[#This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49" s="15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/>
    </row>
    <row r="50" spans="1:64" ht="15" customHeight="1" x14ac:dyDescent="0.25">
      <c r="A50" s="43" t="s">
        <v>269</v>
      </c>
      <c r="B50" s="86"/>
      <c r="C50" s="75"/>
      <c r="D50" s="45"/>
      <c r="E50" s="52"/>
      <c r="F50" s="52"/>
      <c r="G50" s="52"/>
      <c r="H50" s="4"/>
      <c r="I50" s="4"/>
      <c r="J50" s="4"/>
      <c r="K50" s="30"/>
      <c r="L50" s="30"/>
      <c r="M50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50" s="30"/>
      <c r="O50" s="30"/>
      <c r="P50" s="30"/>
      <c r="Q50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50" s="41"/>
      <c r="S50" s="41"/>
      <c r="T50" s="41"/>
      <c r="U50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0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30</v>
      </c>
      <c r="W50" s="192"/>
      <c r="X50" s="8"/>
      <c r="Y50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50" s="9"/>
      <c r="AA50" s="17"/>
      <c r="AB50" s="9"/>
      <c r="AC50" s="9"/>
      <c r="AD50" s="1"/>
      <c r="AE50" s="17"/>
      <c r="AF50" s="9"/>
      <c r="AG50" s="3"/>
      <c r="AH50" s="6"/>
      <c r="AI50" s="17"/>
      <c r="AJ50" s="9"/>
      <c r="AK50" s="9"/>
      <c r="AL50" s="6">
        <f t="shared" si="1"/>
        <v>0</v>
      </c>
      <c r="AM50" s="10"/>
      <c r="AN50" s="9"/>
      <c r="AO50" s="10"/>
      <c r="AP50" s="1">
        <f>Z50+AB50+Tableau163457891011121314151617181920212223242623456789101112131415161718192021222325272829303132333423457681718383940424344454748495052537088105108109110128129130131149150151168169188189190207208209226227244261[[#This Row],[SC2]]+AF50++AG50+AJ50+AN50+Tableau163457891011121314151617181920212223242623456789101112131415161718192021222325272829303132333423457681718383940424344454748495052537088105108109110128129130131149150151168169188189190207208209226227244261[[#This Row],[CS4]]</f>
        <v>0</v>
      </c>
      <c r="AQ50" s="12">
        <f t="array" ref="AQ50">max_score</f>
        <v>0</v>
      </c>
      <c r="AR50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50" s="6" t="str">
        <f>IF(AND(I50&gt;4500,Y50=Z50,Tableau163457891011121314151617181920212223242623456789101112131415161718192021222325272829303132333423457681718383940424344454748495052537088105108109110128129130131149150151168169188189190207208209226227244261[[#This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50" s="15">
        <v>7</v>
      </c>
      <c r="AU50" s="16">
        <v>5</v>
      </c>
      <c r="AV50" s="16">
        <v>6</v>
      </c>
      <c r="AW50" s="16">
        <v>5</v>
      </c>
      <c r="AX50" s="16">
        <v>4</v>
      </c>
      <c r="AY50" s="16">
        <v>6</v>
      </c>
      <c r="AZ50" s="16">
        <v>20</v>
      </c>
      <c r="BA50" s="16">
        <v>17</v>
      </c>
      <c r="BB50" s="16">
        <v>14</v>
      </c>
      <c r="BC50" s="16">
        <v>17</v>
      </c>
      <c r="BD50" s="16">
        <v>14</v>
      </c>
      <c r="BE50" s="16">
        <v>13</v>
      </c>
      <c r="BF50" s="16">
        <v>0</v>
      </c>
      <c r="BG50" s="16">
        <v>0</v>
      </c>
      <c r="BH50" s="16">
        <v>0</v>
      </c>
      <c r="BI50" s="16"/>
      <c r="BJ50" s="16"/>
      <c r="BK50" s="16"/>
      <c r="BL50"/>
    </row>
    <row r="51" spans="1:64" ht="15" customHeight="1" thickBot="1" x14ac:dyDescent="0.3">
      <c r="A51" s="150" t="s">
        <v>270</v>
      </c>
      <c r="B51" s="129"/>
      <c r="C51" s="200" t="s">
        <v>151</v>
      </c>
      <c r="D51" s="201" t="s">
        <v>153</v>
      </c>
      <c r="E51" s="130">
        <v>1</v>
      </c>
      <c r="F51" s="130"/>
      <c r="G51" s="130"/>
      <c r="H51" s="142"/>
      <c r="I51" s="142"/>
      <c r="J51" s="142"/>
      <c r="K51" s="131"/>
      <c r="L51" s="131"/>
      <c r="M51" s="131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51" s="131">
        <v>95</v>
      </c>
      <c r="O51" s="131">
        <v>0</v>
      </c>
      <c r="P51" s="131"/>
      <c r="Q51" s="132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31.666666666666668</v>
      </c>
      <c r="R51" s="132"/>
      <c r="S51" s="132"/>
      <c r="T51" s="132"/>
      <c r="U51" s="132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1" s="132">
        <f>30+(Tableau163457891011121314151617181920212223242623456789101112131415161718192021222325272829303132333423457681718383940424344454748495052537088105108109110128129130131149150151168169188189190207208209226227244261[[#This Row],[CT 05/09]]/60)</f>
        <v>30</v>
      </c>
      <c r="W51" s="193"/>
      <c r="X51" s="163"/>
      <c r="Y51" s="133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51" s="164"/>
      <c r="AA51" s="134"/>
      <c r="AB51" s="164"/>
      <c r="AC51" s="164"/>
      <c r="AD51" s="135"/>
      <c r="AE51" s="134"/>
      <c r="AF51" s="164"/>
      <c r="AG51" s="136"/>
      <c r="AH51" s="137"/>
      <c r="AI51" s="134"/>
      <c r="AJ51" s="164"/>
      <c r="AK51" s="164"/>
      <c r="AL51" s="137">
        <f t="shared" si="1"/>
        <v>0</v>
      </c>
      <c r="AM51" s="165"/>
      <c r="AN51" s="164"/>
      <c r="AO51" s="165"/>
      <c r="AP51" s="135">
        <f>Z51+AB51+Tableau163457891011121314151617181920212223242623456789101112131415161718192021222325272829303132333423457681718383940424344454748495052537088105108109110128129130131149150151168169188189190207208209226227244261[[#This Row],[SC2]]+AF51++AG51+AJ51+AN51+Tableau163457891011121314151617181920212223242623456789101112131415161718192021222325272829303132333423457681718383940424344454748495052537088105108109110128129130131149150151168169188189190207208209226227244261[[#This Row],[CS4]]</f>
        <v>0</v>
      </c>
      <c r="AQ51" s="145">
        <f t="array" ref="AQ51">max_score</f>
        <v>0</v>
      </c>
      <c r="AR51" s="138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51" s="137" t="str">
        <f>IF(AND(I51&gt;4500,Y51=Z51,Tableau163457891011121314151617181920212223242623456789101112131415161718192021222325272829303132333423457681718383940424344454748495052537088105108109110128129130131149150151168169188189190207208209226227244261[[#This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51" s="15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/>
    </row>
    <row r="52" spans="1:64" ht="15" hidden="1" customHeight="1" thickTop="1" x14ac:dyDescent="0.25">
      <c r="A52" s="43" t="s">
        <v>271</v>
      </c>
      <c r="B52" s="11"/>
      <c r="C52" s="75"/>
      <c r="D52" s="45"/>
      <c r="E52" s="52"/>
      <c r="F52" s="52"/>
      <c r="G52" s="52"/>
      <c r="H52" s="4"/>
      <c r="I52" s="4"/>
      <c r="J52" s="4"/>
      <c r="K52" s="30"/>
      <c r="L52" s="30"/>
      <c r="M52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52" s="30">
        <v>0</v>
      </c>
      <c r="O52" s="30">
        <v>0</v>
      </c>
      <c r="P52" s="30">
        <v>0</v>
      </c>
      <c r="Q52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52" s="41"/>
      <c r="S52" s="41"/>
      <c r="T52" s="41"/>
      <c r="U52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2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30</v>
      </c>
      <c r="W52" s="192"/>
      <c r="X52" s="8"/>
      <c r="Y52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52" s="187"/>
      <c r="AA52" s="18"/>
      <c r="AB52" s="187"/>
      <c r="AC52" s="187"/>
      <c r="AD52" s="116"/>
      <c r="AE52" s="18"/>
      <c r="AF52" s="187"/>
      <c r="AG52" s="116"/>
      <c r="AH52" s="115"/>
      <c r="AI52" s="18"/>
      <c r="AJ52" s="187"/>
      <c r="AK52" s="187"/>
      <c r="AL52" s="115">
        <f t="shared" ref="AL52:AL65" si="2">AM52-AI52</f>
        <v>0</v>
      </c>
      <c r="AM52" s="188"/>
      <c r="AN52" s="187"/>
      <c r="AO52" s="188"/>
      <c r="AP52" s="116">
        <f>Z52+AB52+Tableau163457891011121314151617181920212223242623456789101112131415161718192021222325272829303132333423457681718383940424344454748495052537088105108109110128129130131149150151168169188189190207208209226227244261[[#This Row],[SC2]]+AF52++AG52+AJ52+AN52+Tableau163457891011121314151617181920212223242623456789101112131415161718192021222325272829303132333423457681718383940424344454748495052537088105108109110128129130131149150151168169188189190207208209226227244261[[#This Row],[CS4]]</f>
        <v>0</v>
      </c>
      <c r="AQ52" s="115">
        <f t="array" ref="AQ52">max_score</f>
        <v>0</v>
      </c>
      <c r="AR52" s="189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52" s="115" t="str">
        <f>IF(AND(I52&gt;4500,Y52=Z52,Tableau163457891011121314151617181920212223242623456789101112131415161718192021222325272829303132333423457681718383940424344454748495052537088105108109110128129130131149150151168169188189190207208209226227244261[[#This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52" s="15">
        <v>5</v>
      </c>
      <c r="AU52" s="16">
        <v>2</v>
      </c>
      <c r="AV52" s="16">
        <v>2</v>
      </c>
      <c r="AW52" s="16">
        <v>3</v>
      </c>
      <c r="AX52" s="16">
        <v>2</v>
      </c>
      <c r="AY52" s="16">
        <v>4</v>
      </c>
      <c r="AZ52" s="16">
        <v>20</v>
      </c>
      <c r="BA52" s="16">
        <v>18</v>
      </c>
      <c r="BB52" s="16">
        <v>13</v>
      </c>
      <c r="BC52" s="16">
        <v>16</v>
      </c>
      <c r="BD52" s="16">
        <v>12</v>
      </c>
      <c r="BE52" s="16">
        <v>9</v>
      </c>
      <c r="BF52" s="16">
        <v>4</v>
      </c>
      <c r="BG52" s="16">
        <v>1</v>
      </c>
      <c r="BH52" s="16">
        <v>0</v>
      </c>
      <c r="BI52" s="16"/>
      <c r="BJ52" s="16"/>
      <c r="BK52" s="16"/>
      <c r="BL52"/>
    </row>
    <row r="53" spans="1:64" ht="15" hidden="1" customHeight="1" x14ac:dyDescent="0.25">
      <c r="A53" s="43" t="s">
        <v>272</v>
      </c>
      <c r="B53" s="11"/>
      <c r="C53" s="75"/>
      <c r="D53" s="45"/>
      <c r="E53" s="52"/>
      <c r="F53" s="52"/>
      <c r="G53" s="52"/>
      <c r="H53" s="4"/>
      <c r="I53" s="4"/>
      <c r="J53" s="4"/>
      <c r="K53" s="30"/>
      <c r="L53" s="30"/>
      <c r="M53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53" s="30"/>
      <c r="O53" s="30"/>
      <c r="P53" s="30"/>
      <c r="Q53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53" s="41"/>
      <c r="S53" s="41"/>
      <c r="T53" s="41"/>
      <c r="U53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3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30</v>
      </c>
      <c r="W53" s="192"/>
      <c r="X53" s="8">
        <v>0</v>
      </c>
      <c r="Y53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53" s="8"/>
      <c r="AA53" s="17"/>
      <c r="AB53" s="8"/>
      <c r="AC53" s="8"/>
      <c r="AD53" s="1"/>
      <c r="AE53" s="17"/>
      <c r="AF53" s="8"/>
      <c r="AG53" s="1"/>
      <c r="AH53" s="6"/>
      <c r="AI53" s="17"/>
      <c r="AJ53" s="8"/>
      <c r="AK53" s="8"/>
      <c r="AL53" s="6">
        <f t="shared" si="2"/>
        <v>0</v>
      </c>
      <c r="AM53" s="10"/>
      <c r="AN53" s="8"/>
      <c r="AO53" s="10"/>
      <c r="AP53" s="1">
        <f>Z53+AB53+Tableau163457891011121314151617181920212223242623456789101112131415161718192021222325272829303132333423457681718383940424344454748495052537088105108109110128129130131149150151168169188189190207208209226227244261[[#This Row],[SC2]]+AF53++AG53+AJ53+AN53+Tableau163457891011121314151617181920212223242623456789101112131415161718192021222325272829303132333423457681718383940424344454748495052537088105108109110128129130131149150151168169188189190207208209226227244261[[#This Row],[CS4]]</f>
        <v>0</v>
      </c>
      <c r="AQ53" s="6">
        <f t="array" ref="AQ53">max_score</f>
        <v>0</v>
      </c>
      <c r="AR53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53" s="6" t="str">
        <f>IF(AND(I53&gt;4500,Y53=Z53,Tableau163457891011121314151617181920212223242623456789101112131415161718192021222325272829303132333423457681718383940424344454748495052537088105108109110128129130131149150151168169188189190207208209226227244261[[#This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53" s="15"/>
      <c r="AU53" s="15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/>
    </row>
    <row r="54" spans="1:64" ht="15" hidden="1" customHeight="1" x14ac:dyDescent="0.25">
      <c r="A54" s="103" t="s">
        <v>240</v>
      </c>
      <c r="B54" s="11"/>
      <c r="C54" s="76" t="s">
        <v>151</v>
      </c>
      <c r="D54" s="77" t="s">
        <v>153</v>
      </c>
      <c r="E54" s="52">
        <v>1</v>
      </c>
      <c r="F54" s="52"/>
      <c r="G54" s="52"/>
      <c r="H54" s="4">
        <v>6644</v>
      </c>
      <c r="I54" s="4">
        <v>5650</v>
      </c>
      <c r="J54" s="4">
        <v>4853</v>
      </c>
      <c r="K54" s="30">
        <v>3870</v>
      </c>
      <c r="L54" s="30">
        <v>3870</v>
      </c>
      <c r="M54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54" s="30"/>
      <c r="O54" s="172"/>
      <c r="P54" s="30"/>
      <c r="Q54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54" s="41"/>
      <c r="S54" s="41"/>
      <c r="T54" s="41"/>
      <c r="U54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4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94.5</v>
      </c>
      <c r="W54" s="192"/>
      <c r="X54" s="1">
        <v>0</v>
      </c>
      <c r="Y54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54" s="1"/>
      <c r="AA54" s="17"/>
      <c r="AB54" s="1"/>
      <c r="AC54" s="1"/>
      <c r="AD54" s="1"/>
      <c r="AE54" s="17"/>
      <c r="AF54" s="1"/>
      <c r="AG54" s="1"/>
      <c r="AH54" s="6"/>
      <c r="AI54" s="17"/>
      <c r="AJ54" s="1"/>
      <c r="AK54" s="1"/>
      <c r="AL54" s="6">
        <f t="shared" si="2"/>
        <v>0</v>
      </c>
      <c r="AM54" s="17"/>
      <c r="AN54" s="1"/>
      <c r="AO54" s="17"/>
      <c r="AP54" s="1">
        <f>Z54+AB54+Tableau163457891011121314151617181920212223242623456789101112131415161718192021222325272829303132333423457681718383940424344454748495052537088105108109110128129130131149150151168169188189190207208209226227244261[[#This Row],[SC2]]+AF54++AG54+AJ54+AN54+Tableau163457891011121314151617181920212223242623456789101112131415161718192021222325272829303132333423457681718383940424344454748495052537088105108109110128129130131149150151168169188189190207208209226227244261[[#This Row],[CS4]]</f>
        <v>0</v>
      </c>
      <c r="AQ54" s="6">
        <f t="array" ref="AQ54">max_score</f>
        <v>0</v>
      </c>
      <c r="AR54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54" s="6" t="str">
        <f>IF(AND(I54&gt;4500,Y54=Z54,Tableau163457891011121314151617181920212223242623456789101112131415161718192021222325272829303132333423457681718383940424344454748495052537088105108109110128129130131149150151168169188189190207208209226227244261[[#This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54" s="15"/>
      <c r="AU54" s="15"/>
      <c r="AV54" s="14"/>
      <c r="AW54" s="14"/>
      <c r="AX54" s="14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4"/>
      <c r="BL54"/>
    </row>
    <row r="55" spans="1:64" ht="15" hidden="1" customHeight="1" x14ac:dyDescent="0.25">
      <c r="A55" s="103" t="s">
        <v>263</v>
      </c>
      <c r="B55" s="11"/>
      <c r="C55" s="75"/>
      <c r="D55" s="45"/>
      <c r="E55" s="52"/>
      <c r="F55" s="52"/>
      <c r="G55" s="52"/>
      <c r="H55" s="4">
        <v>7525</v>
      </c>
      <c r="I55" s="4">
        <v>6431</v>
      </c>
      <c r="J55" s="4">
        <v>6431</v>
      </c>
      <c r="K55" s="30">
        <v>4024</v>
      </c>
      <c r="L55" s="30">
        <v>4065</v>
      </c>
      <c r="M55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41</v>
      </c>
      <c r="N55" s="30"/>
      <c r="O55" s="172"/>
      <c r="P55" s="30"/>
      <c r="Q55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55" s="41"/>
      <c r="S55" s="41"/>
      <c r="T55" s="41"/>
      <c r="U55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5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97.75</v>
      </c>
      <c r="W55" s="192"/>
      <c r="X55" s="1">
        <v>0</v>
      </c>
      <c r="Y55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55" s="1"/>
      <c r="AA55" s="17"/>
      <c r="AB55" s="1"/>
      <c r="AC55" s="1"/>
      <c r="AD55" s="1"/>
      <c r="AE55" s="17"/>
      <c r="AF55" s="1"/>
      <c r="AG55" s="1"/>
      <c r="AH55" s="6"/>
      <c r="AI55" s="17"/>
      <c r="AJ55" s="1"/>
      <c r="AK55" s="1"/>
      <c r="AL55" s="6">
        <f t="shared" si="2"/>
        <v>0</v>
      </c>
      <c r="AM55" s="17"/>
      <c r="AN55" s="1"/>
      <c r="AO55" s="17"/>
      <c r="AP55" s="1">
        <f>Z55+AB55+Tableau163457891011121314151617181920212223242623456789101112131415161718192021222325272829303132333423457681718383940424344454748495052537088105108109110128129130131149150151168169188189190207208209226227244261[[#This Row],[SC2]]+AF55++AG55+AJ55+AN55+Tableau163457891011121314151617181920212223242623456789101112131415161718192021222325272829303132333423457681718383940424344454748495052537088105108109110128129130131149150151168169188189190207208209226227244261[[#This Row],[CS4]]</f>
        <v>0</v>
      </c>
      <c r="AQ55" s="6">
        <f t="array" ref="AQ55">max_score</f>
        <v>0</v>
      </c>
      <c r="AR55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55" s="6" t="str">
        <f>IF(AND(I55&gt;4500,Y55=Z55,Tableau163457891011121314151617181920212223242623456789101112131415161718192021222325272829303132333423457681718383940424344454748495052537088105108109110128129130131149150151168169188189190207208209226227244261[[#This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55" s="15"/>
      <c r="AU55" s="15"/>
      <c r="AV55" s="14"/>
      <c r="AW55" s="14"/>
      <c r="AX55" s="14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4"/>
      <c r="BL55"/>
    </row>
    <row r="56" spans="1:64" ht="15" hidden="1" customHeight="1" x14ac:dyDescent="0.25">
      <c r="A56" s="103" t="s">
        <v>281</v>
      </c>
      <c r="B56" s="11"/>
      <c r="C56" s="75"/>
      <c r="D56" s="45"/>
      <c r="E56" s="52"/>
      <c r="F56" s="52"/>
      <c r="G56" s="52"/>
      <c r="H56" s="4">
        <v>7015</v>
      </c>
      <c r="I56" s="4">
        <v>5772</v>
      </c>
      <c r="J56" s="4">
        <v>5246</v>
      </c>
      <c r="K56" s="30">
        <v>3680</v>
      </c>
      <c r="L56" s="30">
        <v>3680</v>
      </c>
      <c r="M56" s="173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56" s="30"/>
      <c r="O56" s="30"/>
      <c r="P56" s="30"/>
      <c r="Q56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56" s="41"/>
      <c r="S56" s="41"/>
      <c r="T56" s="41"/>
      <c r="U56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6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91.333333333333343</v>
      </c>
      <c r="W56" s="192"/>
      <c r="X56" s="1">
        <v>0</v>
      </c>
      <c r="Y56" s="174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56" s="1"/>
      <c r="AA56" s="17"/>
      <c r="AB56" s="1"/>
      <c r="AC56" s="1"/>
      <c r="AD56" s="1"/>
      <c r="AE56" s="17"/>
      <c r="AF56" s="1"/>
      <c r="AG56" s="1"/>
      <c r="AH56" s="6"/>
      <c r="AI56" s="17"/>
      <c r="AJ56" s="1"/>
      <c r="AK56" s="1"/>
      <c r="AL56" s="6">
        <f t="shared" si="2"/>
        <v>0</v>
      </c>
      <c r="AM56" s="17"/>
      <c r="AN56" s="1"/>
      <c r="AO56" s="17"/>
      <c r="AP56" s="1">
        <f>Z56+AB56+Tableau163457891011121314151617181920212223242623456789101112131415161718192021222325272829303132333423457681718383940424344454748495052537088105108109110128129130131149150151168169188189190207208209226227244261[[#This Row],[SC2]]+AF56++AG56+AJ56+AN56+Tableau163457891011121314151617181920212223242623456789101112131415161718192021222325272829303132333423457681718383940424344454748495052537088105108109110128129130131149150151168169188189190207208209226227244261[[#This Row],[CS4]]</f>
        <v>0</v>
      </c>
      <c r="AQ56" s="6">
        <f t="array" ref="AQ56">max_score</f>
        <v>0</v>
      </c>
      <c r="AR56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56" s="6" t="str">
        <f>IF(AND(I56&gt;4500,Y56=Z56,Tableau163457891011121314151617181920212223242623456789101112131415161718192021222325272829303132333423457681718383940424344454748495052537088105108109110128129130131149150151168169188189190207208209226227244261[[#This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56" s="15">
        <v>7</v>
      </c>
      <c r="AU56" s="16">
        <v>5</v>
      </c>
      <c r="AV56" s="16">
        <v>5</v>
      </c>
      <c r="AW56" s="16">
        <v>5</v>
      </c>
      <c r="AX56" s="16">
        <v>5</v>
      </c>
      <c r="AY56" s="16">
        <v>8</v>
      </c>
      <c r="AZ56" s="16">
        <v>20</v>
      </c>
      <c r="BA56" s="16">
        <v>13</v>
      </c>
      <c r="BB56" s="16">
        <v>12</v>
      </c>
      <c r="BC56" s="16">
        <v>15</v>
      </c>
      <c r="BD56" s="16">
        <v>12</v>
      </c>
      <c r="BE56" s="16">
        <v>10</v>
      </c>
      <c r="BF56" s="16">
        <v>6</v>
      </c>
      <c r="BG56" s="16">
        <v>15</v>
      </c>
      <c r="BH56" s="16">
        <v>0</v>
      </c>
      <c r="BI56" s="16"/>
      <c r="BJ56" s="16"/>
      <c r="BK56" s="16"/>
      <c r="BL56"/>
    </row>
    <row r="57" spans="1:64" ht="15" hidden="1" customHeight="1" x14ac:dyDescent="0.25">
      <c r="A57" s="43" t="s">
        <v>346</v>
      </c>
      <c r="B57" s="11" t="s">
        <v>141</v>
      </c>
      <c r="C57" s="75"/>
      <c r="D57" s="45"/>
      <c r="E57" s="52"/>
      <c r="F57" s="52"/>
      <c r="G57" s="52"/>
      <c r="H57" s="4">
        <v>8007</v>
      </c>
      <c r="I57" s="4">
        <v>8007</v>
      </c>
      <c r="J57" s="4">
        <v>8041</v>
      </c>
      <c r="K57" s="30">
        <v>4622</v>
      </c>
      <c r="L57" s="30">
        <v>4687</v>
      </c>
      <c r="M57" s="173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65</v>
      </c>
      <c r="N57" s="30">
        <v>546</v>
      </c>
      <c r="O57" s="30">
        <v>412</v>
      </c>
      <c r="P57" s="30">
        <v>95</v>
      </c>
      <c r="Q57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351</v>
      </c>
      <c r="R57" s="41"/>
      <c r="S57" s="41"/>
      <c r="T57" s="41"/>
      <c r="U57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7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108.11666666666666</v>
      </c>
      <c r="W57" s="192">
        <v>1.36</v>
      </c>
      <c r="X57" s="8">
        <v>3</v>
      </c>
      <c r="Y57" s="174">
        <f>Tableau163457891011121314151617181920212223242623456789101112131415161718192021222325272829303132333423457681718383940424344454748495052537088105108109110128129130131149150151168169188189190207208209226227244261[[#This Row],[PR]]+0</f>
        <v>3</v>
      </c>
      <c r="Z57" s="8"/>
      <c r="AA57" s="17"/>
      <c r="AB57" s="8"/>
      <c r="AC57" s="8"/>
      <c r="AD57" s="1"/>
      <c r="AE57" s="17"/>
      <c r="AF57" s="8"/>
      <c r="AG57" s="1"/>
      <c r="AH57" s="6"/>
      <c r="AI57" s="17"/>
      <c r="AJ57" s="8"/>
      <c r="AK57" s="8"/>
      <c r="AL57" s="6">
        <f t="shared" si="2"/>
        <v>0</v>
      </c>
      <c r="AM57" s="10"/>
      <c r="AN57" s="8"/>
      <c r="AO57" s="10"/>
      <c r="AP57" s="1">
        <f>Z57+AB57+Tableau163457891011121314151617181920212223242623456789101112131415161718192021222325272829303132333423457681718383940424344454748495052537088105108109110128129130131149150151168169188189190207208209226227244261[[#This Row],[SC2]]+AF57++AG57+AJ57+AN57+Tableau163457891011121314151617181920212223242623456789101112131415161718192021222325272829303132333423457681718383940424344454748495052537088105108109110128129130131149150151168169188189190207208209226227244261[[#This Row],[CS4]]</f>
        <v>0</v>
      </c>
      <c r="AQ57" s="6">
        <f t="array" ref="AQ57">max_score</f>
        <v>3</v>
      </c>
      <c r="AR57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3</v>
      </c>
      <c r="AS57" s="6" t="str">
        <f>IF(AND(I57&gt;4500,Y57=Z57,Tableau163457891011121314151617181920212223242623456789101112131415161718192021222325272829303132333423457681718383940424344454748495052537088105108109110128129130131149150151168169188189190207208209226227244261[[#This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57" s="15">
        <v>7</v>
      </c>
      <c r="AU57" s="14">
        <v>5</v>
      </c>
      <c r="AV57" s="14">
        <v>5</v>
      </c>
      <c r="AW57" s="14">
        <v>4</v>
      </c>
      <c r="AX57" s="14">
        <v>5</v>
      </c>
      <c r="AY57" s="14">
        <v>7</v>
      </c>
      <c r="AZ57" s="14">
        <v>20</v>
      </c>
      <c r="BA57" s="14">
        <v>10</v>
      </c>
      <c r="BB57" s="14">
        <v>9</v>
      </c>
      <c r="BC57" s="14">
        <v>9</v>
      </c>
      <c r="BD57" s="14">
        <v>7</v>
      </c>
      <c r="BE57" s="14">
        <v>4</v>
      </c>
      <c r="BF57" s="14">
        <v>3</v>
      </c>
      <c r="BG57" s="14">
        <v>0</v>
      </c>
      <c r="BH57" s="14">
        <v>0</v>
      </c>
      <c r="BI57" s="14"/>
      <c r="BJ57" s="14"/>
      <c r="BK57" s="14"/>
      <c r="BL57"/>
    </row>
    <row r="58" spans="1:64" ht="15" hidden="1" customHeight="1" x14ac:dyDescent="0.25">
      <c r="A58" s="103" t="s">
        <v>325</v>
      </c>
      <c r="B58" s="11"/>
      <c r="C58" s="75"/>
      <c r="D58" s="45"/>
      <c r="E58" s="52"/>
      <c r="F58" s="52"/>
      <c r="G58" s="52"/>
      <c r="H58" s="4">
        <v>7288</v>
      </c>
      <c r="I58" s="4">
        <v>6158</v>
      </c>
      <c r="J58" s="4"/>
      <c r="K58" s="30">
        <v>4670</v>
      </c>
      <c r="L58" s="30">
        <v>4670</v>
      </c>
      <c r="M58" s="173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58" s="30"/>
      <c r="O58" s="30"/>
      <c r="P58" s="30"/>
      <c r="Q58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58" s="41"/>
      <c r="S58" s="41"/>
      <c r="T58" s="41"/>
      <c r="U58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8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107.83333333333333</v>
      </c>
      <c r="W58" s="192"/>
      <c r="X58" s="8">
        <v>0</v>
      </c>
      <c r="Y58" s="174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58" s="8"/>
      <c r="AA58" s="17"/>
      <c r="AB58" s="8"/>
      <c r="AC58" s="8"/>
      <c r="AD58" s="1"/>
      <c r="AE58" s="17"/>
      <c r="AF58" s="8"/>
      <c r="AG58" s="1"/>
      <c r="AH58" s="6"/>
      <c r="AI58" s="17"/>
      <c r="AJ58" s="8"/>
      <c r="AK58" s="8"/>
      <c r="AL58" s="6">
        <f t="shared" si="2"/>
        <v>0</v>
      </c>
      <c r="AM58" s="10"/>
      <c r="AN58" s="8"/>
      <c r="AO58" s="10"/>
      <c r="AP58" s="1">
        <f>Z58+AB58+Tableau163457891011121314151617181920212223242623456789101112131415161718192021222325272829303132333423457681718383940424344454748495052537088105108109110128129130131149150151168169188189190207208209226227244261[[#This Row],[SC2]]+AF58++AG58+AJ58+AN58+Tableau163457891011121314151617181920212223242623456789101112131415161718192021222325272829303132333423457681718383940424344454748495052537088105108109110128129130131149150151168169188189190207208209226227244261[[#This Row],[CS4]]</f>
        <v>0</v>
      </c>
      <c r="AQ58" s="6">
        <f t="array" ref="AQ58">max_score</f>
        <v>0</v>
      </c>
      <c r="AR58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58" s="6" t="str">
        <f>IF(AND(I58&gt;4500,Y58=Z58,Tableau163457891011121314151617181920212223242623456789101112131415161718192021222325272829303132333423457681718383940424344454748495052537088105108109110128129130131149150151168169188189190207208209226227244261[[#This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58" s="15">
        <v>6</v>
      </c>
      <c r="AU58" s="16">
        <v>4</v>
      </c>
      <c r="AV58" s="16">
        <v>4</v>
      </c>
      <c r="AW58" s="16">
        <v>4</v>
      </c>
      <c r="AX58" s="16">
        <v>3</v>
      </c>
      <c r="AY58" s="16">
        <v>6</v>
      </c>
      <c r="AZ58" s="16">
        <v>20</v>
      </c>
      <c r="BA58" s="16">
        <v>16</v>
      </c>
      <c r="BB58" s="16">
        <v>9</v>
      </c>
      <c r="BC58" s="16">
        <v>13</v>
      </c>
      <c r="BD58" s="16">
        <v>10</v>
      </c>
      <c r="BE58" s="16">
        <v>9</v>
      </c>
      <c r="BF58" s="16">
        <v>2</v>
      </c>
      <c r="BG58" s="16">
        <v>0</v>
      </c>
      <c r="BH58" s="16">
        <v>0</v>
      </c>
      <c r="BI58" s="16"/>
      <c r="BJ58" s="16"/>
      <c r="BK58" s="16"/>
      <c r="BL58"/>
    </row>
    <row r="59" spans="1:64" ht="15" hidden="1" customHeight="1" x14ac:dyDescent="0.25">
      <c r="A59" s="103" t="s">
        <v>226</v>
      </c>
      <c r="B59" s="11" t="s">
        <v>139</v>
      </c>
      <c r="C59" s="75"/>
      <c r="D59" s="45"/>
      <c r="E59" s="52"/>
      <c r="F59" s="52"/>
      <c r="G59" s="52"/>
      <c r="H59" s="12">
        <v>6602</v>
      </c>
      <c r="I59" s="12">
        <v>5614</v>
      </c>
      <c r="J59" s="12"/>
      <c r="K59" s="30">
        <v>2249</v>
      </c>
      <c r="L59" s="30">
        <v>2249</v>
      </c>
      <c r="M59" s="173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59" s="30"/>
      <c r="O59" s="172"/>
      <c r="P59" s="30"/>
      <c r="Q59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59" s="41"/>
      <c r="S59" s="41"/>
      <c r="T59" s="41"/>
      <c r="U59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59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67.483333333333334</v>
      </c>
      <c r="W59" s="192"/>
      <c r="X59" s="1">
        <v>0</v>
      </c>
      <c r="Y59" s="174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59" s="1"/>
      <c r="AA59" s="17"/>
      <c r="AB59" s="1"/>
      <c r="AC59" s="1"/>
      <c r="AD59" s="1"/>
      <c r="AE59" s="17"/>
      <c r="AF59" s="1"/>
      <c r="AG59" s="1"/>
      <c r="AH59" s="6"/>
      <c r="AI59" s="17"/>
      <c r="AJ59" s="1"/>
      <c r="AK59" s="1"/>
      <c r="AL59" s="6">
        <f t="shared" si="2"/>
        <v>0</v>
      </c>
      <c r="AM59" s="17"/>
      <c r="AN59" s="1"/>
      <c r="AO59" s="17"/>
      <c r="AP59" s="1">
        <f>Z59+AB59+Tableau163457891011121314151617181920212223242623456789101112131415161718192021222325272829303132333423457681718383940424344454748495052537088105108109110128129130131149150151168169188189190207208209226227244261[[#This Row],[SC2]]+AF59++AG59+AJ59+AN59+Tableau163457891011121314151617181920212223242623456789101112131415161718192021222325272829303132333423457681718383940424344454748495052537088105108109110128129130131149150151168169188189190207208209226227244261[[#This Row],[CS4]]</f>
        <v>0</v>
      </c>
      <c r="AQ59" s="6">
        <f t="array" ref="AQ59">max_score</f>
        <v>0</v>
      </c>
      <c r="AR59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59" s="6" t="str">
        <f>IF(AND(I59&gt;4500,Y59=Z59,Tableau163457891011121314151617181920212223242623456789101112131415161718192021222325272829303132333423457681718383940424344454748495052537088105108109110128129130131149150151168169188189190207208209226227244261[[#This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59" s="15"/>
      <c r="AU59" s="15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/>
    </row>
    <row r="60" spans="1:64" ht="15" hidden="1" customHeight="1" x14ac:dyDescent="0.25">
      <c r="A60" s="103" t="s">
        <v>225</v>
      </c>
      <c r="B60" s="86"/>
      <c r="C60" s="75"/>
      <c r="D60" s="45"/>
      <c r="E60" s="52"/>
      <c r="F60" s="52"/>
      <c r="G60" s="52"/>
      <c r="H60" s="4">
        <v>8456</v>
      </c>
      <c r="I60" s="4">
        <v>6344</v>
      </c>
      <c r="J60" s="4"/>
      <c r="K60" s="30">
        <v>2959</v>
      </c>
      <c r="L60" s="30">
        <v>2959</v>
      </c>
      <c r="M60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60" s="30"/>
      <c r="O60" s="172"/>
      <c r="P60" s="30"/>
      <c r="Q60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60" s="41"/>
      <c r="S60" s="41"/>
      <c r="T60" s="41"/>
      <c r="U60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60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79.316666666666663</v>
      </c>
      <c r="W60" s="192"/>
      <c r="X60" s="1">
        <v>0</v>
      </c>
      <c r="Y60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60" s="1"/>
      <c r="AA60" s="17"/>
      <c r="AB60" s="1"/>
      <c r="AC60" s="1"/>
      <c r="AD60" s="1"/>
      <c r="AE60" s="17"/>
      <c r="AF60" s="1"/>
      <c r="AG60" s="1"/>
      <c r="AH60" s="6"/>
      <c r="AI60" s="17"/>
      <c r="AJ60" s="1"/>
      <c r="AK60" s="1"/>
      <c r="AL60" s="6">
        <f t="shared" si="2"/>
        <v>0</v>
      </c>
      <c r="AM60" s="17"/>
      <c r="AN60" s="1"/>
      <c r="AO60" s="17"/>
      <c r="AP60" s="1">
        <f>Z60+AB60+Tableau163457891011121314151617181920212223242623456789101112131415161718192021222325272829303132333423457681718383940424344454748495052537088105108109110128129130131149150151168169188189190207208209226227244261[[#This Row],[SC2]]+AF60++AG60+AJ60+AN60+Tableau163457891011121314151617181920212223242623456789101112131415161718192021222325272829303132333423457681718383940424344454748495052537088105108109110128129130131149150151168169188189190207208209226227244261[[#This Row],[CS4]]</f>
        <v>0</v>
      </c>
      <c r="AQ60" s="6">
        <f t="array" ref="AQ60">max_score</f>
        <v>0</v>
      </c>
      <c r="AR60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60" s="6" t="str">
        <f>IF(AND(I60&gt;4500,Y60=Z60,Tableau163457891011121314151617181920212223242623456789101112131415161718192021222325272829303132333423457681718383940424344454748495052537088105108109110128129130131149150151168169188189190207208209226227244261[[#This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60" s="15"/>
      <c r="AU60" s="15"/>
      <c r="AV60" s="14"/>
      <c r="AW60" s="14"/>
      <c r="AX60" s="14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4"/>
      <c r="BL60"/>
    </row>
    <row r="61" spans="1:64" ht="15" hidden="1" customHeight="1" x14ac:dyDescent="0.25">
      <c r="A61" s="103" t="s">
        <v>278</v>
      </c>
      <c r="B61" s="11" t="s">
        <v>133</v>
      </c>
      <c r="C61" s="75"/>
      <c r="D61" s="45"/>
      <c r="E61" s="52"/>
      <c r="F61" s="52"/>
      <c r="G61" s="52"/>
      <c r="H61" s="4">
        <v>6872</v>
      </c>
      <c r="I61" s="4">
        <v>6765</v>
      </c>
      <c r="J61" s="4">
        <v>4985</v>
      </c>
      <c r="K61" s="30">
        <v>4216</v>
      </c>
      <c r="L61" s="30">
        <v>4216</v>
      </c>
      <c r="M61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61" s="30">
        <v>222</v>
      </c>
      <c r="O61" s="30">
        <v>784</v>
      </c>
      <c r="P61" s="30">
        <v>308</v>
      </c>
      <c r="Q61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438</v>
      </c>
      <c r="R61" s="41"/>
      <c r="S61" s="41"/>
      <c r="T61" s="41"/>
      <c r="U61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61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100.26666666666667</v>
      </c>
      <c r="W61" s="192"/>
      <c r="X61" s="1">
        <v>0</v>
      </c>
      <c r="Y61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61" s="1"/>
      <c r="AA61" s="17"/>
      <c r="AB61" s="1"/>
      <c r="AC61" s="1"/>
      <c r="AD61" s="1"/>
      <c r="AE61" s="17"/>
      <c r="AF61" s="1"/>
      <c r="AG61" s="1"/>
      <c r="AH61" s="6"/>
      <c r="AI61" s="17"/>
      <c r="AJ61" s="1"/>
      <c r="AK61" s="1"/>
      <c r="AL61" s="6">
        <f t="shared" si="2"/>
        <v>0</v>
      </c>
      <c r="AM61" s="17"/>
      <c r="AN61" s="1"/>
      <c r="AO61" s="17"/>
      <c r="AP61" s="1">
        <f>Z61+AB61+Tableau163457891011121314151617181920212223242623456789101112131415161718192021222325272829303132333423457681718383940424344454748495052537088105108109110128129130131149150151168169188189190207208209226227244261[[#This Row],[SC2]]+AF61++AG61+AJ61+AN61+Tableau163457891011121314151617181920212223242623456789101112131415161718192021222325272829303132333423457681718383940424344454748495052537088105108109110128129130131149150151168169188189190207208209226227244261[[#This Row],[CS4]]</f>
        <v>0</v>
      </c>
      <c r="AQ61" s="6">
        <f t="array" ref="AQ61">max_score</f>
        <v>0</v>
      </c>
      <c r="AR61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61" s="6" t="str">
        <f>IF(AND(I61&gt;4500,Y61=Z61,Tableau163457891011121314151617181920212223242623456789101112131415161718192021222325272829303132333423457681718383940424344454748495052537088105108109110128129130131149150151168169188189190207208209226227244261[[#This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61" s="15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/>
    </row>
    <row r="62" spans="1:64" ht="15" hidden="1" customHeight="1" x14ac:dyDescent="0.25">
      <c r="A62" s="103" t="s">
        <v>223</v>
      </c>
      <c r="B62" s="19"/>
      <c r="C62" s="76" t="s">
        <v>158</v>
      </c>
      <c r="D62" s="77" t="s">
        <v>157</v>
      </c>
      <c r="E62" s="52"/>
      <c r="F62" s="52"/>
      <c r="G62" s="52"/>
      <c r="H62" s="4">
        <v>7278</v>
      </c>
      <c r="I62" s="4"/>
      <c r="J62" s="4"/>
      <c r="K62" s="30">
        <v>3784</v>
      </c>
      <c r="L62" s="30">
        <v>3784</v>
      </c>
      <c r="M62" s="173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62" s="30"/>
      <c r="O62" s="30"/>
      <c r="P62" s="30"/>
      <c r="Q62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62" s="41"/>
      <c r="S62" s="41"/>
      <c r="T62" s="41"/>
      <c r="U62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62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93.066666666666663</v>
      </c>
      <c r="W62" s="192"/>
      <c r="X62" s="8">
        <v>0</v>
      </c>
      <c r="Y62" s="174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62" s="8"/>
      <c r="AA62" s="17"/>
      <c r="AB62" s="8"/>
      <c r="AC62" s="8"/>
      <c r="AD62" s="1"/>
      <c r="AE62" s="17"/>
      <c r="AF62" s="8"/>
      <c r="AG62" s="1"/>
      <c r="AH62" s="6"/>
      <c r="AI62" s="17"/>
      <c r="AJ62" s="8"/>
      <c r="AK62" s="8"/>
      <c r="AL62" s="6">
        <f t="shared" si="2"/>
        <v>0</v>
      </c>
      <c r="AM62" s="10"/>
      <c r="AN62" s="8"/>
      <c r="AO62" s="10"/>
      <c r="AP62" s="1">
        <f>Z62+AB62+Tableau163457891011121314151617181920212223242623456789101112131415161718192021222325272829303132333423457681718383940424344454748495052537088105108109110128129130131149150151168169188189190207208209226227244261[[#This Row],[SC2]]+AF62++AG62+AJ62+AN62+Tableau163457891011121314151617181920212223242623456789101112131415161718192021222325272829303132333423457681718383940424344454748495052537088105108109110128129130131149150151168169188189190207208209226227244261[[#This Row],[CS4]]</f>
        <v>0</v>
      </c>
      <c r="AQ62" s="6">
        <f t="array" ref="AQ62">max_score</f>
        <v>0</v>
      </c>
      <c r="AR62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62" s="6" t="str">
        <f>IF(AND(I62&gt;4500,Y62=Z62,Tableau163457891011121314151617181920212223242623456789101112131415161718192021222325272829303132333423457681718383940424344454748495052537088105108109110128129130131149150151168169188189190207208209226227244261[[#This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62" s="15">
        <v>6</v>
      </c>
      <c r="AU62" s="16">
        <v>5</v>
      </c>
      <c r="AV62" s="16">
        <v>6</v>
      </c>
      <c r="AW62" s="16">
        <v>5</v>
      </c>
      <c r="AX62" s="16">
        <v>6</v>
      </c>
      <c r="AY62" s="16">
        <v>7</v>
      </c>
      <c r="AZ62" s="16">
        <v>20</v>
      </c>
      <c r="BA62" s="16">
        <v>13</v>
      </c>
      <c r="BB62" s="16">
        <v>10</v>
      </c>
      <c r="BC62" s="16">
        <v>13</v>
      </c>
      <c r="BD62" s="16">
        <v>12</v>
      </c>
      <c r="BE62" s="16">
        <v>3</v>
      </c>
      <c r="BF62" s="16">
        <v>4</v>
      </c>
      <c r="BG62" s="16">
        <v>0</v>
      </c>
      <c r="BH62" s="16">
        <v>0</v>
      </c>
      <c r="BI62" s="16"/>
      <c r="BJ62" s="16"/>
      <c r="BK62" s="16"/>
      <c r="BL62"/>
    </row>
    <row r="63" spans="1:64" ht="15" hidden="1" customHeight="1" x14ac:dyDescent="0.25">
      <c r="A63" s="103" t="s">
        <v>241</v>
      </c>
      <c r="B63" s="11" t="s">
        <v>143</v>
      </c>
      <c r="C63" s="75"/>
      <c r="D63" s="45"/>
      <c r="E63" s="52">
        <v>1</v>
      </c>
      <c r="F63" s="52"/>
      <c r="G63" s="52"/>
      <c r="H63" s="4">
        <v>6373</v>
      </c>
      <c r="I63" s="4">
        <v>5456</v>
      </c>
      <c r="J63" s="4">
        <v>5485</v>
      </c>
      <c r="K63" s="30">
        <v>2328</v>
      </c>
      <c r="L63" s="30">
        <v>2328</v>
      </c>
      <c r="M63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63" s="30"/>
      <c r="O63" s="30"/>
      <c r="P63" s="30"/>
      <c r="Q63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63" s="41"/>
      <c r="S63" s="41"/>
      <c r="T63" s="41"/>
      <c r="U63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63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68.8</v>
      </c>
      <c r="W63" s="192"/>
      <c r="X63" s="1">
        <v>0</v>
      </c>
      <c r="Y63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63" s="1"/>
      <c r="AA63" s="17"/>
      <c r="AB63" s="1"/>
      <c r="AC63" s="1"/>
      <c r="AD63" s="1"/>
      <c r="AE63" s="17"/>
      <c r="AF63" s="1"/>
      <c r="AG63" s="1"/>
      <c r="AH63" s="1"/>
      <c r="AI63" s="17"/>
      <c r="AJ63" s="1"/>
      <c r="AK63" s="1"/>
      <c r="AL63" s="1">
        <f t="shared" si="2"/>
        <v>0</v>
      </c>
      <c r="AM63" s="17"/>
      <c r="AN63" s="1"/>
      <c r="AO63" s="17"/>
      <c r="AP63" s="1">
        <f>Z63+AB63+Tableau163457891011121314151617181920212223242623456789101112131415161718192021222325272829303132333423457681718383940424344454748495052537088105108109110128129130131149150151168169188189190207208209226227244261[[#This Row],[SC2]]+AF63++AG63+AJ63+AN63+Tableau163457891011121314151617181920212223242623456789101112131415161718192021222325272829303132333423457681718383940424344454748495052537088105108109110128129130131149150151168169188189190207208209226227244261[[#This Row],[CS4]]</f>
        <v>0</v>
      </c>
      <c r="AQ63" s="1">
        <f t="array" ref="AQ63">max_score</f>
        <v>0</v>
      </c>
      <c r="AR63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63" s="6" t="str">
        <f>IF(AND(I63&gt;4500,Y63=Z63,Tableau163457891011121314151617181920212223242623456789101112131415161718192021222325272829303132333423457681718383940424344454748495052537088105108109110128129130131149150151168169188189190207208209226227244261[[#This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63" s="15">
        <v>7</v>
      </c>
      <c r="AU63" s="16">
        <v>5</v>
      </c>
      <c r="AV63" s="16">
        <v>5</v>
      </c>
      <c r="AW63" s="16">
        <v>6</v>
      </c>
      <c r="AX63" s="16">
        <v>6</v>
      </c>
      <c r="AY63" s="16">
        <v>8</v>
      </c>
      <c r="AZ63" s="16">
        <v>20</v>
      </c>
      <c r="BA63" s="16">
        <v>14</v>
      </c>
      <c r="BB63" s="16">
        <v>12</v>
      </c>
      <c r="BC63" s="16">
        <v>14</v>
      </c>
      <c r="BD63" s="16">
        <v>10</v>
      </c>
      <c r="BE63" s="16">
        <v>7</v>
      </c>
      <c r="BF63" s="16">
        <v>3</v>
      </c>
      <c r="BG63" s="16">
        <v>0</v>
      </c>
      <c r="BH63" s="16">
        <v>0</v>
      </c>
      <c r="BI63" s="16"/>
      <c r="BJ63" s="16"/>
      <c r="BK63" s="16"/>
      <c r="BL63"/>
    </row>
    <row r="64" spans="1:64" ht="15" hidden="1" customHeight="1" x14ac:dyDescent="0.25">
      <c r="A64" s="103" t="s">
        <v>309</v>
      </c>
      <c r="B64" s="11" t="s">
        <v>142</v>
      </c>
      <c r="C64" s="75"/>
      <c r="D64" s="45"/>
      <c r="E64" s="52"/>
      <c r="F64" s="52"/>
      <c r="G64" s="52"/>
      <c r="H64" s="4">
        <v>8160</v>
      </c>
      <c r="I64" s="4">
        <v>5518</v>
      </c>
      <c r="J64" s="4">
        <v>4506</v>
      </c>
      <c r="K64" s="30">
        <v>4369</v>
      </c>
      <c r="L64" s="30">
        <v>4402</v>
      </c>
      <c r="M64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33</v>
      </c>
      <c r="N64" s="30"/>
      <c r="O64" s="30"/>
      <c r="P64" s="30"/>
      <c r="Q64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64" s="41"/>
      <c r="S64" s="41"/>
      <c r="T64" s="41"/>
      <c r="U64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64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103.36666666666666</v>
      </c>
      <c r="W64" s="192"/>
      <c r="X64" s="1">
        <v>0</v>
      </c>
      <c r="Y64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64" s="1"/>
      <c r="AA64" s="17"/>
      <c r="AB64" s="1"/>
      <c r="AC64" s="1"/>
      <c r="AD64" s="1"/>
      <c r="AE64" s="17"/>
      <c r="AF64" s="1"/>
      <c r="AG64" s="1"/>
      <c r="AH64" s="6"/>
      <c r="AI64" s="17"/>
      <c r="AJ64" s="1"/>
      <c r="AK64" s="1"/>
      <c r="AL64" s="6">
        <f t="shared" si="2"/>
        <v>0</v>
      </c>
      <c r="AM64" s="17"/>
      <c r="AN64" s="1"/>
      <c r="AO64" s="17"/>
      <c r="AP64" s="1">
        <f>Z64+AB64+Tableau163457891011121314151617181920212223242623456789101112131415161718192021222325272829303132333423457681718383940424344454748495052537088105108109110128129130131149150151168169188189190207208209226227244261[[#This Row],[SC2]]+AF64++AG64+AJ64+AN64+Tableau163457891011121314151617181920212223242623456789101112131415161718192021222325272829303132333423457681718383940424344454748495052537088105108109110128129130131149150151168169188189190207208209226227244261[[#This Row],[CS4]]</f>
        <v>0</v>
      </c>
      <c r="AQ64" s="6">
        <f t="array" ref="AQ64">max_score</f>
        <v>0</v>
      </c>
      <c r="AR64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64" s="6" t="str">
        <f>IF(AND(I64&gt;4500,Y64=Z64,Tableau163457891011121314151617181920212223242623456789101112131415161718192021222325272829303132333423457681718383940424344454748495052537088105108109110128129130131149150151168169188189190207208209226227244261[[#This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64" s="15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/>
    </row>
    <row r="65" spans="1:64" ht="15" hidden="1" customHeight="1" x14ac:dyDescent="0.25">
      <c r="A65" s="103" t="s">
        <v>224</v>
      </c>
      <c r="B65" s="11"/>
      <c r="C65" s="75"/>
      <c r="D65" s="45"/>
      <c r="E65" s="52"/>
      <c r="F65" s="52"/>
      <c r="G65" s="52"/>
      <c r="H65" s="4">
        <v>7901</v>
      </c>
      <c r="I65" s="4"/>
      <c r="J65" s="4"/>
      <c r="K65" s="30">
        <v>3683</v>
      </c>
      <c r="L65" s="30">
        <v>3683</v>
      </c>
      <c r="M65" s="30">
        <f>Tableau163457891011121314151617181920212223242623456789101112131415161718192021222325272829303132333423457681718383940424344454748495052537088105108109110128129130131149150151168169188189190207208209226227244261[[#This Row],[CT 05/09]]-Tableau163457891011121314151617181920212223242623456789101112131415161718192021222325272829303132333423457681718383940424344454748495052537088105108109110128129130131149150151168169188189190207208209226227244261[[#This Row],[CT 09/08]]</f>
        <v>0</v>
      </c>
      <c r="N65" s="30"/>
      <c r="O65" s="30"/>
      <c r="P65" s="30"/>
      <c r="Q65" s="41">
        <f>(Tableau163457891011121314151617181920212223242623456789101112131415161718192021222325272829303132333423457681718383940424344454748495052537088105108109110128129130131149150151168169188189190207208209226227244261[[#This Row],[GDC1]]+Tableau163457891011121314151617181920212223242623456789101112131415161718192021222325272829303132333423457681718383940424344454748495052537088105108109110128129130131149150151168169188189190207208209226227244261[[#This Row],[GDC2]]+Tableau163457891011121314151617181920212223242623456789101112131415161718192021222325272829303132333423457681718383940424344454748495052537088105108109110128129130131149150151168169188189190207208209226227244261[[#This Row],[GDC3]])/3</f>
        <v>0</v>
      </c>
      <c r="R65" s="41"/>
      <c r="S65" s="41"/>
      <c r="T65" s="41"/>
      <c r="U65" s="41">
        <f>(Tableau163457891011121314151617181920212223242623456789101112131415161718192021222325272829303132333423457681718383940424344454748495052537088105108109110128129130131149150151168169188189190207208209226227244261[[#This Row],[PPS1]]+Tableau163457891011121314151617181920212223242623456789101112131415161718192021222325272829303132333423457681718383940424344454748495052537088105108109110128129130131149150151168169188189190207208209226227244261[[#This Row],[PPS2]]+Tableau163457891011121314151617181920212223242623456789101112131415161718192021222325272829303132333423457681718383940424344454748495052537088105108109110128129130131149150151168169188189190207208209226227244261[[#This Row],[PPS3]])/3</f>
        <v>0</v>
      </c>
      <c r="V65" s="41">
        <f>30+(Tableau163457891011121314151617181920212223242623456789101112131415161718192021222325272829303132333423457681718383940424344454748495052537088105108109110128129130131149150151168169188189190207208209226227244261[[#This Row],[CT 05/09]]/60)</f>
        <v>91.383333333333326</v>
      </c>
      <c r="W65" s="192"/>
      <c r="X65" s="8">
        <v>0</v>
      </c>
      <c r="Y65" s="2">
        <f>Tableau163457891011121314151617181920212223242623456789101112131415161718192021222325272829303132333423457681718383940424344454748495052537088105108109110128129130131149150151168169188189190207208209226227244261[[#This Row],[PR]]+0</f>
        <v>0</v>
      </c>
      <c r="Z65" s="8"/>
      <c r="AA65" s="17"/>
      <c r="AB65" s="8"/>
      <c r="AC65" s="8"/>
      <c r="AD65" s="1"/>
      <c r="AE65" s="17"/>
      <c r="AF65" s="8"/>
      <c r="AG65" s="1"/>
      <c r="AH65" s="6"/>
      <c r="AI65" s="17"/>
      <c r="AJ65" s="8"/>
      <c r="AK65" s="8"/>
      <c r="AL65" s="6">
        <f t="shared" si="2"/>
        <v>0</v>
      </c>
      <c r="AM65" s="10"/>
      <c r="AN65" s="8"/>
      <c r="AO65" s="10"/>
      <c r="AP65" s="1">
        <f>Z65+AB65+Tableau163457891011121314151617181920212223242623456789101112131415161718192021222325272829303132333423457681718383940424344454748495052537088105108109110128129130131149150151168169188189190207208209226227244261[[#This Row],[SC2]]+AF65++AG65+AJ65+AN65+Tableau163457891011121314151617181920212223242623456789101112131415161718192021222325272829303132333423457681718383940424344454748495052537088105108109110128129130131149150151168169188189190207208209226227244261[[#This Row],[CS4]]</f>
        <v>0</v>
      </c>
      <c r="AQ65" s="6">
        <f t="array" ref="AQ65">max_score</f>
        <v>0</v>
      </c>
      <c r="AR65" s="36">
        <f>Tableau163457891011121314151617181920212223242623456789101112131415161718192021222325272829303132333423457681718383940424344454748495052537088105108109110128129130131149150151168169188189190207208209226227244261[[#This Row],[SM]]-Tableau163457891011121314151617181920212223242623456789101112131415161718192021222325272829303132333423457681718383940424344454748495052537088105108109110128129130131149150151168169188189190207208209226227244261[[#This Row],[STJ]]</f>
        <v>0</v>
      </c>
      <c r="AS65" s="6" t="str">
        <f>IF(AND(I65&gt;4500,Y65=Z65,Tableau163457891011121314151617181920212223242623456789101112131415161718192021222325272829303132333423457681718383940424344454748495052537088105108109110128129130131149150151168169188189190207208209226227244261[[#This Row],[PTS1]]&gt;100),"1","0")</f>
        <v>0</v>
      </c>
      <c r="AT65" s="15">
        <v>6</v>
      </c>
      <c r="AU65" s="16">
        <v>4</v>
      </c>
      <c r="AV65" s="16">
        <v>4</v>
      </c>
      <c r="AW65" s="16">
        <v>4</v>
      </c>
      <c r="AX65" s="16">
        <v>3</v>
      </c>
      <c r="AY65" s="16">
        <v>6</v>
      </c>
      <c r="AZ65" s="16">
        <v>20</v>
      </c>
      <c r="BA65" s="16">
        <v>16</v>
      </c>
      <c r="BB65" s="16">
        <v>9</v>
      </c>
      <c r="BC65" s="16">
        <v>13</v>
      </c>
      <c r="BD65" s="16">
        <v>10</v>
      </c>
      <c r="BE65" s="16">
        <v>9</v>
      </c>
      <c r="BF65" s="16">
        <v>2</v>
      </c>
      <c r="BG65" s="16">
        <v>0</v>
      </c>
      <c r="BH65" s="16">
        <v>0</v>
      </c>
      <c r="BI65" s="16"/>
      <c r="BJ65" s="16"/>
      <c r="BK65" s="16"/>
      <c r="BL65"/>
    </row>
    <row r="66" spans="1:64" ht="15" customHeight="1" thickTop="1" x14ac:dyDescent="0.25"/>
    <row r="67" spans="1:64" ht="15" customHeight="1" x14ac:dyDescent="0.25">
      <c r="A67" s="13" t="s">
        <v>14</v>
      </c>
      <c r="B67" s="13"/>
      <c r="C67" s="16"/>
      <c r="D67" s="16"/>
      <c r="E67" s="13"/>
      <c r="F67" s="13"/>
      <c r="G67" s="13"/>
      <c r="H67" s="12">
        <f t="shared" ref="H67:Q67" si="3">SUM(H2:H51)/50</f>
        <v>6635.78</v>
      </c>
      <c r="I67" s="12">
        <f t="shared" si="3"/>
        <v>6343.44</v>
      </c>
      <c r="J67" s="12">
        <f t="shared" si="3"/>
        <v>6045.3</v>
      </c>
      <c r="K67" s="12">
        <f t="shared" si="3"/>
        <v>3650.96</v>
      </c>
      <c r="L67" s="12">
        <f t="shared" si="3"/>
        <v>3703.18</v>
      </c>
      <c r="M67" s="12">
        <f t="shared" si="3"/>
        <v>52.22</v>
      </c>
      <c r="N67" s="12">
        <f t="shared" si="3"/>
        <v>373.26</v>
      </c>
      <c r="O67" s="12">
        <f t="shared" si="3"/>
        <v>494.76</v>
      </c>
      <c r="P67" s="12">
        <f t="shared" si="3"/>
        <v>609.16</v>
      </c>
      <c r="Q67" s="12">
        <f t="shared" si="3"/>
        <v>492.39333333333337</v>
      </c>
      <c r="R67" s="13"/>
      <c r="S67" s="13"/>
      <c r="T67" s="13"/>
      <c r="U67" s="13"/>
      <c r="V67" s="13"/>
      <c r="W67" s="190"/>
      <c r="X67" s="13">
        <f t="shared" ref="X67:AR67" si="4">SUM(X2:X51)</f>
        <v>141</v>
      </c>
      <c r="Y67" s="13">
        <f t="shared" si="4"/>
        <v>141</v>
      </c>
      <c r="Z67" s="13">
        <f t="shared" si="4"/>
        <v>119</v>
      </c>
      <c r="AA67" s="13">
        <f t="shared" si="4"/>
        <v>12233</v>
      </c>
      <c r="AB67" s="13">
        <f t="shared" si="4"/>
        <v>0</v>
      </c>
      <c r="AC67" s="13">
        <f t="shared" si="4"/>
        <v>0</v>
      </c>
      <c r="AD67" s="13">
        <f t="shared" si="4"/>
        <v>0</v>
      </c>
      <c r="AE67" s="13">
        <f t="shared" si="4"/>
        <v>30053</v>
      </c>
      <c r="AF67" s="13">
        <f t="shared" si="4"/>
        <v>0</v>
      </c>
      <c r="AG67" s="13">
        <f t="shared" si="4"/>
        <v>0</v>
      </c>
      <c r="AH67" s="13">
        <f t="shared" si="4"/>
        <v>0</v>
      </c>
      <c r="AI67" s="13">
        <f t="shared" si="4"/>
        <v>0</v>
      </c>
      <c r="AJ67" s="13">
        <f t="shared" si="4"/>
        <v>0</v>
      </c>
      <c r="AK67" s="13">
        <f t="shared" si="4"/>
        <v>0</v>
      </c>
      <c r="AL67" s="13">
        <f t="shared" si="4"/>
        <v>0</v>
      </c>
      <c r="AM67" s="13">
        <f t="shared" si="4"/>
        <v>0</v>
      </c>
      <c r="AN67" s="13">
        <f t="shared" si="4"/>
        <v>0</v>
      </c>
      <c r="AO67" s="13">
        <f t="shared" si="4"/>
        <v>0</v>
      </c>
      <c r="AP67" s="13">
        <f t="shared" si="4"/>
        <v>119</v>
      </c>
      <c r="AQ67" s="13">
        <f t="shared" si="4"/>
        <v>141</v>
      </c>
      <c r="AR67" s="13">
        <f t="shared" si="4"/>
        <v>22</v>
      </c>
      <c r="AS67" s="16"/>
      <c r="AT67" s="16">
        <f t="shared" ref="AT67:AY67" si="5">SUM(AT2:AT51)/50</f>
        <v>3.94</v>
      </c>
      <c r="AU67" s="16">
        <f t="shared" si="5"/>
        <v>2.84</v>
      </c>
      <c r="AV67" s="16">
        <f t="shared" si="5"/>
        <v>2.92</v>
      </c>
      <c r="AW67" s="16">
        <f t="shared" si="5"/>
        <v>2.78</v>
      </c>
      <c r="AX67" s="16">
        <f t="shared" si="5"/>
        <v>3.04</v>
      </c>
      <c r="AY67" s="16">
        <f t="shared" si="5"/>
        <v>4.0999999999999996</v>
      </c>
      <c r="BK67" s="16"/>
    </row>
    <row r="69" spans="1:64" ht="15" customHeight="1" x14ac:dyDescent="0.25">
      <c r="A69" t="s">
        <v>84</v>
      </c>
      <c r="H69" t="s">
        <v>85</v>
      </c>
      <c r="Y69" t="s">
        <v>85</v>
      </c>
    </row>
    <row r="70" spans="1:64" ht="15" customHeight="1" x14ac:dyDescent="0.25">
      <c r="A70" s="29" t="s">
        <v>86</v>
      </c>
      <c r="B70" s="29"/>
      <c r="H70" t="s">
        <v>87</v>
      </c>
      <c r="Y70" t="s">
        <v>87</v>
      </c>
    </row>
    <row r="71" spans="1:64" ht="15" customHeight="1" x14ac:dyDescent="0.25">
      <c r="A71" s="46" t="s">
        <v>88</v>
      </c>
      <c r="B71" s="46"/>
      <c r="H71" t="s">
        <v>89</v>
      </c>
      <c r="Y71" t="s">
        <v>89</v>
      </c>
    </row>
    <row r="72" spans="1:64" ht="15" customHeight="1" x14ac:dyDescent="0.25">
      <c r="A72" s="19" t="s">
        <v>90</v>
      </c>
      <c r="B72" s="19"/>
      <c r="H72" t="s">
        <v>91</v>
      </c>
      <c r="Y72" t="s">
        <v>91</v>
      </c>
    </row>
    <row r="73" spans="1:64" ht="15" customHeight="1" x14ac:dyDescent="0.25">
      <c r="A73" t="s">
        <v>92</v>
      </c>
      <c r="H73" t="s">
        <v>82</v>
      </c>
      <c r="Y73" t="s">
        <v>82</v>
      </c>
    </row>
    <row r="74" spans="1:64" ht="15" customHeight="1" x14ac:dyDescent="0.25">
      <c r="A74" t="s">
        <v>93</v>
      </c>
      <c r="H74" t="s">
        <v>104</v>
      </c>
      <c r="Y74" t="s">
        <v>94</v>
      </c>
    </row>
    <row r="75" spans="1:64" ht="15" customHeight="1" x14ac:dyDescent="0.25">
      <c r="A75" t="s">
        <v>96</v>
      </c>
      <c r="H75" t="s">
        <v>95</v>
      </c>
      <c r="Y75" t="s">
        <v>95</v>
      </c>
    </row>
    <row r="76" spans="1:64" ht="15" customHeight="1" x14ac:dyDescent="0.25">
      <c r="A76" t="s">
        <v>97</v>
      </c>
      <c r="H76" t="s">
        <v>98</v>
      </c>
      <c r="Y76" t="s">
        <v>98</v>
      </c>
    </row>
    <row r="77" spans="1:64" ht="15" customHeight="1" x14ac:dyDescent="0.25">
      <c r="A77" s="42" t="s">
        <v>56</v>
      </c>
      <c r="B77" s="42"/>
      <c r="C77" s="47"/>
      <c r="D77" s="47"/>
      <c r="H77" t="s">
        <v>54</v>
      </c>
      <c r="Y77" t="s">
        <v>54</v>
      </c>
    </row>
    <row r="78" spans="1:64" ht="15" customHeight="1" x14ac:dyDescent="0.25">
      <c r="A78" s="19" t="s">
        <v>55</v>
      </c>
      <c r="B78" s="19"/>
      <c r="C78" s="47"/>
      <c r="D78" s="47"/>
      <c r="H78" t="s">
        <v>57</v>
      </c>
      <c r="Y78" t="s">
        <v>57</v>
      </c>
    </row>
    <row r="79" spans="1:64" ht="15" customHeight="1" x14ac:dyDescent="0.25">
      <c r="A79" t="s">
        <v>100</v>
      </c>
      <c r="H79" t="s">
        <v>99</v>
      </c>
      <c r="Y79" t="s">
        <v>99</v>
      </c>
    </row>
    <row r="80" spans="1:64" ht="15" customHeight="1" x14ac:dyDescent="0.25">
      <c r="A80" t="s">
        <v>101</v>
      </c>
      <c r="H80" t="s">
        <v>52</v>
      </c>
      <c r="Y80" t="s">
        <v>52</v>
      </c>
    </row>
    <row r="81" spans="1:64" ht="15" customHeight="1" x14ac:dyDescent="0.25">
      <c r="A81" t="s">
        <v>11</v>
      </c>
      <c r="H81" t="s">
        <v>9</v>
      </c>
      <c r="Y81" t="s">
        <v>9</v>
      </c>
      <c r="BL81"/>
    </row>
    <row r="82" spans="1:64" ht="15" customHeight="1" x14ac:dyDescent="0.25">
      <c r="A82" t="s">
        <v>12</v>
      </c>
      <c r="H82" t="s">
        <v>10</v>
      </c>
      <c r="Y82" t="s">
        <v>10</v>
      </c>
      <c r="BL82"/>
    </row>
    <row r="83" spans="1:64" ht="15" customHeight="1" x14ac:dyDescent="0.25">
      <c r="A83" t="s">
        <v>63</v>
      </c>
      <c r="H83" t="s">
        <v>64</v>
      </c>
      <c r="Y83" t="s">
        <v>64</v>
      </c>
    </row>
    <row r="84" spans="1:64" ht="15" customHeight="1" x14ac:dyDescent="0.25">
      <c r="A84" t="s">
        <v>67</v>
      </c>
      <c r="H84" t="s">
        <v>68</v>
      </c>
      <c r="Y84" t="s">
        <v>68</v>
      </c>
    </row>
    <row r="85" spans="1:64" ht="15" customHeight="1" x14ac:dyDescent="0.25">
      <c r="A85" t="s">
        <v>102</v>
      </c>
      <c r="H85" t="s">
        <v>103</v>
      </c>
      <c r="Y85" t="s">
        <v>103</v>
      </c>
      <c r="AQ85"/>
      <c r="AR85"/>
      <c r="AS85"/>
      <c r="AT85"/>
      <c r="AU85"/>
      <c r="AV85"/>
      <c r="AW85"/>
      <c r="BK85"/>
      <c r="BL85"/>
    </row>
    <row r="86" spans="1:64" ht="15" customHeight="1" x14ac:dyDescent="0.25">
      <c r="A86" t="s">
        <v>48</v>
      </c>
      <c r="H86" t="s">
        <v>47</v>
      </c>
      <c r="Y86" t="s">
        <v>47</v>
      </c>
      <c r="AQ86"/>
      <c r="AR86"/>
      <c r="AS86"/>
      <c r="AT86"/>
      <c r="AU86"/>
      <c r="AV86"/>
      <c r="AW86"/>
      <c r="BK86"/>
    </row>
    <row r="87" spans="1:64" ht="15" customHeight="1" x14ac:dyDescent="0.25">
      <c r="A87" t="s">
        <v>49</v>
      </c>
      <c r="H87" t="s">
        <v>13</v>
      </c>
      <c r="Y87" t="s">
        <v>13</v>
      </c>
    </row>
    <row r="88" spans="1:64" s="12" customFormat="1" ht="15" customHeight="1" x14ac:dyDescent="0.25">
      <c r="A88" t="s">
        <v>50</v>
      </c>
      <c r="B88"/>
      <c r="C88" s="48"/>
      <c r="D88" s="48"/>
      <c r="E88"/>
      <c r="F88"/>
      <c r="G88"/>
      <c r="H88" t="s">
        <v>23</v>
      </c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 s="191"/>
      <c r="X88"/>
      <c r="Y88" t="s">
        <v>23</v>
      </c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X88"/>
      <c r="AY88"/>
      <c r="AZ88"/>
      <c r="BA88"/>
      <c r="BB88"/>
      <c r="BC88"/>
      <c r="BD88"/>
      <c r="BE88"/>
      <c r="BF88"/>
      <c r="BG88"/>
      <c r="BH88"/>
      <c r="BI88"/>
      <c r="BJ88"/>
    </row>
    <row r="89" spans="1:64" s="12" customFormat="1" ht="15" customHeight="1" x14ac:dyDescent="0.25">
      <c r="A89" s="34"/>
      <c r="B89" s="34"/>
      <c r="C89" s="48"/>
      <c r="D89" s="48"/>
      <c r="E89" s="4"/>
      <c r="F89" s="313"/>
      <c r="G89" s="313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191"/>
      <c r="X89" s="32"/>
      <c r="Y89" s="32"/>
      <c r="Z89" s="32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2"/>
      <c r="AN89" s="32"/>
      <c r="AO89" s="32"/>
      <c r="AP89" s="32"/>
      <c r="AQ89" s="32"/>
      <c r="AR89" s="32"/>
      <c r="AS89" s="32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</row>
    <row r="90" spans="1:64" s="12" customFormat="1" ht="15" customHeight="1" x14ac:dyDescent="0.25">
      <c r="A90" s="34"/>
      <c r="B90" s="34"/>
      <c r="C90" s="48"/>
      <c r="D90" s="48"/>
      <c r="F90" s="313"/>
      <c r="G90" s="313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191"/>
      <c r="X90" s="32"/>
      <c r="Y90" s="32"/>
      <c r="Z90" s="32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2"/>
      <c r="AN90" s="32"/>
      <c r="AO90" s="32"/>
      <c r="AP90" s="32"/>
      <c r="AQ90" s="32"/>
      <c r="AR90" s="32"/>
      <c r="AS90" s="32"/>
      <c r="AX90"/>
      <c r="AY90"/>
      <c r="AZ90"/>
      <c r="BA90"/>
      <c r="BB90"/>
      <c r="BC90"/>
      <c r="BD90"/>
      <c r="BE90"/>
      <c r="BF90"/>
      <c r="BG90"/>
      <c r="BH90"/>
      <c r="BI90"/>
      <c r="BJ90"/>
    </row>
    <row r="91" spans="1:64" s="12" customFormat="1" ht="15" customHeight="1" x14ac:dyDescent="0.25">
      <c r="A91" s="34"/>
      <c r="B91" s="34"/>
      <c r="C91" s="48"/>
      <c r="D91" s="48"/>
      <c r="F91" s="313"/>
      <c r="G91" s="313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191"/>
      <c r="X91" s="32"/>
      <c r="Y91" s="32"/>
      <c r="Z91" s="32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2"/>
      <c r="AN91" s="32"/>
      <c r="AO91" s="32"/>
      <c r="AP91" s="32"/>
      <c r="AQ91" s="32"/>
      <c r="AR91" s="32"/>
      <c r="AS91" s="32"/>
      <c r="AX91"/>
      <c r="AY91"/>
      <c r="AZ91"/>
      <c r="BA91"/>
      <c r="BB91"/>
      <c r="BC91"/>
      <c r="BD91"/>
      <c r="BE91"/>
      <c r="BF91"/>
      <c r="BG91"/>
      <c r="BH91"/>
      <c r="BI91"/>
      <c r="BJ91"/>
    </row>
    <row r="92" spans="1:64" s="12" customFormat="1" ht="15" customHeight="1" x14ac:dyDescent="0.25">
      <c r="A92" s="35"/>
      <c r="B92" s="35"/>
      <c r="C92" s="49"/>
      <c r="D92" s="49"/>
      <c r="F92" s="313"/>
      <c r="G92" s="313"/>
      <c r="I92" s="4"/>
      <c r="J92" s="4"/>
      <c r="K92" s="4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3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2"/>
      <c r="AN92" s="32"/>
      <c r="AO92" s="32"/>
      <c r="AP92" s="32"/>
      <c r="AQ92" s="32"/>
      <c r="AR92" s="32"/>
      <c r="AS92" s="32"/>
      <c r="AX92"/>
      <c r="AY92"/>
      <c r="AZ92"/>
      <c r="BA92"/>
      <c r="BB92"/>
      <c r="BC92"/>
      <c r="BD92"/>
      <c r="BE92"/>
      <c r="BF92"/>
      <c r="BG92"/>
      <c r="BH92"/>
      <c r="BI92"/>
      <c r="BJ92"/>
    </row>
    <row r="93" spans="1:64" s="12" customFormat="1" ht="15" customHeight="1" x14ac:dyDescent="0.25">
      <c r="A93" s="34"/>
      <c r="B93" s="34"/>
      <c r="C93" s="48"/>
      <c r="D93" s="48"/>
      <c r="E93" s="4"/>
      <c r="F93" s="313"/>
      <c r="G93" s="313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191"/>
      <c r="X93" s="32"/>
      <c r="Y93" s="32"/>
      <c r="Z93" s="32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2"/>
      <c r="AN93" s="32"/>
      <c r="AO93" s="32"/>
      <c r="AP93" s="32"/>
      <c r="AQ93" s="32"/>
      <c r="AR93" s="32"/>
      <c r="AS93" s="32"/>
      <c r="AX93"/>
      <c r="AY93"/>
      <c r="AZ93"/>
      <c r="BA93"/>
      <c r="BB93"/>
      <c r="BC93"/>
      <c r="BD93"/>
      <c r="BE93"/>
      <c r="BF93"/>
      <c r="BG93"/>
      <c r="BH93"/>
      <c r="BI93"/>
      <c r="BJ93"/>
    </row>
    <row r="94" spans="1:64" s="12" customFormat="1" ht="15" customHeight="1" x14ac:dyDescent="0.25">
      <c r="A94" s="34"/>
      <c r="B94" s="34"/>
      <c r="C94" s="48"/>
      <c r="D94" s="48"/>
      <c r="F94" s="313"/>
      <c r="G94" s="313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191"/>
      <c r="X94" s="32"/>
      <c r="Y94" s="32"/>
      <c r="Z94" s="32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2"/>
      <c r="AN94" s="32"/>
      <c r="AO94" s="32"/>
      <c r="AP94" s="32"/>
      <c r="AQ94" s="32"/>
      <c r="AR94" s="32"/>
      <c r="AS94" s="32"/>
      <c r="AX94"/>
      <c r="AY94"/>
      <c r="AZ94"/>
      <c r="BA94"/>
      <c r="BB94"/>
      <c r="BC94"/>
      <c r="BD94"/>
      <c r="BE94"/>
      <c r="BF94"/>
      <c r="BG94"/>
      <c r="BH94"/>
      <c r="BI94"/>
      <c r="BJ94"/>
    </row>
    <row r="95" spans="1:64" s="12" customFormat="1" ht="15" customHeight="1" x14ac:dyDescent="0.25">
      <c r="A95" s="34"/>
      <c r="B95" s="34"/>
      <c r="C95" s="48"/>
      <c r="D95" s="48"/>
      <c r="F95" s="313"/>
      <c r="G95" s="313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191"/>
      <c r="X95" s="32"/>
      <c r="Y95" s="32"/>
      <c r="Z95" s="32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2"/>
      <c r="AN95" s="32"/>
      <c r="AO95" s="32"/>
      <c r="AP95" s="32"/>
      <c r="AQ95" s="32"/>
      <c r="AR95" s="32"/>
      <c r="AS95" s="32"/>
      <c r="AX95"/>
      <c r="AY95"/>
      <c r="AZ95"/>
      <c r="BA95"/>
      <c r="BB95"/>
      <c r="BC95"/>
      <c r="BD95"/>
      <c r="BE95"/>
      <c r="BF95"/>
      <c r="BG95"/>
      <c r="BH95"/>
      <c r="BI95"/>
      <c r="BJ95"/>
    </row>
    <row r="96" spans="1:64" s="12" customFormat="1" ht="15" customHeight="1" x14ac:dyDescent="0.25">
      <c r="A96" s="35"/>
      <c r="B96" s="35"/>
      <c r="C96" s="49"/>
      <c r="D96" s="49"/>
      <c r="F96" s="313"/>
      <c r="G96" s="313"/>
      <c r="I96" s="4"/>
      <c r="J96" s="4"/>
      <c r="K96" s="4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3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2"/>
      <c r="AN96" s="32"/>
      <c r="AO96" s="32"/>
      <c r="AP96" s="32"/>
      <c r="AQ96" s="32"/>
      <c r="AR96" s="32"/>
      <c r="AS96" s="32"/>
      <c r="AX96"/>
      <c r="AY96"/>
      <c r="AZ96"/>
      <c r="BA96"/>
      <c r="BB96"/>
      <c r="BC96"/>
      <c r="BD96"/>
      <c r="BE96"/>
      <c r="BF96"/>
      <c r="BG96"/>
      <c r="BH96"/>
      <c r="BI96"/>
      <c r="BJ96"/>
    </row>
    <row r="97" spans="1:62" s="12" customFormat="1" ht="15" customHeight="1" x14ac:dyDescent="0.25">
      <c r="A97" s="34"/>
      <c r="B97" s="34"/>
      <c r="C97" s="48"/>
      <c r="D97" s="48"/>
      <c r="E97" s="4"/>
      <c r="F97" s="313"/>
      <c r="G97" s="313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191"/>
      <c r="X97" s="32"/>
      <c r="Y97" s="32"/>
      <c r="Z97" s="32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2"/>
      <c r="AN97" s="32"/>
      <c r="AO97" s="32"/>
      <c r="AP97" s="32"/>
      <c r="AQ97" s="32"/>
      <c r="AR97" s="32"/>
      <c r="AS97" s="32"/>
      <c r="AX97"/>
      <c r="AY97"/>
      <c r="AZ97"/>
      <c r="BA97"/>
      <c r="BB97"/>
      <c r="BC97"/>
      <c r="BD97"/>
      <c r="BE97"/>
      <c r="BF97"/>
      <c r="BG97"/>
      <c r="BH97"/>
      <c r="BI97"/>
      <c r="BJ97"/>
    </row>
    <row r="98" spans="1:62" s="12" customFormat="1" ht="15" customHeight="1" x14ac:dyDescent="0.25">
      <c r="A98" s="34"/>
      <c r="B98" s="34"/>
      <c r="C98" s="48"/>
      <c r="D98" s="48"/>
      <c r="F98" s="313"/>
      <c r="G98" s="313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191"/>
      <c r="X98" s="32"/>
      <c r="Y98" s="32"/>
      <c r="Z98" s="32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2"/>
      <c r="AN98" s="32"/>
      <c r="AO98" s="32"/>
      <c r="AP98" s="32"/>
      <c r="AQ98" s="32"/>
      <c r="AR98" s="32"/>
      <c r="AS98" s="32"/>
      <c r="AX98"/>
      <c r="AY98"/>
      <c r="AZ98"/>
      <c r="BA98"/>
      <c r="BB98"/>
      <c r="BC98"/>
      <c r="BD98"/>
      <c r="BE98"/>
      <c r="BF98"/>
      <c r="BG98"/>
      <c r="BH98"/>
      <c r="BI98"/>
      <c r="BJ98"/>
    </row>
    <row r="99" spans="1:62" s="12" customFormat="1" ht="15" customHeight="1" x14ac:dyDescent="0.25">
      <c r="A99" s="34"/>
      <c r="B99" s="34"/>
      <c r="C99" s="48"/>
      <c r="D99" s="48"/>
      <c r="F99" s="313"/>
      <c r="G99" s="313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191"/>
      <c r="X99" s="32"/>
      <c r="Y99" s="32"/>
      <c r="Z99" s="32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2"/>
      <c r="AN99" s="32"/>
      <c r="AO99" s="32"/>
      <c r="AP99" s="32"/>
      <c r="AQ99" s="32"/>
      <c r="AR99" s="32"/>
      <c r="AS99" s="32"/>
      <c r="AX99"/>
      <c r="AY99"/>
      <c r="AZ99"/>
      <c r="BA99"/>
      <c r="BB99"/>
      <c r="BC99"/>
      <c r="BD99"/>
      <c r="BE99"/>
      <c r="BF99"/>
      <c r="BG99"/>
      <c r="BH99"/>
      <c r="BI99"/>
      <c r="BJ99"/>
    </row>
    <row r="100" spans="1:62" s="12" customFormat="1" ht="15" customHeight="1" x14ac:dyDescent="0.25">
      <c r="A100" s="35"/>
      <c r="B100" s="35"/>
      <c r="C100" s="49"/>
      <c r="D100" s="49"/>
      <c r="F100" s="313"/>
      <c r="G100" s="313"/>
      <c r="I100" s="4"/>
      <c r="J100" s="4"/>
      <c r="K100" s="4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3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2"/>
      <c r="AN100" s="32"/>
      <c r="AO100" s="32"/>
      <c r="AP100" s="32"/>
      <c r="AQ100" s="32"/>
      <c r="AR100" s="32"/>
      <c r="AS100" s="32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</row>
    <row r="101" spans="1:62" s="12" customFormat="1" ht="15" customHeight="1" x14ac:dyDescent="0.25">
      <c r="A101" s="34"/>
      <c r="B101" s="34"/>
      <c r="C101" s="48"/>
      <c r="D101" s="48"/>
      <c r="E101" s="4"/>
      <c r="F101" s="313"/>
      <c r="G101" s="313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191"/>
      <c r="X101" s="32"/>
      <c r="Y101" s="32"/>
      <c r="Z101" s="32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2"/>
      <c r="AN101" s="32"/>
      <c r="AO101" s="32"/>
      <c r="AP101" s="32"/>
      <c r="AQ101" s="32"/>
      <c r="AR101" s="32"/>
      <c r="AS101" s="32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</row>
    <row r="102" spans="1:62" s="12" customFormat="1" ht="15" customHeight="1" x14ac:dyDescent="0.25">
      <c r="A102" s="34"/>
      <c r="B102" s="34"/>
      <c r="C102" s="48"/>
      <c r="D102" s="48"/>
      <c r="F102" s="313"/>
      <c r="G102" s="313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191"/>
      <c r="X102" s="32"/>
      <c r="Y102" s="32"/>
      <c r="Z102" s="32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2"/>
      <c r="AN102" s="32"/>
      <c r="AO102" s="32"/>
      <c r="AP102" s="32"/>
      <c r="AQ102" s="32"/>
      <c r="AR102" s="32"/>
      <c r="AS102" s="3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</row>
    <row r="103" spans="1:62" s="12" customFormat="1" ht="15" customHeight="1" x14ac:dyDescent="0.25">
      <c r="A103" s="34"/>
      <c r="B103" s="34"/>
      <c r="C103" s="48"/>
      <c r="D103" s="48"/>
      <c r="F103" s="313"/>
      <c r="G103" s="313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191"/>
      <c r="X103" s="32"/>
      <c r="Y103" s="32"/>
      <c r="Z103" s="32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2"/>
      <c r="AN103" s="32"/>
      <c r="AO103" s="32"/>
      <c r="AP103" s="32"/>
      <c r="AQ103" s="32"/>
      <c r="AR103" s="32"/>
      <c r="AS103" s="32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</row>
    <row r="104" spans="1:62" s="12" customFormat="1" ht="15" customHeight="1" x14ac:dyDescent="0.25">
      <c r="A104" s="35"/>
      <c r="B104" s="35"/>
      <c r="C104" s="49"/>
      <c r="D104" s="49"/>
      <c r="F104" s="313"/>
      <c r="G104" s="313"/>
      <c r="I104" s="4"/>
      <c r="J104" s="4"/>
      <c r="K104" s="4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3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2"/>
      <c r="AN104" s="32"/>
      <c r="AO104" s="32"/>
      <c r="AP104" s="32"/>
      <c r="AQ104" s="32"/>
      <c r="AR104" s="32"/>
      <c r="AS104" s="32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</row>
    <row r="105" spans="1:62" s="12" customFormat="1" ht="15" customHeight="1" x14ac:dyDescent="0.25">
      <c r="A105" s="34"/>
      <c r="B105" s="34"/>
      <c r="C105" s="48"/>
      <c r="D105" s="48"/>
      <c r="E105"/>
      <c r="F105"/>
      <c r="G105"/>
      <c r="H105"/>
      <c r="I105" s="11"/>
      <c r="J105" s="11"/>
      <c r="K105" s="1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3"/>
      <c r="X105" s="31"/>
      <c r="Y105" s="33"/>
      <c r="Z105" s="33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2"/>
      <c r="AN105" s="32"/>
      <c r="AO105" s="32"/>
      <c r="AP105" s="32"/>
      <c r="AQ105" s="32"/>
      <c r="AR105" s="32"/>
      <c r="AS105" s="32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</row>
    <row r="106" spans="1:62" s="12" customFormat="1" ht="15" customHeight="1" x14ac:dyDescent="0.25">
      <c r="A106" s="34"/>
      <c r="B106" s="34"/>
      <c r="C106" s="48"/>
      <c r="D106" s="48"/>
      <c r="E106"/>
      <c r="F106"/>
      <c r="G106"/>
      <c r="H106"/>
      <c r="I106" s="11"/>
      <c r="J106" s="11"/>
      <c r="K106" s="1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3"/>
      <c r="X106" s="31"/>
      <c r="Y106" s="33"/>
      <c r="Z106" s="33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2"/>
      <c r="AN106" s="32"/>
      <c r="AO106" s="32"/>
      <c r="AP106" s="32"/>
      <c r="AQ106" s="32"/>
      <c r="AR106" s="32"/>
      <c r="AS106" s="32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</row>
    <row r="107" spans="1:62" s="12" customFormat="1" ht="15" customHeight="1" x14ac:dyDescent="0.25">
      <c r="A107" s="34"/>
      <c r="B107" s="34"/>
      <c r="C107" s="48"/>
      <c r="D107" s="48"/>
      <c r="E107"/>
      <c r="F107"/>
      <c r="G107"/>
      <c r="H107"/>
      <c r="I107" s="11"/>
      <c r="J107" s="11"/>
      <c r="K107" s="1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3"/>
      <c r="X107" s="31"/>
      <c r="Y107" s="33"/>
      <c r="Z107" s="33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2"/>
      <c r="AN107" s="32"/>
      <c r="AO107" s="32"/>
      <c r="AP107" s="32"/>
      <c r="AQ107" s="32"/>
      <c r="AR107" s="32"/>
      <c r="AS107" s="32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</row>
    <row r="108" spans="1:62" s="12" customFormat="1" ht="15" customHeight="1" x14ac:dyDescent="0.25">
      <c r="A108" s="34"/>
      <c r="B108" s="34"/>
      <c r="C108" s="48"/>
      <c r="D108" s="48"/>
      <c r="E108"/>
      <c r="F108"/>
      <c r="G108"/>
      <c r="H108"/>
      <c r="I108" s="11"/>
      <c r="J108" s="11"/>
      <c r="K108" s="1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3"/>
      <c r="X108" s="31"/>
      <c r="Y108" s="33"/>
      <c r="Z108" s="33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2"/>
      <c r="AN108" s="32"/>
      <c r="AO108" s="32"/>
      <c r="AP108" s="32"/>
      <c r="AQ108" s="32"/>
      <c r="AR108" s="32"/>
      <c r="AS108" s="32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</row>
    <row r="109" spans="1:62" s="12" customFormat="1" ht="15" customHeight="1" x14ac:dyDescent="0.25">
      <c r="A109" s="34"/>
      <c r="B109" s="34"/>
      <c r="C109" s="48"/>
      <c r="D109" s="48"/>
      <c r="E109"/>
      <c r="F109"/>
      <c r="G109"/>
      <c r="H109"/>
      <c r="I109" s="11"/>
      <c r="J109" s="11"/>
      <c r="K109" s="1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3"/>
      <c r="X109" s="31"/>
      <c r="Y109" s="33"/>
      <c r="Z109" s="33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2"/>
      <c r="AN109" s="32"/>
      <c r="AO109" s="32"/>
      <c r="AP109" s="32"/>
      <c r="AQ109" s="32"/>
      <c r="AR109" s="32"/>
      <c r="AS109" s="32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</row>
    <row r="110" spans="1:62" s="12" customFormat="1" ht="15" customHeight="1" x14ac:dyDescent="0.25">
      <c r="A110" s="34"/>
      <c r="B110" s="34"/>
      <c r="C110" s="48"/>
      <c r="D110" s="48"/>
      <c r="E110"/>
      <c r="F110"/>
      <c r="G110"/>
      <c r="H110"/>
      <c r="I110" s="11"/>
      <c r="J110" s="11"/>
      <c r="K110" s="1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3"/>
      <c r="X110" s="31"/>
      <c r="Y110" s="33"/>
      <c r="Z110" s="33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2"/>
      <c r="AN110" s="32"/>
      <c r="AO110" s="32"/>
      <c r="AP110" s="32"/>
      <c r="AQ110" s="32"/>
      <c r="AR110" s="32"/>
      <c r="AS110" s="32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</row>
    <row r="111" spans="1:62" s="12" customFormat="1" ht="15" customHeight="1" x14ac:dyDescent="0.25">
      <c r="A111" s="34"/>
      <c r="B111" s="34"/>
      <c r="C111" s="48"/>
      <c r="D111" s="48"/>
      <c r="E111"/>
      <c r="F111"/>
      <c r="G111"/>
      <c r="H111"/>
      <c r="I111" s="11"/>
      <c r="J111" s="11"/>
      <c r="K111" s="1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3"/>
      <c r="X111" s="31"/>
      <c r="Y111" s="33"/>
      <c r="Z111" s="33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2"/>
      <c r="AN111" s="32"/>
      <c r="AO111" s="32"/>
      <c r="AP111" s="32"/>
      <c r="AQ111" s="32"/>
      <c r="AR111" s="32"/>
      <c r="AS111" s="32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</row>
    <row r="112" spans="1:62" s="12" customFormat="1" ht="15" customHeight="1" x14ac:dyDescent="0.25">
      <c r="A112" s="34"/>
      <c r="B112" s="34"/>
      <c r="C112" s="48"/>
      <c r="D112" s="48"/>
      <c r="E112"/>
      <c r="F112"/>
      <c r="G112"/>
      <c r="H112"/>
      <c r="I112" s="11"/>
      <c r="J112" s="11"/>
      <c r="K112" s="1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3"/>
      <c r="X112" s="31"/>
      <c r="Y112" s="33"/>
      <c r="Z112" s="33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2"/>
      <c r="AN112" s="32"/>
      <c r="AO112" s="32"/>
      <c r="AP112" s="32"/>
      <c r="AQ112" s="32"/>
      <c r="AR112" s="32"/>
      <c r="AS112" s="3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</row>
    <row r="113" spans="1:62" s="12" customFormat="1" ht="15" customHeight="1" x14ac:dyDescent="0.25">
      <c r="A113" s="34"/>
      <c r="B113" s="34"/>
      <c r="C113" s="48"/>
      <c r="D113" s="48"/>
      <c r="E113"/>
      <c r="F113"/>
      <c r="G113"/>
      <c r="H113"/>
      <c r="I113" s="11"/>
      <c r="J113" s="11"/>
      <c r="K113" s="1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3"/>
      <c r="X113" s="31"/>
      <c r="Y113" s="33"/>
      <c r="Z113" s="33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2"/>
      <c r="AN113" s="32"/>
      <c r="AO113" s="32"/>
      <c r="AP113" s="32"/>
      <c r="AQ113" s="32"/>
      <c r="AR113" s="32"/>
      <c r="AS113" s="32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</row>
    <row r="114" spans="1:62" s="12" customFormat="1" ht="15" customHeight="1" x14ac:dyDescent="0.25">
      <c r="A114" s="34"/>
      <c r="B114" s="34"/>
      <c r="C114" s="48"/>
      <c r="D114" s="48"/>
      <c r="E114"/>
      <c r="F114"/>
      <c r="G114"/>
      <c r="H114"/>
      <c r="I114" s="11"/>
      <c r="J114" s="11"/>
      <c r="K114" s="1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3"/>
      <c r="X114" s="31"/>
      <c r="Y114" s="33"/>
      <c r="Z114" s="33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2"/>
      <c r="AN114" s="32"/>
      <c r="AO114" s="32"/>
      <c r="AP114" s="32"/>
      <c r="AQ114" s="32"/>
      <c r="AR114" s="32"/>
      <c r="AS114" s="32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</row>
    <row r="115" spans="1:62" s="12" customFormat="1" ht="15" customHeight="1" x14ac:dyDescent="0.25">
      <c r="A115" s="34"/>
      <c r="B115" s="34"/>
      <c r="C115" s="48"/>
      <c r="D115" s="48"/>
      <c r="E115"/>
      <c r="F115"/>
      <c r="G115"/>
      <c r="H115"/>
      <c r="I115" s="11"/>
      <c r="J115" s="11"/>
      <c r="K115" s="1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3"/>
      <c r="X115" s="31"/>
      <c r="Y115" s="33"/>
      <c r="Z115" s="33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2"/>
      <c r="AN115" s="32"/>
      <c r="AO115" s="32"/>
      <c r="AP115" s="32"/>
      <c r="AQ115" s="32"/>
      <c r="AR115" s="32"/>
      <c r="AS115" s="32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</row>
    <row r="116" spans="1:62" s="12" customFormat="1" ht="15" customHeight="1" x14ac:dyDescent="0.25">
      <c r="A116" s="34"/>
      <c r="B116" s="34"/>
      <c r="C116" s="48"/>
      <c r="D116" s="48"/>
      <c r="E116"/>
      <c r="F116"/>
      <c r="G116"/>
      <c r="H116"/>
      <c r="I116" s="11"/>
      <c r="J116" s="11"/>
      <c r="K116" s="1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3"/>
      <c r="X116" s="31"/>
      <c r="Y116" s="33"/>
      <c r="Z116" s="33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2"/>
      <c r="AN116" s="32"/>
      <c r="AO116" s="32"/>
      <c r="AP116" s="32"/>
      <c r="AQ116" s="32"/>
      <c r="AR116" s="32"/>
      <c r="AS116" s="32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</row>
    <row r="117" spans="1:62" s="12" customFormat="1" ht="15" customHeight="1" x14ac:dyDescent="0.25">
      <c r="A117" s="34"/>
      <c r="B117" s="34"/>
      <c r="C117" s="48"/>
      <c r="D117" s="48"/>
      <c r="E117"/>
      <c r="F117"/>
      <c r="G117"/>
      <c r="H117"/>
      <c r="I117" s="11"/>
      <c r="J117" s="11"/>
      <c r="K117" s="1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3"/>
      <c r="X117" s="31"/>
      <c r="Y117" s="33"/>
      <c r="Z117" s="33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2"/>
      <c r="AN117" s="32"/>
      <c r="AO117" s="32"/>
      <c r="AP117" s="32"/>
      <c r="AQ117" s="32"/>
      <c r="AR117" s="32"/>
      <c r="AS117" s="32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</row>
    <row r="118" spans="1:62" s="12" customFormat="1" ht="15" customHeight="1" x14ac:dyDescent="0.25">
      <c r="A118" s="34"/>
      <c r="B118" s="34"/>
      <c r="C118" s="48"/>
      <c r="D118" s="48"/>
      <c r="E118"/>
      <c r="F118"/>
      <c r="G118"/>
      <c r="H118"/>
      <c r="I118" s="11"/>
      <c r="J118" s="11"/>
      <c r="K118" s="1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3"/>
      <c r="X118" s="31"/>
      <c r="Y118" s="33"/>
      <c r="Z118" s="33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2"/>
      <c r="AN118" s="32"/>
      <c r="AO118" s="32"/>
      <c r="AP118" s="32"/>
      <c r="AQ118" s="32"/>
      <c r="AR118" s="32"/>
      <c r="AS118" s="32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</row>
    <row r="119" spans="1:62" s="12" customFormat="1" ht="15" customHeight="1" x14ac:dyDescent="0.25">
      <c r="A119" s="34"/>
      <c r="B119" s="34"/>
      <c r="C119" s="48"/>
      <c r="D119" s="48"/>
      <c r="E119"/>
      <c r="F119"/>
      <c r="G119"/>
      <c r="H119"/>
      <c r="I119" s="11"/>
      <c r="J119" s="11"/>
      <c r="K119" s="1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3"/>
      <c r="X119" s="31"/>
      <c r="Y119" s="33"/>
      <c r="Z119" s="33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2"/>
      <c r="AN119" s="32"/>
      <c r="AO119" s="32"/>
      <c r="AP119" s="32"/>
      <c r="AQ119" s="32"/>
      <c r="AR119" s="32"/>
      <c r="AS119" s="32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</row>
    <row r="120" spans="1:62" ht="15" customHeight="1" x14ac:dyDescent="0.25">
      <c r="A120" s="34"/>
      <c r="B120" s="34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33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 spans="1:62" ht="15" customHeight="1" x14ac:dyDescent="0.25">
      <c r="A121" s="34"/>
      <c r="B121" s="34"/>
    </row>
    <row r="122" spans="1:62" ht="15" customHeight="1" x14ac:dyDescent="0.25">
      <c r="A122" s="34"/>
      <c r="B122" s="34"/>
    </row>
    <row r="123" spans="1:62" ht="15" customHeight="1" x14ac:dyDescent="0.25">
      <c r="A123" s="34"/>
      <c r="B123" s="34"/>
    </row>
    <row r="124" spans="1:62" ht="15" customHeight="1" x14ac:dyDescent="0.25">
      <c r="A124" s="34"/>
      <c r="B124" s="34"/>
    </row>
    <row r="125" spans="1:62" ht="15" customHeight="1" x14ac:dyDescent="0.25">
      <c r="A125" s="34"/>
      <c r="B125" s="34"/>
    </row>
    <row r="126" spans="1:62" ht="15" customHeight="1" x14ac:dyDescent="0.25">
      <c r="A126" s="34"/>
      <c r="B126" s="34"/>
    </row>
    <row r="127" spans="1:62" ht="15" customHeight="1" x14ac:dyDescent="0.25">
      <c r="A127" s="34"/>
      <c r="B127" s="34"/>
    </row>
    <row r="128" spans="1:62" ht="15" customHeight="1" x14ac:dyDescent="0.25">
      <c r="A128" s="34"/>
      <c r="B128" s="34"/>
    </row>
    <row r="129" spans="1:2" ht="15" customHeight="1" x14ac:dyDescent="0.25">
      <c r="A129" s="34"/>
      <c r="B129" s="34"/>
    </row>
    <row r="130" spans="1:2" ht="15" customHeight="1" x14ac:dyDescent="0.25">
      <c r="A130" s="34"/>
      <c r="B130" s="34"/>
    </row>
    <row r="131" spans="1:2" ht="15" customHeight="1" x14ac:dyDescent="0.25">
      <c r="A131" s="34"/>
      <c r="B131" s="34"/>
    </row>
    <row r="132" spans="1:2" ht="15" customHeight="1" x14ac:dyDescent="0.25">
      <c r="A132" s="34"/>
      <c r="B132" s="34"/>
    </row>
  </sheetData>
  <mergeCells count="16">
    <mergeCell ref="F101:G101"/>
    <mergeCell ref="F102:G102"/>
    <mergeCell ref="F103:G103"/>
    <mergeCell ref="F104:G104"/>
    <mergeCell ref="F95:G95"/>
    <mergeCell ref="F96:G96"/>
    <mergeCell ref="F97:G97"/>
    <mergeCell ref="F98:G98"/>
    <mergeCell ref="F99:G99"/>
    <mergeCell ref="F100:G100"/>
    <mergeCell ref="F94:G94"/>
    <mergeCell ref="F89:G89"/>
    <mergeCell ref="F90:G90"/>
    <mergeCell ref="F91:G91"/>
    <mergeCell ref="F92:G92"/>
    <mergeCell ref="F93:G93"/>
  </mergeCells>
  <conditionalFormatting sqref="I2:I65">
    <cfRule type="cellIs" dxfId="126" priority="2" operator="greaterThan">
      <formula>6999</formula>
    </cfRule>
  </conditionalFormatting>
  <conditionalFormatting sqref="I45">
    <cfRule type="cellIs" dxfId="125" priority="8" operator="greaterThan">
      <formula>6999</formula>
    </cfRule>
  </conditionalFormatting>
  <conditionalFormatting sqref="I51 I64">
    <cfRule type="cellIs" dxfId="124" priority="39" operator="greaterThan">
      <formula>6999</formula>
    </cfRule>
  </conditionalFormatting>
  <conditionalFormatting sqref="J2:J65">
    <cfRule type="cellIs" dxfId="123" priority="3" operator="greaterThan">
      <formula>6999</formula>
    </cfRule>
    <cfRule type="expression" dxfId="122" priority="4">
      <formula>IF(OR(J2&gt;H2),TRUE,FALSE)</formula>
    </cfRule>
  </conditionalFormatting>
  <conditionalFormatting sqref="X2:X65">
    <cfRule type="cellIs" dxfId="121" priority="31" operator="lessThan">
      <formula>3</formula>
    </cfRule>
  </conditionalFormatting>
  <conditionalFormatting sqref="Z2:Z65 AB2:AC65 AF2:AF65">
    <cfRule type="expression" dxfId="120" priority="32">
      <formula>Z2&lt;$Y2</formula>
    </cfRule>
  </conditionalFormatting>
  <conditionalFormatting sqref="AA2:AA65">
    <cfRule type="cellIs" dxfId="119" priority="30" operator="lessThan">
      <formula>100</formula>
    </cfRule>
  </conditionalFormatting>
  <conditionalFormatting sqref="AP2:AP65">
    <cfRule type="expression" dxfId="118" priority="38">
      <formula>$AP2&lt;max_score</formula>
    </cfRule>
  </conditionalFormatting>
  <conditionalFormatting sqref="AS2:AS65">
    <cfRule type="containsText" dxfId="117" priority="36" operator="containsText" text="0">
      <formula>NOT(ISERROR(SEARCH("0",AS2)))</formula>
    </cfRule>
    <cfRule type="containsText" dxfId="116" priority="37" operator="containsText" text="1">
      <formula>NOT(ISERROR(SEARCH("1",AS2)))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7"/>
  <dimension ref="A1:EE78"/>
  <sheetViews>
    <sheetView zoomScaleNormal="100" workbookViewId="0">
      <pane xSplit="2" ySplit="4" topLeftCell="C38" activePane="bottomRight" state="frozen"/>
      <selection activeCell="J112" sqref="A1:J112"/>
      <selection pane="topRight" activeCell="J112" sqref="A1:J112"/>
      <selection pane="bottomLeft" activeCell="J112" sqref="A1:J112"/>
      <selection pane="bottomRight" activeCell="A5" sqref="A5:A54"/>
    </sheetView>
  </sheetViews>
  <sheetFormatPr baseColWidth="10" defaultRowHeight="15" customHeight="1" x14ac:dyDescent="0.25"/>
  <cols>
    <col min="1" max="1" width="26" customWidth="1"/>
    <col min="2" max="2" width="13" hidden="1" customWidth="1"/>
    <col min="3" max="4" width="2.85546875" customWidth="1"/>
    <col min="5" max="5" width="6.42578125" hidden="1" customWidth="1"/>
    <col min="6" max="7" width="23.7109375" hidden="1" customWidth="1"/>
    <col min="8" max="8" width="2.85546875" customWidth="1"/>
    <col min="9" max="12" width="7.42578125" style="100" hidden="1" customWidth="1"/>
    <col min="13" max="15" width="4.5703125" hidden="1" customWidth="1"/>
    <col min="16" max="17" width="4.5703125" customWidth="1"/>
    <col min="18" max="18" width="7" customWidth="1"/>
    <col min="19" max="19" width="3.28515625" customWidth="1"/>
    <col min="20" max="22" width="4.5703125" customWidth="1"/>
    <col min="23" max="23" width="7.42578125" bestFit="1" customWidth="1"/>
    <col min="24" max="25" width="7.42578125" customWidth="1"/>
    <col min="26" max="30" width="7.42578125" hidden="1" customWidth="1"/>
    <col min="31" max="50" width="4.7109375" customWidth="1"/>
    <col min="51" max="51" width="4.28515625" customWidth="1"/>
    <col min="52" max="74" width="4" hidden="1" customWidth="1"/>
    <col min="75" max="93" width="4" customWidth="1"/>
    <col min="94" max="110" width="6.42578125" hidden="1" customWidth="1"/>
    <col min="111" max="115" width="6.42578125" customWidth="1"/>
    <col min="116" max="117" width="6.42578125" hidden="1" customWidth="1"/>
    <col min="118" max="124" width="6.42578125" customWidth="1"/>
    <col min="125" max="135" width="5.140625" customWidth="1"/>
  </cols>
  <sheetData>
    <row r="1" spans="1:135" ht="15" customHeight="1" x14ac:dyDescent="0.25">
      <c r="A1" s="16" t="s">
        <v>179</v>
      </c>
      <c r="B1" s="12"/>
      <c r="C1" s="12"/>
      <c r="D1" s="12"/>
      <c r="E1" s="12"/>
      <c r="F1" s="12"/>
      <c r="G1" s="12"/>
      <c r="H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10">
        <v>31</v>
      </c>
      <c r="AF1" s="110">
        <v>5</v>
      </c>
      <c r="AG1" s="110">
        <v>9</v>
      </c>
      <c r="AH1" s="110">
        <v>13</v>
      </c>
      <c r="AI1" s="110">
        <v>15</v>
      </c>
      <c r="AJ1" s="110">
        <v>27</v>
      </c>
      <c r="AK1" s="110">
        <v>4</v>
      </c>
      <c r="AL1" s="110">
        <v>6</v>
      </c>
      <c r="AM1" s="110">
        <v>5</v>
      </c>
      <c r="AN1" s="110">
        <v>8</v>
      </c>
      <c r="AO1" s="110">
        <v>17</v>
      </c>
      <c r="AP1" s="110">
        <v>26</v>
      </c>
      <c r="AQ1" s="110">
        <v>31</v>
      </c>
      <c r="AR1" s="110">
        <v>8</v>
      </c>
      <c r="AS1" s="110">
        <v>24</v>
      </c>
      <c r="AT1" s="110"/>
      <c r="AU1" s="110"/>
      <c r="AV1" s="110"/>
      <c r="AW1" s="110"/>
      <c r="AX1" s="110"/>
      <c r="AY1" s="110"/>
      <c r="AZ1" s="110">
        <v>10</v>
      </c>
      <c r="BA1" s="110">
        <v>17</v>
      </c>
      <c r="BB1" s="110">
        <v>24</v>
      </c>
      <c r="BC1" s="110">
        <v>1</v>
      </c>
      <c r="BD1" s="110">
        <v>8</v>
      </c>
      <c r="BE1" s="110">
        <v>15</v>
      </c>
      <c r="BF1" s="110">
        <v>22</v>
      </c>
      <c r="BG1" s="110">
        <v>29</v>
      </c>
      <c r="BH1" s="110">
        <v>7</v>
      </c>
      <c r="BI1" s="110">
        <v>14</v>
      </c>
      <c r="BJ1" s="110">
        <v>21</v>
      </c>
      <c r="BK1" s="110">
        <v>28</v>
      </c>
      <c r="BL1" s="110">
        <v>4</v>
      </c>
      <c r="BM1" s="110">
        <v>11</v>
      </c>
      <c r="BN1" s="110">
        <v>18</v>
      </c>
      <c r="BO1" s="110">
        <v>25</v>
      </c>
      <c r="BP1" s="110">
        <v>3</v>
      </c>
      <c r="BQ1" s="110">
        <v>10</v>
      </c>
      <c r="BR1" s="110">
        <v>17</v>
      </c>
      <c r="BS1" s="110">
        <v>24</v>
      </c>
      <c r="BT1" s="110">
        <v>31</v>
      </c>
      <c r="BU1" s="110">
        <v>7</v>
      </c>
      <c r="BV1" s="110">
        <v>14</v>
      </c>
      <c r="BW1" s="110">
        <v>21</v>
      </c>
      <c r="BX1" s="110">
        <v>28</v>
      </c>
      <c r="BY1" s="110">
        <v>5</v>
      </c>
      <c r="BZ1" s="110">
        <v>12</v>
      </c>
      <c r="CA1" s="110">
        <v>19</v>
      </c>
      <c r="CB1" s="110">
        <v>24</v>
      </c>
      <c r="CC1" s="110">
        <v>31</v>
      </c>
      <c r="CD1" s="110">
        <v>7</v>
      </c>
      <c r="CE1" s="110">
        <v>14</v>
      </c>
      <c r="CF1" s="110">
        <v>21</v>
      </c>
      <c r="CG1" s="110">
        <v>28</v>
      </c>
      <c r="CH1" s="110">
        <v>5</v>
      </c>
      <c r="CI1" s="110">
        <v>12</v>
      </c>
      <c r="CJ1" s="110">
        <v>19</v>
      </c>
      <c r="CK1" s="110">
        <v>2</v>
      </c>
      <c r="CL1" s="110">
        <v>16</v>
      </c>
      <c r="CM1" s="110">
        <v>30</v>
      </c>
      <c r="CN1" s="110">
        <v>13</v>
      </c>
      <c r="CO1" s="110">
        <v>27</v>
      </c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</row>
    <row r="2" spans="1:135" s="179" customFormat="1" ht="15" customHeight="1" thickBot="1" x14ac:dyDescent="0.3">
      <c r="I2" s="180"/>
      <c r="J2" s="180"/>
      <c r="K2" s="180"/>
      <c r="L2" s="180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99" t="s">
        <v>301</v>
      </c>
      <c r="CM2" s="99" t="s">
        <v>301</v>
      </c>
      <c r="CN2" s="99" t="s">
        <v>302</v>
      </c>
      <c r="CO2" s="99" t="s">
        <v>302</v>
      </c>
      <c r="CP2" s="317" t="s">
        <v>398</v>
      </c>
      <c r="CQ2" s="317"/>
      <c r="CR2" s="317"/>
      <c r="CS2" s="317"/>
      <c r="CT2" s="317"/>
      <c r="CU2" s="317"/>
      <c r="CV2" s="317"/>
      <c r="CW2" s="317"/>
      <c r="CX2" s="317"/>
      <c r="CY2" s="317"/>
      <c r="CZ2" s="317"/>
      <c r="DA2" s="317"/>
      <c r="DB2" s="317"/>
      <c r="DC2" s="317"/>
      <c r="DD2" s="317"/>
      <c r="DE2" s="317"/>
      <c r="DF2" s="317"/>
      <c r="DG2" s="317"/>
      <c r="DH2" s="317"/>
      <c r="DI2" s="317"/>
      <c r="DJ2" s="317"/>
      <c r="DK2" s="317"/>
      <c r="DL2" s="317"/>
      <c r="DM2" s="317"/>
      <c r="DN2" s="317"/>
      <c r="DO2" s="317"/>
      <c r="DP2" s="317"/>
      <c r="DQ2" s="317"/>
      <c r="DR2" s="317"/>
      <c r="DS2" s="317"/>
      <c r="DT2" s="317"/>
      <c r="DU2" s="181"/>
      <c r="DV2" s="318" t="s">
        <v>305</v>
      </c>
      <c r="DW2" s="318"/>
      <c r="DX2" s="318"/>
      <c r="DY2" s="318"/>
      <c r="DZ2" s="318"/>
      <c r="EA2" s="318"/>
      <c r="EB2" s="318"/>
      <c r="EC2" s="318"/>
      <c r="ED2" s="318"/>
    </row>
    <row r="3" spans="1:135" ht="15" customHeight="1" thickTop="1" thickBot="1" x14ac:dyDescent="0.3">
      <c r="W3" s="319" t="s">
        <v>322</v>
      </c>
      <c r="X3" s="320"/>
      <c r="Y3" s="320"/>
      <c r="Z3" s="320"/>
      <c r="AA3" s="320"/>
      <c r="AB3" s="320"/>
      <c r="AC3" s="320"/>
      <c r="AD3" s="321"/>
      <c r="AE3" s="319" t="s">
        <v>277</v>
      </c>
      <c r="AF3" s="320"/>
      <c r="AG3" s="320"/>
      <c r="AH3" s="320"/>
      <c r="AI3" s="319" t="s">
        <v>292</v>
      </c>
      <c r="AJ3" s="320"/>
      <c r="AK3" s="320"/>
      <c r="AL3" s="321"/>
      <c r="AM3" s="319" t="s">
        <v>293</v>
      </c>
      <c r="AN3" s="320"/>
      <c r="AO3" s="320"/>
      <c r="AP3" s="320"/>
      <c r="AQ3" s="319" t="s">
        <v>347</v>
      </c>
      <c r="AR3" s="320"/>
      <c r="AS3" s="320"/>
      <c r="AT3" s="321"/>
      <c r="AU3" s="276"/>
      <c r="AV3" s="277"/>
      <c r="AW3" s="277"/>
      <c r="AX3" s="278"/>
      <c r="AY3" s="122"/>
      <c r="AZ3" s="319" t="s">
        <v>365</v>
      </c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1"/>
      <c r="CP3" s="322">
        <v>36</v>
      </c>
      <c r="CQ3" s="323"/>
      <c r="CR3" s="323"/>
      <c r="CS3" s="324"/>
      <c r="CT3" s="323">
        <v>37</v>
      </c>
      <c r="CU3" s="323"/>
      <c r="CV3" s="323"/>
      <c r="CW3" s="324"/>
      <c r="CX3" s="322">
        <v>38</v>
      </c>
      <c r="CY3" s="323"/>
      <c r="CZ3" s="323"/>
      <c r="DA3" s="324"/>
      <c r="DB3" s="322">
        <v>40</v>
      </c>
      <c r="DC3" s="323"/>
      <c r="DD3" s="323"/>
      <c r="DE3" s="324"/>
      <c r="DF3" s="126">
        <v>41</v>
      </c>
      <c r="DG3" s="126">
        <v>42</v>
      </c>
      <c r="DH3" s="126">
        <v>43</v>
      </c>
      <c r="DI3" s="126">
        <v>44</v>
      </c>
      <c r="DJ3" s="126">
        <v>45</v>
      </c>
      <c r="DK3" s="126">
        <v>46</v>
      </c>
      <c r="DL3" s="126">
        <v>47</v>
      </c>
      <c r="DM3" s="126">
        <v>48</v>
      </c>
      <c r="DN3" s="126">
        <v>49</v>
      </c>
      <c r="DO3" s="126">
        <v>50</v>
      </c>
      <c r="DP3" s="126">
        <v>51</v>
      </c>
      <c r="DQ3" s="323" t="s">
        <v>305</v>
      </c>
      <c r="DR3" s="323"/>
      <c r="DS3" s="323"/>
      <c r="DT3" s="324"/>
      <c r="DU3" s="32"/>
      <c r="DV3" s="314" t="s">
        <v>155</v>
      </c>
      <c r="DW3" s="315"/>
      <c r="DX3" s="316"/>
      <c r="DY3" s="314" t="s">
        <v>120</v>
      </c>
      <c r="DZ3" s="315"/>
      <c r="EA3" s="316"/>
      <c r="EB3" s="314" t="s">
        <v>121</v>
      </c>
      <c r="EC3" s="315"/>
      <c r="ED3" s="316"/>
    </row>
    <row r="4" spans="1:135" ht="15" customHeight="1" thickTop="1" x14ac:dyDescent="0.25">
      <c r="A4" s="12" t="s">
        <v>117</v>
      </c>
      <c r="B4" s="12" t="s">
        <v>145</v>
      </c>
      <c r="C4" s="12" t="s">
        <v>82</v>
      </c>
      <c r="D4" s="12" t="s">
        <v>37</v>
      </c>
      <c r="E4" s="12" t="s">
        <v>36</v>
      </c>
      <c r="F4" s="12" t="s">
        <v>234</v>
      </c>
      <c r="G4" s="12" t="s">
        <v>128</v>
      </c>
      <c r="H4" s="12" t="s">
        <v>21</v>
      </c>
      <c r="I4" s="99" t="s">
        <v>175</v>
      </c>
      <c r="J4" s="99" t="s">
        <v>177</v>
      </c>
      <c r="K4" s="99" t="s">
        <v>176</v>
      </c>
      <c r="L4" s="99" t="s">
        <v>253</v>
      </c>
      <c r="M4" s="12" t="s">
        <v>26</v>
      </c>
      <c r="N4" s="12" t="s">
        <v>24</v>
      </c>
      <c r="O4" s="12" t="s">
        <v>25</v>
      </c>
      <c r="P4" s="281" t="s">
        <v>392</v>
      </c>
      <c r="Q4" s="282" t="s">
        <v>393</v>
      </c>
      <c r="R4" s="12" t="s">
        <v>201</v>
      </c>
      <c r="S4" s="12" t="s">
        <v>205</v>
      </c>
      <c r="T4" s="44" t="s">
        <v>66</v>
      </c>
      <c r="U4" s="44" t="s">
        <v>161</v>
      </c>
      <c r="V4" s="4" t="s">
        <v>9</v>
      </c>
      <c r="W4" s="72" t="s">
        <v>329</v>
      </c>
      <c r="X4" s="4" t="s">
        <v>330</v>
      </c>
      <c r="Y4" s="4" t="s">
        <v>331</v>
      </c>
      <c r="Z4" s="4" t="s">
        <v>332</v>
      </c>
      <c r="AA4" s="4" t="s">
        <v>333</v>
      </c>
      <c r="AB4" s="4" t="s">
        <v>334</v>
      </c>
      <c r="AC4" s="4" t="s">
        <v>335</v>
      </c>
      <c r="AD4" s="73" t="s">
        <v>336</v>
      </c>
      <c r="AE4" s="95" t="s">
        <v>273</v>
      </c>
      <c r="AF4" s="31" t="s">
        <v>274</v>
      </c>
      <c r="AG4" s="31" t="s">
        <v>275</v>
      </c>
      <c r="AH4" s="96" t="s">
        <v>276</v>
      </c>
      <c r="AI4" s="95" t="s">
        <v>284</v>
      </c>
      <c r="AJ4" s="31" t="s">
        <v>285</v>
      </c>
      <c r="AK4" s="31" t="s">
        <v>286</v>
      </c>
      <c r="AL4" s="31" t="s">
        <v>287</v>
      </c>
      <c r="AM4" s="95" t="s">
        <v>288</v>
      </c>
      <c r="AN4" s="31" t="s">
        <v>289</v>
      </c>
      <c r="AO4" s="31" t="s">
        <v>290</v>
      </c>
      <c r="AP4" s="96" t="s">
        <v>291</v>
      </c>
      <c r="AQ4" s="4" t="s">
        <v>319</v>
      </c>
      <c r="AR4" s="4" t="s">
        <v>349</v>
      </c>
      <c r="AS4" s="4" t="s">
        <v>350</v>
      </c>
      <c r="AT4" s="4" t="s">
        <v>351</v>
      </c>
      <c r="AU4" s="95" t="s">
        <v>348</v>
      </c>
      <c r="AV4" s="31" t="s">
        <v>399</v>
      </c>
      <c r="AW4" s="31" t="s">
        <v>400</v>
      </c>
      <c r="AX4" s="96" t="s">
        <v>401</v>
      </c>
      <c r="AY4" s="92" t="s">
        <v>206</v>
      </c>
      <c r="AZ4" s="58" t="s">
        <v>181</v>
      </c>
      <c r="BA4" s="31" t="s">
        <v>182</v>
      </c>
      <c r="BB4" s="101" t="s">
        <v>194</v>
      </c>
      <c r="BC4" s="31" t="s">
        <v>183</v>
      </c>
      <c r="BD4" s="101" t="s">
        <v>184</v>
      </c>
      <c r="BE4" s="31" t="s">
        <v>185</v>
      </c>
      <c r="BF4" s="141" t="s">
        <v>192</v>
      </c>
      <c r="BG4" s="31" t="s">
        <v>193</v>
      </c>
      <c r="BH4" s="101" t="s">
        <v>197</v>
      </c>
      <c r="BI4" s="31" t="s">
        <v>196</v>
      </c>
      <c r="BJ4" s="101" t="s">
        <v>195</v>
      </c>
      <c r="BK4" s="121" t="s">
        <v>200</v>
      </c>
      <c r="BL4" s="101" t="s">
        <v>204</v>
      </c>
      <c r="BM4" s="31" t="s">
        <v>203</v>
      </c>
      <c r="BN4" s="141" t="s">
        <v>202</v>
      </c>
      <c r="BO4" s="121" t="s">
        <v>210</v>
      </c>
      <c r="BP4" s="101" t="s">
        <v>209</v>
      </c>
      <c r="BQ4" s="31" t="s">
        <v>212</v>
      </c>
      <c r="BR4" s="83" t="s">
        <v>211</v>
      </c>
      <c r="BS4" s="149" t="s">
        <v>238</v>
      </c>
      <c r="BT4" s="31" t="s">
        <v>237</v>
      </c>
      <c r="BU4" s="101" t="s">
        <v>236</v>
      </c>
      <c r="BV4" s="83" t="s">
        <v>235</v>
      </c>
      <c r="BW4" s="149" t="s">
        <v>245</v>
      </c>
      <c r="BX4" s="31" t="s">
        <v>246</v>
      </c>
      <c r="BY4" s="101" t="s">
        <v>252</v>
      </c>
      <c r="BZ4" s="83" t="s">
        <v>247</v>
      </c>
      <c r="CA4" s="101" t="s">
        <v>257</v>
      </c>
      <c r="CB4" s="31" t="s">
        <v>256</v>
      </c>
      <c r="CC4" s="101" t="s">
        <v>255</v>
      </c>
      <c r="CD4" s="83" t="s">
        <v>254</v>
      </c>
      <c r="CE4" s="101" t="s">
        <v>260</v>
      </c>
      <c r="CF4" s="45" t="s">
        <v>261</v>
      </c>
      <c r="CG4" s="101" t="s">
        <v>262</v>
      </c>
      <c r="CH4" s="45" t="s">
        <v>259</v>
      </c>
      <c r="CI4" s="149" t="s">
        <v>294</v>
      </c>
      <c r="CJ4" s="31" t="s">
        <v>295</v>
      </c>
      <c r="CK4" s="83" t="s">
        <v>296</v>
      </c>
      <c r="CL4" s="101" t="s">
        <v>297</v>
      </c>
      <c r="CM4" s="31" t="s">
        <v>298</v>
      </c>
      <c r="CN4" s="149" t="s">
        <v>299</v>
      </c>
      <c r="CO4" s="96" t="s">
        <v>300</v>
      </c>
      <c r="CP4" s="80" t="s">
        <v>162</v>
      </c>
      <c r="CQ4" s="80" t="s">
        <v>163</v>
      </c>
      <c r="CR4" s="80" t="s">
        <v>164</v>
      </c>
      <c r="CS4" s="80" t="s">
        <v>166</v>
      </c>
      <c r="CT4" s="80" t="s">
        <v>167</v>
      </c>
      <c r="CU4" s="80" t="s">
        <v>168</v>
      </c>
      <c r="CV4" s="80" t="s">
        <v>165</v>
      </c>
      <c r="CW4" s="80" t="s">
        <v>173</v>
      </c>
      <c r="CX4" s="80" t="s">
        <v>169</v>
      </c>
      <c r="CY4" s="80" t="s">
        <v>170</v>
      </c>
      <c r="CZ4" s="80" t="s">
        <v>171</v>
      </c>
      <c r="DA4" s="80" t="s">
        <v>172</v>
      </c>
      <c r="DB4" s="32" t="s">
        <v>188</v>
      </c>
      <c r="DC4" s="32" t="s">
        <v>189</v>
      </c>
      <c r="DD4" s="32" t="s">
        <v>190</v>
      </c>
      <c r="DE4" s="63" t="s">
        <v>191</v>
      </c>
      <c r="DF4" s="80" t="s">
        <v>199</v>
      </c>
      <c r="DG4" s="80" t="s">
        <v>227</v>
      </c>
      <c r="DH4" s="80" t="s">
        <v>239</v>
      </c>
      <c r="DI4" s="80" t="s">
        <v>251</v>
      </c>
      <c r="DJ4" s="80" t="s">
        <v>258</v>
      </c>
      <c r="DK4" s="80" t="s">
        <v>279</v>
      </c>
      <c r="DL4" s="80" t="s">
        <v>303</v>
      </c>
      <c r="DM4" s="80" t="s">
        <v>304</v>
      </c>
      <c r="DN4" s="80" t="s">
        <v>395</v>
      </c>
      <c r="DO4" s="80" t="s">
        <v>397</v>
      </c>
      <c r="DP4" s="80" t="s">
        <v>396</v>
      </c>
      <c r="DQ4" s="32" t="s">
        <v>118</v>
      </c>
      <c r="DR4" s="32" t="s">
        <v>216</v>
      </c>
      <c r="DS4" s="32" t="s">
        <v>215</v>
      </c>
      <c r="DT4" s="63" t="s">
        <v>217</v>
      </c>
      <c r="DU4" s="32" t="s">
        <v>186</v>
      </c>
      <c r="DV4" s="58" t="s">
        <v>122</v>
      </c>
      <c r="DW4" s="32" t="s">
        <v>3</v>
      </c>
      <c r="DX4" s="32" t="s">
        <v>125</v>
      </c>
      <c r="DY4" s="58" t="s">
        <v>119</v>
      </c>
      <c r="DZ4" s="32" t="s">
        <v>4</v>
      </c>
      <c r="EA4" s="63" t="s">
        <v>126</v>
      </c>
      <c r="EB4" s="32" t="s">
        <v>123</v>
      </c>
      <c r="EC4" s="32" t="s">
        <v>5</v>
      </c>
      <c r="ED4" s="63" t="s">
        <v>127</v>
      </c>
      <c r="EE4" s="107" t="s">
        <v>187</v>
      </c>
    </row>
    <row r="5" spans="1:135" ht="15" customHeight="1" x14ac:dyDescent="0.25">
      <c r="A5" s="230" t="s">
        <v>416</v>
      </c>
      <c r="B5" s="11" t="s">
        <v>147</v>
      </c>
      <c r="C5" s="11"/>
      <c r="D5" s="45">
        <v>1</v>
      </c>
      <c r="E5" s="75"/>
      <c r="F5" s="45"/>
      <c r="G5" s="45"/>
      <c r="H5" s="11"/>
      <c r="I5" s="160">
        <v>2736</v>
      </c>
      <c r="J5" s="161">
        <v>11005</v>
      </c>
      <c r="K5" s="161">
        <v>1000</v>
      </c>
      <c r="L5" s="161">
        <v>45153</v>
      </c>
      <c r="M5" s="144"/>
      <c r="N5" s="52"/>
      <c r="O5" s="52"/>
      <c r="P5" s="57">
        <v>1</v>
      </c>
      <c r="Q5" s="96">
        <v>1</v>
      </c>
      <c r="R5" s="280">
        <v>4272</v>
      </c>
      <c r="S5" s="120">
        <v>1</v>
      </c>
      <c r="T5" s="120">
        <v>3</v>
      </c>
      <c r="U5" s="120">
        <v>3</v>
      </c>
      <c r="V5" s="195">
        <v>3</v>
      </c>
      <c r="W5" s="283">
        <v>3.49</v>
      </c>
      <c r="X5" s="283">
        <v>3.52</v>
      </c>
      <c r="Y5" s="283">
        <v>3.52</v>
      </c>
      <c r="Z5" s="236"/>
      <c r="AA5" s="236"/>
      <c r="AB5" s="236"/>
      <c r="AC5" s="236"/>
      <c r="AD5" s="236"/>
      <c r="AE5" s="4">
        <v>1</v>
      </c>
      <c r="AF5" s="4">
        <v>1</v>
      </c>
      <c r="AG5" s="4">
        <v>1</v>
      </c>
      <c r="AH5" s="4">
        <v>1</v>
      </c>
      <c r="AI5" s="72">
        <v>1</v>
      </c>
      <c r="AJ5" s="4">
        <v>1</v>
      </c>
      <c r="AK5" s="4">
        <v>1</v>
      </c>
      <c r="AL5" s="73">
        <v>1</v>
      </c>
      <c r="AM5" s="72">
        <v>1</v>
      </c>
      <c r="AN5" s="4">
        <v>1</v>
      </c>
      <c r="AO5" s="4">
        <v>1</v>
      </c>
      <c r="AP5" s="4">
        <v>1</v>
      </c>
      <c r="AQ5" s="72">
        <v>1</v>
      </c>
      <c r="AR5" s="4"/>
      <c r="AS5" s="4"/>
      <c r="AT5" s="73"/>
      <c r="AU5" s="72"/>
      <c r="AV5" s="4"/>
      <c r="AW5" s="4"/>
      <c r="AX5" s="73"/>
      <c r="AY5" s="123">
        <v>1</v>
      </c>
      <c r="AZ5" s="72">
        <v>2</v>
      </c>
      <c r="BA5" s="4">
        <v>1</v>
      </c>
      <c r="BB5" s="4">
        <v>2</v>
      </c>
      <c r="BC5" s="4">
        <v>2</v>
      </c>
      <c r="BD5" s="4">
        <v>2</v>
      </c>
      <c r="BE5" s="4">
        <v>2</v>
      </c>
      <c r="BF5" s="5">
        <v>2</v>
      </c>
      <c r="BG5" s="4">
        <v>1</v>
      </c>
      <c r="BH5" s="114">
        <v>2</v>
      </c>
      <c r="BI5" s="4">
        <v>2</v>
      </c>
      <c r="BJ5" s="4">
        <v>2</v>
      </c>
      <c r="BK5" s="3">
        <v>2</v>
      </c>
      <c r="BL5" s="4">
        <v>2</v>
      </c>
      <c r="BM5" s="4">
        <v>2</v>
      </c>
      <c r="BN5" s="5">
        <v>2</v>
      </c>
      <c r="BO5" s="3">
        <v>2</v>
      </c>
      <c r="BP5" s="4">
        <v>2</v>
      </c>
      <c r="BQ5" s="4">
        <v>1</v>
      </c>
      <c r="BR5" s="5">
        <v>2</v>
      </c>
      <c r="BS5" s="3">
        <v>2</v>
      </c>
      <c r="BT5" s="4">
        <v>2</v>
      </c>
      <c r="BU5" s="4">
        <v>2</v>
      </c>
      <c r="BV5" s="5">
        <v>2</v>
      </c>
      <c r="BW5" s="3">
        <v>2</v>
      </c>
      <c r="BX5" s="4">
        <v>2</v>
      </c>
      <c r="BY5" s="4">
        <v>1</v>
      </c>
      <c r="BZ5" s="5">
        <v>2</v>
      </c>
      <c r="CA5" s="4">
        <v>2</v>
      </c>
      <c r="CB5" s="4">
        <v>2</v>
      </c>
      <c r="CC5" s="4">
        <v>2</v>
      </c>
      <c r="CD5" s="4">
        <v>2</v>
      </c>
      <c r="CE5" s="3">
        <v>2</v>
      </c>
      <c r="CF5" s="4">
        <v>2</v>
      </c>
      <c r="CG5" s="4">
        <v>2</v>
      </c>
      <c r="CH5" s="4">
        <v>2</v>
      </c>
      <c r="CI5" s="3">
        <v>2</v>
      </c>
      <c r="CJ5" s="4">
        <v>2</v>
      </c>
      <c r="CK5" s="5">
        <v>2</v>
      </c>
      <c r="CL5" s="4">
        <v>2</v>
      </c>
      <c r="CM5" s="4">
        <v>2</v>
      </c>
      <c r="CN5" s="3">
        <v>2</v>
      </c>
      <c r="CO5" s="73">
        <v>2</v>
      </c>
      <c r="CP5" s="68">
        <v>1</v>
      </c>
      <c r="CQ5" s="56">
        <v>1</v>
      </c>
      <c r="CR5" s="88">
        <v>1</v>
      </c>
      <c r="CS5" s="92">
        <v>3</v>
      </c>
      <c r="CT5" s="62">
        <v>1</v>
      </c>
      <c r="CU5" s="56">
        <v>1</v>
      </c>
      <c r="CV5" s="61">
        <v>1</v>
      </c>
      <c r="CW5" s="80">
        <v>3</v>
      </c>
      <c r="CX5" s="56">
        <v>1</v>
      </c>
      <c r="CY5" s="56">
        <v>0</v>
      </c>
      <c r="CZ5" s="61">
        <v>1</v>
      </c>
      <c r="DA5" s="80">
        <v>2</v>
      </c>
      <c r="DB5" s="83">
        <v>1</v>
      </c>
      <c r="DC5" s="111">
        <v>1</v>
      </c>
      <c r="DD5" s="98">
        <v>1</v>
      </c>
      <c r="DE5" s="63">
        <v>3</v>
      </c>
      <c r="DF5" s="80">
        <v>2</v>
      </c>
      <c r="DG5" s="80">
        <v>3</v>
      </c>
      <c r="DH5" s="80">
        <v>2</v>
      </c>
      <c r="DI5" s="80">
        <v>3</v>
      </c>
      <c r="DJ5" s="80">
        <v>3</v>
      </c>
      <c r="DK5" s="80">
        <v>3</v>
      </c>
      <c r="DL5" s="80"/>
      <c r="DM5" s="80"/>
      <c r="DN5" s="92">
        <v>2</v>
      </c>
      <c r="DO5" s="80">
        <v>2</v>
      </c>
      <c r="DP5" s="92"/>
      <c r="DQ5" s="31"/>
      <c r="DR5" s="92"/>
      <c r="DS5" s="98"/>
      <c r="DT5" s="80"/>
      <c r="DU5" s="32"/>
      <c r="DV5" s="143"/>
      <c r="DW5" s="55"/>
      <c r="DX5" s="98"/>
      <c r="DY5" s="57"/>
      <c r="DZ5" s="18"/>
      <c r="EA5" s="98"/>
      <c r="EB5" s="57"/>
      <c r="EC5" s="55"/>
      <c r="ED5" s="116"/>
      <c r="EE5" s="80">
        <f>Tableau40465171132[[#This Row],[R1]]+Tableau40465171132[[#This Row],[R2]]+Tableau40465171132[[#This Row],[R3]]</f>
        <v>0</v>
      </c>
    </row>
    <row r="6" spans="1:135" ht="15" customHeight="1" x14ac:dyDescent="0.25">
      <c r="A6" s="220" t="s">
        <v>417</v>
      </c>
      <c r="B6" s="11" t="s">
        <v>198</v>
      </c>
      <c r="C6" s="11"/>
      <c r="D6" s="45">
        <v>0</v>
      </c>
      <c r="E6" s="287" t="s">
        <v>402</v>
      </c>
      <c r="F6" s="50" t="s">
        <v>327</v>
      </c>
      <c r="G6" s="50" t="s">
        <v>318</v>
      </c>
      <c r="H6" s="11"/>
      <c r="I6" s="160">
        <v>0</v>
      </c>
      <c r="J6" s="161">
        <v>0</v>
      </c>
      <c r="K6" s="161"/>
      <c r="L6" s="161">
        <v>0</v>
      </c>
      <c r="M6" s="144">
        <v>1</v>
      </c>
      <c r="N6" s="52"/>
      <c r="O6" s="52"/>
      <c r="P6" s="57">
        <v>1</v>
      </c>
      <c r="Q6" s="96">
        <v>0</v>
      </c>
      <c r="R6" s="83">
        <v>3818</v>
      </c>
      <c r="S6" s="121">
        <v>1</v>
      </c>
      <c r="T6" s="121">
        <v>2</v>
      </c>
      <c r="U6" s="121">
        <v>2</v>
      </c>
      <c r="V6" s="9">
        <v>3</v>
      </c>
      <c r="W6" s="283">
        <v>2.2200000000000002</v>
      </c>
      <c r="X6" s="283">
        <v>3.33</v>
      </c>
      <c r="Y6" s="283">
        <v>3.33</v>
      </c>
      <c r="Z6" s="236"/>
      <c r="AA6" s="236"/>
      <c r="AB6" s="236"/>
      <c r="AC6" s="236"/>
      <c r="AD6" s="236"/>
      <c r="AE6" s="4">
        <v>1</v>
      </c>
      <c r="AF6" s="4">
        <v>1</v>
      </c>
      <c r="AG6" s="4">
        <v>1</v>
      </c>
      <c r="AH6" s="4">
        <v>1</v>
      </c>
      <c r="AI6" s="72">
        <v>1</v>
      </c>
      <c r="AJ6" s="4">
        <v>1</v>
      </c>
      <c r="AK6" s="4">
        <v>1</v>
      </c>
      <c r="AL6" s="73">
        <v>0</v>
      </c>
      <c r="AM6" s="72">
        <v>0</v>
      </c>
      <c r="AN6" s="4">
        <v>0</v>
      </c>
      <c r="AO6" s="4">
        <v>1</v>
      </c>
      <c r="AP6" s="4">
        <v>1</v>
      </c>
      <c r="AQ6" s="72"/>
      <c r="AR6" s="4"/>
      <c r="AS6" s="4"/>
      <c r="AT6" s="73"/>
      <c r="AU6" s="72"/>
      <c r="AV6" s="4"/>
      <c r="AW6" s="4"/>
      <c r="AX6" s="73"/>
      <c r="AY6" s="123">
        <v>1</v>
      </c>
      <c r="AZ6" s="72"/>
      <c r="BA6" s="4"/>
      <c r="BB6" s="4"/>
      <c r="BC6" s="4"/>
      <c r="BD6" s="4"/>
      <c r="BE6" s="4"/>
      <c r="BF6" s="5"/>
      <c r="BG6" s="4"/>
      <c r="BH6" s="4"/>
      <c r="BI6" s="4"/>
      <c r="BJ6" s="4">
        <v>2</v>
      </c>
      <c r="BK6" s="3">
        <v>1</v>
      </c>
      <c r="BL6" s="4">
        <v>1</v>
      </c>
      <c r="BM6" s="4">
        <v>1</v>
      </c>
      <c r="BN6" s="5">
        <v>1</v>
      </c>
      <c r="BO6" s="3">
        <v>0</v>
      </c>
      <c r="BP6" s="4">
        <v>2</v>
      </c>
      <c r="BQ6" s="4">
        <v>1</v>
      </c>
      <c r="BR6" s="5">
        <v>2</v>
      </c>
      <c r="BS6" s="3">
        <v>0</v>
      </c>
      <c r="BT6" s="4">
        <v>0</v>
      </c>
      <c r="BU6" s="4">
        <v>2</v>
      </c>
      <c r="BV6" s="5">
        <v>0</v>
      </c>
      <c r="BW6" s="3">
        <v>2</v>
      </c>
      <c r="BX6" s="4">
        <v>1</v>
      </c>
      <c r="BY6" s="4">
        <v>2</v>
      </c>
      <c r="BZ6" s="5">
        <v>2</v>
      </c>
      <c r="CA6" s="4">
        <v>2</v>
      </c>
      <c r="CB6" s="4">
        <v>2</v>
      </c>
      <c r="CC6" s="4">
        <v>2</v>
      </c>
      <c r="CD6" s="4">
        <v>2</v>
      </c>
      <c r="CE6" s="3">
        <v>1</v>
      </c>
      <c r="CF6" s="4">
        <v>2</v>
      </c>
      <c r="CG6" s="4">
        <v>2</v>
      </c>
      <c r="CH6" s="4">
        <v>2</v>
      </c>
      <c r="CI6" s="3">
        <v>0</v>
      </c>
      <c r="CJ6" s="4">
        <v>0</v>
      </c>
      <c r="CK6" s="5">
        <v>2</v>
      </c>
      <c r="CL6" s="4">
        <v>2</v>
      </c>
      <c r="CM6" s="4">
        <v>2</v>
      </c>
      <c r="CN6" s="3">
        <v>2</v>
      </c>
      <c r="CO6" s="73">
        <v>2</v>
      </c>
      <c r="CP6" s="68">
        <v>0</v>
      </c>
      <c r="CQ6" s="56">
        <v>0</v>
      </c>
      <c r="CR6" s="88">
        <v>0</v>
      </c>
      <c r="CS6" s="92"/>
      <c r="CT6" s="62"/>
      <c r="CU6" s="56"/>
      <c r="CV6" s="61"/>
      <c r="CW6" s="80"/>
      <c r="CX6" s="56"/>
      <c r="CY6" s="56"/>
      <c r="CZ6" s="61"/>
      <c r="DA6" s="80"/>
      <c r="DB6" s="83">
        <v>1</v>
      </c>
      <c r="DC6" s="111">
        <v>1</v>
      </c>
      <c r="DD6" s="98">
        <v>1</v>
      </c>
      <c r="DE6" s="63">
        <v>3</v>
      </c>
      <c r="DF6" s="80">
        <v>3</v>
      </c>
      <c r="DG6" s="80">
        <v>2</v>
      </c>
      <c r="DH6" s="80">
        <v>2</v>
      </c>
      <c r="DI6" s="80">
        <v>1</v>
      </c>
      <c r="DJ6" s="80">
        <v>3</v>
      </c>
      <c r="DK6" s="80">
        <v>3</v>
      </c>
      <c r="DL6" s="80"/>
      <c r="DM6" s="80"/>
      <c r="DN6" s="92">
        <v>2</v>
      </c>
      <c r="DO6" s="80">
        <v>2</v>
      </c>
      <c r="DP6" s="92"/>
      <c r="DQ6" s="31"/>
      <c r="DR6" s="92"/>
      <c r="DS6" s="98"/>
      <c r="DT6" s="80"/>
      <c r="DU6" s="32"/>
      <c r="DV6" s="143"/>
      <c r="DW6" s="55"/>
      <c r="DX6" s="98"/>
      <c r="DY6" s="57"/>
      <c r="DZ6" s="17"/>
      <c r="EA6" s="98"/>
      <c r="EB6" s="57"/>
      <c r="EC6" s="55"/>
      <c r="ED6" s="1"/>
      <c r="EE6" s="80">
        <f>Tableau40465171132[[#This Row],[R1]]+Tableau40465171132[[#This Row],[R2]]+Tableau40465171132[[#This Row],[R3]]</f>
        <v>0</v>
      </c>
    </row>
    <row r="7" spans="1:135" ht="15" customHeight="1" x14ac:dyDescent="0.25">
      <c r="A7" s="220" t="s">
        <v>418</v>
      </c>
      <c r="B7" s="11" t="s">
        <v>140</v>
      </c>
      <c r="C7" s="11"/>
      <c r="D7" s="45">
        <v>1</v>
      </c>
      <c r="E7" s="75"/>
      <c r="F7" s="45"/>
      <c r="G7" s="45"/>
      <c r="H7" s="11"/>
      <c r="I7" s="160">
        <v>1531</v>
      </c>
      <c r="J7" s="161">
        <v>4223</v>
      </c>
      <c r="K7" s="161">
        <v>2000</v>
      </c>
      <c r="L7" s="161">
        <v>4223</v>
      </c>
      <c r="M7" s="144"/>
      <c r="N7" s="52"/>
      <c r="O7" s="52"/>
      <c r="P7" s="57">
        <v>1</v>
      </c>
      <c r="Q7" s="96">
        <v>1</v>
      </c>
      <c r="R7" s="83">
        <v>5855</v>
      </c>
      <c r="S7" s="121">
        <v>1</v>
      </c>
      <c r="T7" s="121">
        <v>4</v>
      </c>
      <c r="U7" s="121">
        <v>4</v>
      </c>
      <c r="V7" s="3">
        <v>4</v>
      </c>
      <c r="W7" s="283">
        <v>4.03</v>
      </c>
      <c r="X7" s="283">
        <v>4.21</v>
      </c>
      <c r="Y7" s="283">
        <v>4.21</v>
      </c>
      <c r="Z7" s="236"/>
      <c r="AA7" s="236"/>
      <c r="AB7" s="236"/>
      <c r="AC7" s="236"/>
      <c r="AD7" s="236"/>
      <c r="AE7" s="4">
        <v>1</v>
      </c>
      <c r="AF7" s="4">
        <v>1</v>
      </c>
      <c r="AG7" s="4">
        <v>1</v>
      </c>
      <c r="AH7" s="4">
        <v>1</v>
      </c>
      <c r="AI7" s="72">
        <v>1</v>
      </c>
      <c r="AJ7" s="4">
        <v>1</v>
      </c>
      <c r="AK7" s="4">
        <v>1</v>
      </c>
      <c r="AL7" s="73">
        <v>1</v>
      </c>
      <c r="AM7" s="72">
        <v>1</v>
      </c>
      <c r="AN7" s="4">
        <v>1</v>
      </c>
      <c r="AO7" s="4">
        <v>1</v>
      </c>
      <c r="AP7" s="4">
        <v>1</v>
      </c>
      <c r="AQ7" s="72">
        <v>1</v>
      </c>
      <c r="AR7" s="4"/>
      <c r="AS7" s="4"/>
      <c r="AT7" s="73"/>
      <c r="AU7" s="72"/>
      <c r="AV7" s="4"/>
      <c r="AW7" s="4"/>
      <c r="AX7" s="73"/>
      <c r="AY7" s="123">
        <v>1</v>
      </c>
      <c r="AZ7" s="72">
        <v>2</v>
      </c>
      <c r="BA7" s="4">
        <v>2</v>
      </c>
      <c r="BB7" s="4">
        <v>2</v>
      </c>
      <c r="BC7" s="4">
        <v>2</v>
      </c>
      <c r="BD7" s="4">
        <v>2</v>
      </c>
      <c r="BE7" s="4">
        <v>2</v>
      </c>
      <c r="BF7" s="5">
        <v>2</v>
      </c>
      <c r="BG7" s="4">
        <v>2</v>
      </c>
      <c r="BH7" s="4">
        <v>2</v>
      </c>
      <c r="BI7" s="4">
        <v>2</v>
      </c>
      <c r="BJ7" s="4">
        <v>2</v>
      </c>
      <c r="BK7" s="3">
        <v>2</v>
      </c>
      <c r="BL7" s="4">
        <v>2</v>
      </c>
      <c r="BM7" s="4">
        <v>2</v>
      </c>
      <c r="BN7" s="5">
        <v>2</v>
      </c>
      <c r="BO7" s="3">
        <v>2</v>
      </c>
      <c r="BP7" s="4">
        <v>2</v>
      </c>
      <c r="BQ7" s="4">
        <v>2</v>
      </c>
      <c r="BR7" s="5">
        <v>2</v>
      </c>
      <c r="BS7" s="3">
        <v>2</v>
      </c>
      <c r="BT7" s="4">
        <v>2</v>
      </c>
      <c r="BU7" s="4">
        <v>2</v>
      </c>
      <c r="BV7" s="5">
        <v>2</v>
      </c>
      <c r="BW7" s="3">
        <v>2</v>
      </c>
      <c r="BX7" s="4">
        <v>2</v>
      </c>
      <c r="BY7" s="4">
        <v>2</v>
      </c>
      <c r="BZ7" s="5">
        <v>2</v>
      </c>
      <c r="CA7" s="4">
        <v>2</v>
      </c>
      <c r="CB7" s="4">
        <v>2</v>
      </c>
      <c r="CC7" s="4">
        <v>2</v>
      </c>
      <c r="CD7" s="4">
        <v>2</v>
      </c>
      <c r="CE7" s="3">
        <v>2</v>
      </c>
      <c r="CF7" s="4">
        <v>2</v>
      </c>
      <c r="CG7" s="4">
        <v>2</v>
      </c>
      <c r="CH7" s="4">
        <v>2</v>
      </c>
      <c r="CI7" s="3">
        <v>2</v>
      </c>
      <c r="CJ7" s="4">
        <v>2</v>
      </c>
      <c r="CK7" s="5">
        <v>2</v>
      </c>
      <c r="CL7" s="4">
        <v>2</v>
      </c>
      <c r="CM7" s="4">
        <v>2</v>
      </c>
      <c r="CN7" s="3">
        <v>2</v>
      </c>
      <c r="CO7" s="73">
        <v>2</v>
      </c>
      <c r="CP7" s="68">
        <v>1</v>
      </c>
      <c r="CQ7" s="56">
        <v>1</v>
      </c>
      <c r="CR7" s="88">
        <v>1</v>
      </c>
      <c r="CS7" s="92">
        <v>3</v>
      </c>
      <c r="CT7" s="62">
        <v>1</v>
      </c>
      <c r="CU7" s="56">
        <v>1</v>
      </c>
      <c r="CV7" s="61">
        <v>1</v>
      </c>
      <c r="CW7" s="80">
        <v>3</v>
      </c>
      <c r="CX7" s="56">
        <v>1</v>
      </c>
      <c r="CY7" s="56">
        <v>1</v>
      </c>
      <c r="CZ7" s="61">
        <v>1</v>
      </c>
      <c r="DA7" s="80">
        <v>3</v>
      </c>
      <c r="DB7" s="83">
        <v>1</v>
      </c>
      <c r="DC7" s="111">
        <v>1</v>
      </c>
      <c r="DD7" s="98">
        <v>1</v>
      </c>
      <c r="DE7" s="63">
        <v>3</v>
      </c>
      <c r="DF7" s="80">
        <v>3</v>
      </c>
      <c r="DG7" s="80">
        <v>3</v>
      </c>
      <c r="DH7" s="80">
        <v>3</v>
      </c>
      <c r="DI7" s="80">
        <v>3</v>
      </c>
      <c r="DJ7" s="80">
        <v>3</v>
      </c>
      <c r="DK7" s="80">
        <v>3</v>
      </c>
      <c r="DL7" s="80"/>
      <c r="DM7" s="80"/>
      <c r="DN7" s="92">
        <v>2</v>
      </c>
      <c r="DO7" s="80">
        <v>2</v>
      </c>
      <c r="DP7" s="92"/>
      <c r="DQ7" s="31"/>
      <c r="DR7" s="92"/>
      <c r="DS7" s="98"/>
      <c r="DT7" s="80"/>
      <c r="DU7" s="32"/>
      <c r="DV7" s="143"/>
      <c r="DW7" s="55"/>
      <c r="DX7" s="98"/>
      <c r="DY7" s="57"/>
      <c r="DZ7" s="17"/>
      <c r="EA7" s="98"/>
      <c r="EB7" s="57"/>
      <c r="EC7" s="55"/>
      <c r="ED7" s="1"/>
      <c r="EE7" s="80">
        <f>Tableau40465171132[[#This Row],[R1]]+Tableau40465171132[[#This Row],[R2]]+Tableau40465171132[[#This Row],[R3]]</f>
        <v>0</v>
      </c>
    </row>
    <row r="8" spans="1:135" ht="15" customHeight="1" x14ac:dyDescent="0.25">
      <c r="A8" s="220" t="s">
        <v>419</v>
      </c>
      <c r="B8" s="11" t="s">
        <v>129</v>
      </c>
      <c r="C8" s="11"/>
      <c r="D8" s="45">
        <v>1</v>
      </c>
      <c r="E8" s="75"/>
      <c r="F8" s="45"/>
      <c r="G8" s="45"/>
      <c r="H8" s="11"/>
      <c r="I8" s="160">
        <v>109</v>
      </c>
      <c r="J8" s="161">
        <v>109</v>
      </c>
      <c r="K8" s="161"/>
      <c r="L8" s="161">
        <v>109</v>
      </c>
      <c r="M8" s="144"/>
      <c r="N8" s="52"/>
      <c r="O8" s="52"/>
      <c r="P8" s="57">
        <v>1</v>
      </c>
      <c r="Q8" s="96">
        <v>1</v>
      </c>
      <c r="R8" s="83">
        <v>6120</v>
      </c>
      <c r="S8" s="121">
        <v>1</v>
      </c>
      <c r="T8" s="121">
        <v>4</v>
      </c>
      <c r="U8" s="121">
        <v>4</v>
      </c>
      <c r="V8" s="9">
        <v>4</v>
      </c>
      <c r="W8" s="283">
        <v>5.09</v>
      </c>
      <c r="X8" s="283">
        <v>4.41</v>
      </c>
      <c r="Y8" s="283">
        <v>6.18</v>
      </c>
      <c r="Z8" s="236"/>
      <c r="AA8" s="236"/>
      <c r="AB8" s="236"/>
      <c r="AC8" s="236"/>
      <c r="AD8" s="236"/>
      <c r="AE8" s="4">
        <v>1</v>
      </c>
      <c r="AF8" s="4">
        <v>1</v>
      </c>
      <c r="AG8" s="4">
        <v>1</v>
      </c>
      <c r="AH8" s="4">
        <v>1</v>
      </c>
      <c r="AI8" s="72">
        <v>1</v>
      </c>
      <c r="AJ8" s="4">
        <v>1</v>
      </c>
      <c r="AK8" s="4">
        <v>1</v>
      </c>
      <c r="AL8" s="73">
        <v>1</v>
      </c>
      <c r="AM8" s="72">
        <v>1</v>
      </c>
      <c r="AN8" s="4">
        <v>1</v>
      </c>
      <c r="AO8" s="4">
        <v>1</v>
      </c>
      <c r="AP8" s="4">
        <v>1</v>
      </c>
      <c r="AQ8" s="72">
        <v>1</v>
      </c>
      <c r="AR8" s="4"/>
      <c r="AS8" s="4"/>
      <c r="AT8" s="73"/>
      <c r="AU8" s="72"/>
      <c r="AV8" s="4"/>
      <c r="AW8" s="4"/>
      <c r="AX8" s="73"/>
      <c r="AY8" s="123">
        <v>1</v>
      </c>
      <c r="AZ8" s="72">
        <v>2</v>
      </c>
      <c r="BA8" s="4">
        <v>2</v>
      </c>
      <c r="BB8" s="4">
        <v>2</v>
      </c>
      <c r="BC8" s="4">
        <v>2</v>
      </c>
      <c r="BD8" s="4">
        <v>2</v>
      </c>
      <c r="BE8" s="4">
        <v>2</v>
      </c>
      <c r="BF8" s="5">
        <v>2</v>
      </c>
      <c r="BG8" s="147">
        <v>2</v>
      </c>
      <c r="BH8" s="146">
        <v>2</v>
      </c>
      <c r="BI8" s="146">
        <v>2</v>
      </c>
      <c r="BJ8" s="4">
        <v>2</v>
      </c>
      <c r="BK8" s="3">
        <v>2</v>
      </c>
      <c r="BL8" s="4">
        <v>2</v>
      </c>
      <c r="BM8" s="4">
        <v>2</v>
      </c>
      <c r="BN8" s="5">
        <v>2</v>
      </c>
      <c r="BO8" s="3">
        <v>2</v>
      </c>
      <c r="BP8" s="4">
        <v>2</v>
      </c>
      <c r="BQ8" s="4">
        <v>2</v>
      </c>
      <c r="BR8" s="5">
        <v>2</v>
      </c>
      <c r="BS8" s="3">
        <v>2</v>
      </c>
      <c r="BT8" s="4">
        <v>2</v>
      </c>
      <c r="BU8" s="4">
        <v>2</v>
      </c>
      <c r="BV8" s="5">
        <v>2</v>
      </c>
      <c r="BW8" s="3">
        <v>2</v>
      </c>
      <c r="BX8" s="4">
        <v>2</v>
      </c>
      <c r="BY8" s="4">
        <v>2</v>
      </c>
      <c r="BZ8" s="5">
        <v>2</v>
      </c>
      <c r="CA8" s="4">
        <v>2</v>
      </c>
      <c r="CB8" s="4">
        <v>2</v>
      </c>
      <c r="CC8" s="4">
        <v>2</v>
      </c>
      <c r="CD8" s="4">
        <v>2</v>
      </c>
      <c r="CE8" s="3">
        <v>1</v>
      </c>
      <c r="CF8" s="4">
        <v>2</v>
      </c>
      <c r="CG8" s="4">
        <v>2</v>
      </c>
      <c r="CH8" s="4">
        <v>2</v>
      </c>
      <c r="CI8" s="3">
        <v>2</v>
      </c>
      <c r="CJ8" s="4">
        <v>2</v>
      </c>
      <c r="CK8" s="5">
        <v>2</v>
      </c>
      <c r="CL8" s="4">
        <v>2</v>
      </c>
      <c r="CM8" s="4">
        <v>2</v>
      </c>
      <c r="CN8" s="3">
        <v>2</v>
      </c>
      <c r="CO8" s="73">
        <v>2</v>
      </c>
      <c r="CP8" s="68">
        <v>1</v>
      </c>
      <c r="CQ8" s="56">
        <v>1</v>
      </c>
      <c r="CR8" s="88">
        <v>1</v>
      </c>
      <c r="CS8" s="92">
        <v>3</v>
      </c>
      <c r="CT8" s="62">
        <v>1</v>
      </c>
      <c r="CU8" s="56">
        <v>1</v>
      </c>
      <c r="CV8" s="61">
        <v>1</v>
      </c>
      <c r="CW8" s="80">
        <v>3</v>
      </c>
      <c r="CX8" s="56">
        <v>1</v>
      </c>
      <c r="CY8" s="56">
        <v>1</v>
      </c>
      <c r="CZ8" s="61">
        <v>1</v>
      </c>
      <c r="DA8" s="80">
        <v>3</v>
      </c>
      <c r="DB8" s="83">
        <v>1</v>
      </c>
      <c r="DC8" s="111">
        <v>1</v>
      </c>
      <c r="DD8" s="98">
        <v>1</v>
      </c>
      <c r="DE8" s="63">
        <v>3</v>
      </c>
      <c r="DF8" s="80">
        <v>3</v>
      </c>
      <c r="DG8" s="80">
        <v>3</v>
      </c>
      <c r="DH8" s="80">
        <v>3</v>
      </c>
      <c r="DI8" s="80">
        <v>3</v>
      </c>
      <c r="DJ8" s="80">
        <v>3</v>
      </c>
      <c r="DK8" s="80">
        <v>3</v>
      </c>
      <c r="DL8" s="80"/>
      <c r="DM8" s="80"/>
      <c r="DN8" s="92">
        <v>2</v>
      </c>
      <c r="DO8" s="80">
        <v>2</v>
      </c>
      <c r="DP8" s="92"/>
      <c r="DQ8" s="31"/>
      <c r="DR8" s="92"/>
      <c r="DS8" s="98"/>
      <c r="DT8" s="80"/>
      <c r="DU8" s="32"/>
      <c r="DV8" s="143"/>
      <c r="DW8" s="55"/>
      <c r="DX8" s="98"/>
      <c r="DY8" s="57"/>
      <c r="DZ8" s="17"/>
      <c r="EA8" s="98"/>
      <c r="EB8" s="57"/>
      <c r="EC8" s="55"/>
      <c r="ED8" s="1"/>
      <c r="EE8" s="80">
        <f>Tableau40465171132[[#This Row],[R1]]+Tableau40465171132[[#This Row],[R2]]+Tableau40465171132[[#This Row],[R3]]</f>
        <v>0</v>
      </c>
    </row>
    <row r="9" spans="1:135" ht="15" customHeight="1" x14ac:dyDescent="0.25">
      <c r="A9" s="220" t="s">
        <v>420</v>
      </c>
      <c r="B9" s="11"/>
      <c r="C9" s="11"/>
      <c r="D9" s="45">
        <v>1</v>
      </c>
      <c r="E9" s="75"/>
      <c r="F9" s="45"/>
      <c r="G9" s="45"/>
      <c r="H9" s="11"/>
      <c r="I9" s="160">
        <v>545</v>
      </c>
      <c r="J9" s="161">
        <v>2051</v>
      </c>
      <c r="K9" s="161"/>
      <c r="L9" s="161">
        <v>2366</v>
      </c>
      <c r="M9" s="144"/>
      <c r="N9" s="52"/>
      <c r="O9" s="52"/>
      <c r="P9" s="57">
        <v>1</v>
      </c>
      <c r="Q9" s="96">
        <v>1</v>
      </c>
      <c r="R9" s="83">
        <v>3886</v>
      </c>
      <c r="S9" s="121">
        <v>1</v>
      </c>
      <c r="T9" s="121">
        <v>1</v>
      </c>
      <c r="U9" s="121">
        <v>2</v>
      </c>
      <c r="V9" s="3">
        <v>3</v>
      </c>
      <c r="W9" s="283">
        <v>2.5</v>
      </c>
      <c r="X9" s="283">
        <v>2.23</v>
      </c>
      <c r="Y9" s="283">
        <v>3.05</v>
      </c>
      <c r="Z9" s="236"/>
      <c r="AA9" s="236"/>
      <c r="AB9" s="236"/>
      <c r="AC9" s="236"/>
      <c r="AD9" s="236"/>
      <c r="AE9" s="4">
        <v>1</v>
      </c>
      <c r="AF9" s="4">
        <v>1</v>
      </c>
      <c r="AG9" s="4">
        <v>0</v>
      </c>
      <c r="AH9" s="4">
        <v>1</v>
      </c>
      <c r="AI9" s="72">
        <v>1</v>
      </c>
      <c r="AJ9" s="4">
        <v>1</v>
      </c>
      <c r="AK9" s="4">
        <v>1</v>
      </c>
      <c r="AL9" s="73">
        <v>1</v>
      </c>
      <c r="AM9" s="72">
        <v>1</v>
      </c>
      <c r="AN9" s="4">
        <v>1</v>
      </c>
      <c r="AO9" s="4">
        <v>1</v>
      </c>
      <c r="AP9" s="4">
        <v>1</v>
      </c>
      <c r="AQ9" s="72">
        <v>1</v>
      </c>
      <c r="AR9" s="4"/>
      <c r="AS9" s="4"/>
      <c r="AT9" s="73"/>
      <c r="AU9" s="72"/>
      <c r="AV9" s="4"/>
      <c r="AW9" s="4"/>
      <c r="AX9" s="73"/>
      <c r="AY9" s="123">
        <v>1</v>
      </c>
      <c r="AZ9" s="72">
        <v>2</v>
      </c>
      <c r="BA9" s="4">
        <v>2</v>
      </c>
      <c r="BB9" s="4">
        <v>2</v>
      </c>
      <c r="BC9" s="4">
        <v>2</v>
      </c>
      <c r="BD9" s="4">
        <v>2</v>
      </c>
      <c r="BE9" s="4">
        <v>2</v>
      </c>
      <c r="BF9" s="5">
        <v>2</v>
      </c>
      <c r="BG9" s="4">
        <v>2</v>
      </c>
      <c r="BH9" s="4">
        <v>1</v>
      </c>
      <c r="BI9" s="4">
        <v>1</v>
      </c>
      <c r="BJ9" s="4">
        <v>0</v>
      </c>
      <c r="BK9" s="3">
        <v>2</v>
      </c>
      <c r="BL9" s="4">
        <v>1</v>
      </c>
      <c r="BM9" s="4">
        <v>1</v>
      </c>
      <c r="BN9" s="5">
        <v>1</v>
      </c>
      <c r="BO9" s="3">
        <v>1</v>
      </c>
      <c r="BP9" s="4">
        <v>0</v>
      </c>
      <c r="BQ9" s="4">
        <v>2</v>
      </c>
      <c r="BR9" s="5">
        <v>1</v>
      </c>
      <c r="BS9" s="3">
        <v>1</v>
      </c>
      <c r="BT9" s="4">
        <v>2</v>
      </c>
      <c r="BU9" s="4">
        <v>1</v>
      </c>
      <c r="BV9" s="5">
        <v>2</v>
      </c>
      <c r="BW9" s="3">
        <v>2</v>
      </c>
      <c r="BX9" s="4">
        <v>1</v>
      </c>
      <c r="BY9" s="4">
        <v>2</v>
      </c>
      <c r="BZ9" s="5">
        <v>2</v>
      </c>
      <c r="CA9" s="4">
        <v>2</v>
      </c>
      <c r="CB9" s="4">
        <v>1</v>
      </c>
      <c r="CC9" s="4">
        <v>2</v>
      </c>
      <c r="CD9" s="4">
        <v>2</v>
      </c>
      <c r="CE9" s="3">
        <v>1</v>
      </c>
      <c r="CF9" s="4">
        <v>1</v>
      </c>
      <c r="CG9" s="4">
        <v>1</v>
      </c>
      <c r="CH9" s="4">
        <v>1</v>
      </c>
      <c r="CI9" s="3">
        <v>2</v>
      </c>
      <c r="CJ9" s="4">
        <v>1</v>
      </c>
      <c r="CK9" s="5">
        <v>2</v>
      </c>
      <c r="CL9" s="4">
        <v>2</v>
      </c>
      <c r="CM9" s="4">
        <v>2</v>
      </c>
      <c r="CN9" s="3">
        <v>2</v>
      </c>
      <c r="CO9" s="73">
        <v>2</v>
      </c>
      <c r="CP9" s="68">
        <v>1</v>
      </c>
      <c r="CQ9" s="56">
        <v>1</v>
      </c>
      <c r="CR9" s="88">
        <v>1</v>
      </c>
      <c r="CS9" s="92">
        <v>3</v>
      </c>
      <c r="CT9" s="62">
        <v>0</v>
      </c>
      <c r="CU9" s="56">
        <v>0</v>
      </c>
      <c r="CV9" s="61">
        <v>1</v>
      </c>
      <c r="CW9" s="80">
        <v>1</v>
      </c>
      <c r="CX9" s="90">
        <v>1</v>
      </c>
      <c r="CY9" s="56">
        <v>1</v>
      </c>
      <c r="CZ9" s="61">
        <v>1</v>
      </c>
      <c r="DA9" s="80">
        <v>3</v>
      </c>
      <c r="DB9" s="83">
        <v>0</v>
      </c>
      <c r="DC9" s="111">
        <v>0</v>
      </c>
      <c r="DD9" s="98">
        <v>0</v>
      </c>
      <c r="DE9" s="63">
        <v>0</v>
      </c>
      <c r="DF9" s="80">
        <v>2</v>
      </c>
      <c r="DG9" s="80">
        <v>3</v>
      </c>
      <c r="DH9" s="80">
        <v>2</v>
      </c>
      <c r="DI9" s="80">
        <v>3</v>
      </c>
      <c r="DJ9" s="80">
        <v>3</v>
      </c>
      <c r="DK9" s="80">
        <v>3</v>
      </c>
      <c r="DL9" s="80"/>
      <c r="DM9" s="80"/>
      <c r="DN9" s="92">
        <v>2</v>
      </c>
      <c r="DO9" s="80">
        <v>2</v>
      </c>
      <c r="DP9" s="92"/>
      <c r="DQ9" s="31"/>
      <c r="DR9" s="92"/>
      <c r="DS9" s="98"/>
      <c r="DT9" s="80"/>
      <c r="DU9" s="32"/>
      <c r="DV9" s="143"/>
      <c r="DW9" s="55"/>
      <c r="DX9" s="98"/>
      <c r="DY9" s="57"/>
      <c r="DZ9" s="17"/>
      <c r="EA9" s="98"/>
      <c r="EB9" s="57"/>
      <c r="EC9" s="55"/>
      <c r="ED9" s="1"/>
      <c r="EE9" s="80">
        <f>Tableau40465171132[[#This Row],[R1]]+Tableau40465171132[[#This Row],[R2]]+Tableau40465171132[[#This Row],[R3]]</f>
        <v>0</v>
      </c>
    </row>
    <row r="10" spans="1:135" ht="15" customHeight="1" x14ac:dyDescent="0.25">
      <c r="A10" s="220" t="s">
        <v>421</v>
      </c>
      <c r="B10" s="11"/>
      <c r="C10" s="11"/>
      <c r="D10" s="45">
        <v>1</v>
      </c>
      <c r="E10" s="75"/>
      <c r="F10" s="45"/>
      <c r="G10" s="45"/>
      <c r="H10" s="11"/>
      <c r="I10" s="160">
        <v>0</v>
      </c>
      <c r="J10" s="161">
        <v>0</v>
      </c>
      <c r="K10" s="161"/>
      <c r="L10" s="161">
        <v>0</v>
      </c>
      <c r="M10" s="144"/>
      <c r="N10" s="52"/>
      <c r="O10" s="52"/>
      <c r="P10" s="57">
        <v>1</v>
      </c>
      <c r="Q10" s="96">
        <v>1</v>
      </c>
      <c r="R10" s="83">
        <v>4466</v>
      </c>
      <c r="S10" s="121">
        <v>1</v>
      </c>
      <c r="T10" s="121">
        <v>2</v>
      </c>
      <c r="U10" s="121">
        <v>3</v>
      </c>
      <c r="V10" s="9">
        <v>3</v>
      </c>
      <c r="W10" s="283">
        <v>3.4</v>
      </c>
      <c r="X10" s="283">
        <v>3.48</v>
      </c>
      <c r="Y10" s="283">
        <v>3.48</v>
      </c>
      <c r="Z10" s="236"/>
      <c r="AA10" s="236"/>
      <c r="AB10" s="236"/>
      <c r="AC10" s="236"/>
      <c r="AD10" s="236"/>
      <c r="AE10" s="4">
        <v>1</v>
      </c>
      <c r="AF10" s="4">
        <v>1</v>
      </c>
      <c r="AG10" s="4">
        <v>1</v>
      </c>
      <c r="AH10" s="4">
        <v>1</v>
      </c>
      <c r="AI10" s="72">
        <v>1</v>
      </c>
      <c r="AJ10" s="4">
        <v>1</v>
      </c>
      <c r="AK10" s="4">
        <v>1</v>
      </c>
      <c r="AL10" s="73">
        <v>0</v>
      </c>
      <c r="AM10" s="72">
        <v>1</v>
      </c>
      <c r="AN10" s="4">
        <v>0</v>
      </c>
      <c r="AO10" s="4">
        <v>1</v>
      </c>
      <c r="AP10" s="4">
        <v>1</v>
      </c>
      <c r="AQ10" s="72"/>
      <c r="AR10" s="4"/>
      <c r="AS10" s="4"/>
      <c r="AT10" s="73"/>
      <c r="AU10" s="72"/>
      <c r="AV10" s="4"/>
      <c r="AW10" s="4"/>
      <c r="AX10" s="73"/>
      <c r="AY10" s="123">
        <v>1</v>
      </c>
      <c r="AZ10" s="72">
        <v>2</v>
      </c>
      <c r="BA10" s="4">
        <v>2</v>
      </c>
      <c r="BB10" s="4">
        <v>1</v>
      </c>
      <c r="BC10" s="4">
        <v>1</v>
      </c>
      <c r="BD10" s="4">
        <v>2</v>
      </c>
      <c r="BE10" s="4">
        <v>2</v>
      </c>
      <c r="BF10" s="5">
        <v>2</v>
      </c>
      <c r="BG10" s="4">
        <v>2</v>
      </c>
      <c r="BH10" s="4">
        <v>2</v>
      </c>
      <c r="BI10" s="4">
        <v>2</v>
      </c>
      <c r="BJ10" s="4">
        <v>2</v>
      </c>
      <c r="BK10" s="3">
        <v>1</v>
      </c>
      <c r="BL10" s="4">
        <v>2</v>
      </c>
      <c r="BM10" s="4">
        <v>1</v>
      </c>
      <c r="BN10" s="5">
        <v>2</v>
      </c>
      <c r="BO10" s="3">
        <v>2</v>
      </c>
      <c r="BP10" s="4">
        <v>1</v>
      </c>
      <c r="BQ10" s="4">
        <v>2</v>
      </c>
      <c r="BR10" s="5">
        <v>2</v>
      </c>
      <c r="BS10" s="3">
        <v>2</v>
      </c>
      <c r="BT10" s="4">
        <v>2</v>
      </c>
      <c r="BU10" s="4">
        <v>2</v>
      </c>
      <c r="BV10" s="5">
        <v>2</v>
      </c>
      <c r="BW10" s="3">
        <v>2</v>
      </c>
      <c r="BX10" s="4">
        <v>2</v>
      </c>
      <c r="BY10" s="4">
        <v>2</v>
      </c>
      <c r="BZ10" s="5">
        <v>2</v>
      </c>
      <c r="CA10" s="4">
        <v>2</v>
      </c>
      <c r="CB10" s="4">
        <v>2</v>
      </c>
      <c r="CC10" s="4">
        <v>2</v>
      </c>
      <c r="CD10" s="4">
        <v>2</v>
      </c>
      <c r="CE10" s="3">
        <v>2</v>
      </c>
      <c r="CF10" s="4">
        <v>2</v>
      </c>
      <c r="CG10" s="4">
        <v>2</v>
      </c>
      <c r="CH10" s="4">
        <v>2</v>
      </c>
      <c r="CI10" s="3">
        <v>1</v>
      </c>
      <c r="CJ10" s="4">
        <v>2</v>
      </c>
      <c r="CK10" s="5">
        <v>0</v>
      </c>
      <c r="CL10" s="4">
        <v>2</v>
      </c>
      <c r="CM10" s="4">
        <v>2</v>
      </c>
      <c r="CN10" s="3">
        <v>2</v>
      </c>
      <c r="CO10" s="73">
        <v>2</v>
      </c>
      <c r="CP10" s="68">
        <v>0</v>
      </c>
      <c r="CQ10" s="56">
        <v>0</v>
      </c>
      <c r="CR10" s="88">
        <v>1</v>
      </c>
      <c r="CS10" s="92">
        <v>1</v>
      </c>
      <c r="CT10" s="62">
        <v>1</v>
      </c>
      <c r="CU10" s="56">
        <v>0</v>
      </c>
      <c r="CV10" s="61">
        <v>1</v>
      </c>
      <c r="CW10" s="80">
        <v>2</v>
      </c>
      <c r="CX10" s="56">
        <v>1</v>
      </c>
      <c r="CY10" s="56">
        <v>1</v>
      </c>
      <c r="CZ10" s="61">
        <v>1</v>
      </c>
      <c r="DA10" s="80">
        <v>3</v>
      </c>
      <c r="DB10" s="83">
        <v>1</v>
      </c>
      <c r="DC10" s="111">
        <v>1</v>
      </c>
      <c r="DD10" s="98">
        <v>1</v>
      </c>
      <c r="DE10" s="63">
        <v>3</v>
      </c>
      <c r="DF10" s="80">
        <v>3</v>
      </c>
      <c r="DG10" s="80">
        <v>2</v>
      </c>
      <c r="DH10" s="80">
        <v>0</v>
      </c>
      <c r="DI10" s="80">
        <v>3</v>
      </c>
      <c r="DJ10" s="80">
        <v>3</v>
      </c>
      <c r="DK10" s="80">
        <v>2</v>
      </c>
      <c r="DL10" s="80"/>
      <c r="DM10" s="80"/>
      <c r="DN10" s="92">
        <v>2</v>
      </c>
      <c r="DO10" s="80">
        <v>2</v>
      </c>
      <c r="DP10" s="92"/>
      <c r="DQ10" s="31"/>
      <c r="DR10" s="92"/>
      <c r="DS10" s="98"/>
      <c r="DT10" s="80"/>
      <c r="DU10" s="32"/>
      <c r="DV10" s="143"/>
      <c r="DW10" s="55"/>
      <c r="DX10" s="98"/>
      <c r="DY10" s="57"/>
      <c r="DZ10" s="17"/>
      <c r="EA10" s="98"/>
      <c r="EB10" s="60"/>
      <c r="EC10" s="55"/>
      <c r="ED10" s="1"/>
      <c r="EE10" s="80">
        <f>Tableau40465171132[[#This Row],[R1]]+Tableau40465171132[[#This Row],[R2]]+Tableau40465171132[[#This Row],[R3]]</f>
        <v>0</v>
      </c>
    </row>
    <row r="11" spans="1:135" ht="15" customHeight="1" x14ac:dyDescent="0.25">
      <c r="A11" s="220" t="s">
        <v>422</v>
      </c>
      <c r="B11" s="11"/>
      <c r="C11" s="11"/>
      <c r="D11" s="45">
        <v>1</v>
      </c>
      <c r="E11" s="75"/>
      <c r="F11" s="45"/>
      <c r="G11" s="45"/>
      <c r="H11" s="11"/>
      <c r="I11" s="160">
        <v>0</v>
      </c>
      <c r="J11" s="161">
        <v>0</v>
      </c>
      <c r="K11" s="161"/>
      <c r="L11" s="161">
        <v>0</v>
      </c>
      <c r="M11" s="144"/>
      <c r="N11" s="52"/>
      <c r="O11" s="52"/>
      <c r="P11" s="57">
        <v>1</v>
      </c>
      <c r="Q11" s="96">
        <v>1</v>
      </c>
      <c r="R11" s="83">
        <v>4790</v>
      </c>
      <c r="S11" s="121">
        <v>1</v>
      </c>
      <c r="T11" s="121">
        <v>4</v>
      </c>
      <c r="U11" s="121">
        <v>4</v>
      </c>
      <c r="V11" s="9">
        <v>3</v>
      </c>
      <c r="W11" s="283">
        <v>2.41</v>
      </c>
      <c r="X11" s="283">
        <v>2.2200000000000002</v>
      </c>
      <c r="Y11" s="283">
        <v>3.36</v>
      </c>
      <c r="Z11" s="236"/>
      <c r="AA11" s="236"/>
      <c r="AB11" s="236"/>
      <c r="AC11" s="236"/>
      <c r="AD11" s="236"/>
      <c r="AE11" s="4">
        <v>1</v>
      </c>
      <c r="AF11" s="4">
        <v>1</v>
      </c>
      <c r="AG11" s="4">
        <v>1</v>
      </c>
      <c r="AH11" s="4">
        <v>1</v>
      </c>
      <c r="AI11" s="72">
        <v>1</v>
      </c>
      <c r="AJ11" s="4">
        <v>1</v>
      </c>
      <c r="AK11" s="4">
        <v>0</v>
      </c>
      <c r="AL11" s="73">
        <v>0</v>
      </c>
      <c r="AM11" s="72">
        <v>0</v>
      </c>
      <c r="AN11" s="4">
        <v>0</v>
      </c>
      <c r="AO11" s="4">
        <v>0</v>
      </c>
      <c r="AP11" s="4">
        <v>1</v>
      </c>
      <c r="AQ11" s="72"/>
      <c r="AR11" s="4"/>
      <c r="AS11" s="4"/>
      <c r="AT11" s="73"/>
      <c r="AU11" s="72"/>
      <c r="AV11" s="4"/>
      <c r="AW11" s="4"/>
      <c r="AX11" s="73"/>
      <c r="AY11" s="123">
        <v>1</v>
      </c>
      <c r="AZ11" s="72">
        <v>2</v>
      </c>
      <c r="BA11" s="4">
        <v>2</v>
      </c>
      <c r="BB11" s="4">
        <v>2</v>
      </c>
      <c r="BC11" s="4">
        <v>2</v>
      </c>
      <c r="BD11" s="4">
        <v>2</v>
      </c>
      <c r="BE11" s="4">
        <v>2</v>
      </c>
      <c r="BF11" s="5">
        <v>2</v>
      </c>
      <c r="BG11" s="4">
        <v>2</v>
      </c>
      <c r="BH11" s="4">
        <v>2</v>
      </c>
      <c r="BI11" s="4">
        <v>2</v>
      </c>
      <c r="BJ11" s="4">
        <v>2</v>
      </c>
      <c r="BK11" s="3">
        <v>2</v>
      </c>
      <c r="BL11" s="4">
        <v>2</v>
      </c>
      <c r="BM11" s="4">
        <v>2</v>
      </c>
      <c r="BN11" s="5">
        <v>2</v>
      </c>
      <c r="BO11" s="3">
        <v>2</v>
      </c>
      <c r="BP11" s="4">
        <v>2</v>
      </c>
      <c r="BQ11" s="4">
        <v>2</v>
      </c>
      <c r="BR11" s="5">
        <v>2</v>
      </c>
      <c r="BS11" s="3">
        <v>2</v>
      </c>
      <c r="BT11" s="4">
        <v>2</v>
      </c>
      <c r="BU11" s="4">
        <v>2</v>
      </c>
      <c r="BV11" s="5">
        <v>2</v>
      </c>
      <c r="BW11" s="3">
        <v>2</v>
      </c>
      <c r="BX11" s="4">
        <v>2</v>
      </c>
      <c r="BY11" s="4">
        <v>2</v>
      </c>
      <c r="BZ11" s="5">
        <v>1</v>
      </c>
      <c r="CA11" s="4">
        <v>1</v>
      </c>
      <c r="CB11" s="4">
        <v>2</v>
      </c>
      <c r="CC11" s="4">
        <v>2</v>
      </c>
      <c r="CD11" s="4">
        <v>1</v>
      </c>
      <c r="CE11" s="3">
        <v>2</v>
      </c>
      <c r="CF11" s="4">
        <v>1</v>
      </c>
      <c r="CG11" s="4">
        <v>1</v>
      </c>
      <c r="CH11" s="4">
        <v>2</v>
      </c>
      <c r="CI11" s="3">
        <v>2</v>
      </c>
      <c r="CJ11" s="4">
        <v>2</v>
      </c>
      <c r="CK11" s="5">
        <v>2</v>
      </c>
      <c r="CL11" s="4">
        <v>1</v>
      </c>
      <c r="CM11" s="4">
        <v>2</v>
      </c>
      <c r="CN11" s="3">
        <v>2</v>
      </c>
      <c r="CO11" s="73">
        <v>2</v>
      </c>
      <c r="CP11" s="68">
        <v>1</v>
      </c>
      <c r="CQ11" s="56">
        <v>1</v>
      </c>
      <c r="CR11" s="88">
        <v>1</v>
      </c>
      <c r="CS11" s="92">
        <v>3</v>
      </c>
      <c r="CT11" s="62">
        <v>1</v>
      </c>
      <c r="CU11" s="56">
        <v>1</v>
      </c>
      <c r="CV11" s="61">
        <v>1</v>
      </c>
      <c r="CW11" s="80">
        <v>3</v>
      </c>
      <c r="CX11" s="56">
        <v>1</v>
      </c>
      <c r="CY11" s="56">
        <v>1</v>
      </c>
      <c r="CZ11" s="61">
        <v>1</v>
      </c>
      <c r="DA11" s="80">
        <v>3</v>
      </c>
      <c r="DB11" s="83">
        <v>1</v>
      </c>
      <c r="DC11" s="111">
        <v>1</v>
      </c>
      <c r="DD11" s="98">
        <v>1</v>
      </c>
      <c r="DE11" s="63">
        <v>3</v>
      </c>
      <c r="DF11" s="80">
        <v>3</v>
      </c>
      <c r="DG11" s="80">
        <v>3</v>
      </c>
      <c r="DH11" s="80">
        <v>3</v>
      </c>
      <c r="DI11" s="80">
        <v>3</v>
      </c>
      <c r="DJ11" s="80">
        <v>2</v>
      </c>
      <c r="DK11" s="80">
        <v>2</v>
      </c>
      <c r="DL11" s="80"/>
      <c r="DM11" s="80"/>
      <c r="DN11" s="92">
        <v>2</v>
      </c>
      <c r="DO11" s="80">
        <v>0</v>
      </c>
      <c r="DP11" s="92"/>
      <c r="DQ11" s="31"/>
      <c r="DR11" s="92"/>
      <c r="DS11" s="98"/>
      <c r="DT11" s="80"/>
      <c r="DU11" s="32"/>
      <c r="DV11" s="143"/>
      <c r="DW11" s="55"/>
      <c r="DX11" s="98"/>
      <c r="DY11" s="60"/>
      <c r="DZ11" s="17"/>
      <c r="EA11" s="98"/>
      <c r="EB11" s="57"/>
      <c r="EC11" s="55"/>
      <c r="ED11" s="1"/>
      <c r="EE11" s="80">
        <f>Tableau40465171132[[#This Row],[R1]]+Tableau40465171132[[#This Row],[R2]]+Tableau40465171132[[#This Row],[R3]]</f>
        <v>0</v>
      </c>
    </row>
    <row r="12" spans="1:135" ht="15" customHeight="1" x14ac:dyDescent="0.25">
      <c r="A12" s="220" t="s">
        <v>423</v>
      </c>
      <c r="B12" s="11" t="s">
        <v>219</v>
      </c>
      <c r="C12" s="38"/>
      <c r="D12" s="45">
        <v>1</v>
      </c>
      <c r="E12" s="75"/>
      <c r="F12" s="45"/>
      <c r="G12" s="45"/>
      <c r="H12" s="11"/>
      <c r="I12" s="160">
        <v>0</v>
      </c>
      <c r="J12" s="161">
        <v>0</v>
      </c>
      <c r="K12" s="161"/>
      <c r="L12" s="161">
        <v>332</v>
      </c>
      <c r="M12" s="144"/>
      <c r="N12" s="52"/>
      <c r="O12" s="52"/>
      <c r="P12" s="57">
        <v>1</v>
      </c>
      <c r="Q12" s="96">
        <v>1</v>
      </c>
      <c r="R12" s="83">
        <v>4738</v>
      </c>
      <c r="S12" s="121">
        <v>1</v>
      </c>
      <c r="T12" s="121"/>
      <c r="U12" s="121">
        <v>4</v>
      </c>
      <c r="V12" s="9">
        <v>3</v>
      </c>
      <c r="W12" s="283">
        <v>3.18</v>
      </c>
      <c r="X12" s="283">
        <v>3.18</v>
      </c>
      <c r="Y12" s="283">
        <v>3.18</v>
      </c>
      <c r="Z12" s="236"/>
      <c r="AA12" s="236"/>
      <c r="AB12" s="236"/>
      <c r="AC12" s="236"/>
      <c r="AD12" s="236"/>
      <c r="AE12" s="4">
        <v>1</v>
      </c>
      <c r="AF12" s="4">
        <v>1</v>
      </c>
      <c r="AG12" s="4">
        <v>1</v>
      </c>
      <c r="AH12" s="4">
        <v>1</v>
      </c>
      <c r="AI12" s="72">
        <v>1</v>
      </c>
      <c r="AJ12" s="4">
        <v>1</v>
      </c>
      <c r="AK12" s="4">
        <v>1</v>
      </c>
      <c r="AL12" s="73">
        <v>1</v>
      </c>
      <c r="AM12" s="72">
        <v>1</v>
      </c>
      <c r="AN12" s="4">
        <v>1</v>
      </c>
      <c r="AO12" s="4">
        <v>1</v>
      </c>
      <c r="AP12" s="4">
        <v>1</v>
      </c>
      <c r="AQ12" s="72">
        <v>1</v>
      </c>
      <c r="AR12" s="4"/>
      <c r="AS12" s="4"/>
      <c r="AT12" s="73"/>
      <c r="AU12" s="72"/>
      <c r="AV12" s="4"/>
      <c r="AW12" s="4"/>
      <c r="AX12" s="73"/>
      <c r="AY12" s="123">
        <v>1</v>
      </c>
      <c r="AZ12" s="72">
        <v>1</v>
      </c>
      <c r="BA12" s="4">
        <v>1</v>
      </c>
      <c r="BB12" s="4">
        <v>2</v>
      </c>
      <c r="BC12" s="4"/>
      <c r="BD12" s="4"/>
      <c r="BE12" s="4"/>
      <c r="BF12" s="5"/>
      <c r="BG12" s="4"/>
      <c r="BH12" s="4"/>
      <c r="BI12" s="4"/>
      <c r="BJ12" s="4"/>
      <c r="BK12" s="3"/>
      <c r="BL12" s="4"/>
      <c r="BM12" s="4"/>
      <c r="BN12" s="5"/>
      <c r="BO12" s="3"/>
      <c r="BP12" s="4"/>
      <c r="BQ12" s="4"/>
      <c r="BR12" s="5"/>
      <c r="BS12" s="3">
        <v>2</v>
      </c>
      <c r="BT12" s="4">
        <v>2</v>
      </c>
      <c r="BU12" s="4">
        <v>1</v>
      </c>
      <c r="BV12" s="5">
        <v>0</v>
      </c>
      <c r="BW12" s="3">
        <v>2</v>
      </c>
      <c r="BX12" s="4">
        <v>1</v>
      </c>
      <c r="BY12" s="4">
        <v>2</v>
      </c>
      <c r="BZ12" s="5">
        <v>2</v>
      </c>
      <c r="CA12" s="4">
        <v>2</v>
      </c>
      <c r="CB12" s="4">
        <v>2</v>
      </c>
      <c r="CC12" s="4">
        <v>2</v>
      </c>
      <c r="CD12" s="4">
        <v>2</v>
      </c>
      <c r="CE12" s="3">
        <v>2</v>
      </c>
      <c r="CF12" s="4">
        <v>2</v>
      </c>
      <c r="CG12" s="4">
        <v>2</v>
      </c>
      <c r="CH12" s="4">
        <v>2</v>
      </c>
      <c r="CI12" s="3">
        <v>2</v>
      </c>
      <c r="CJ12" s="4">
        <v>2</v>
      </c>
      <c r="CK12" s="5">
        <v>2</v>
      </c>
      <c r="CL12" s="4">
        <v>2</v>
      </c>
      <c r="CM12" s="4">
        <v>2</v>
      </c>
      <c r="CN12" s="3">
        <v>2</v>
      </c>
      <c r="CO12" s="73">
        <v>2</v>
      </c>
      <c r="CP12" s="68">
        <v>1</v>
      </c>
      <c r="CQ12" s="56">
        <v>1</v>
      </c>
      <c r="CR12" s="88">
        <v>0</v>
      </c>
      <c r="CS12" s="92"/>
      <c r="CT12" s="62"/>
      <c r="CU12" s="56"/>
      <c r="CV12" s="61"/>
      <c r="CW12" s="80"/>
      <c r="CX12" s="56"/>
      <c r="CY12" s="56"/>
      <c r="CZ12" s="64"/>
      <c r="DA12" s="80"/>
      <c r="DB12" s="83"/>
      <c r="DC12" s="111"/>
      <c r="DD12" s="98"/>
      <c r="DE12" s="63"/>
      <c r="DF12" s="80"/>
      <c r="DG12" s="80"/>
      <c r="DH12" s="80">
        <v>3</v>
      </c>
      <c r="DI12" s="80">
        <v>3</v>
      </c>
      <c r="DJ12" s="80">
        <v>3</v>
      </c>
      <c r="DK12" s="80">
        <v>3</v>
      </c>
      <c r="DL12" s="80"/>
      <c r="DM12" s="80"/>
      <c r="DN12" s="92">
        <v>2</v>
      </c>
      <c r="DO12" s="80">
        <v>1</v>
      </c>
      <c r="DP12" s="92"/>
      <c r="DQ12" s="31"/>
      <c r="DR12" s="92"/>
      <c r="DS12" s="98"/>
      <c r="DT12" s="80"/>
      <c r="DU12" s="32"/>
      <c r="DV12" s="143"/>
      <c r="DW12" s="55"/>
      <c r="DX12" s="98"/>
      <c r="DY12" s="57"/>
      <c r="DZ12" s="55"/>
      <c r="EA12" s="98"/>
      <c r="EB12" s="57"/>
      <c r="EC12" s="55"/>
      <c r="ED12" s="1"/>
      <c r="EE12" s="80">
        <f>Tableau40465171132[[#This Row],[R1]]+Tableau40465171132[[#This Row],[R2]]+Tableau40465171132[[#This Row],[R3]]</f>
        <v>0</v>
      </c>
    </row>
    <row r="13" spans="1:135" ht="15" customHeight="1" x14ac:dyDescent="0.25">
      <c r="A13" s="220" t="s">
        <v>424</v>
      </c>
      <c r="B13" s="11" t="s">
        <v>383</v>
      </c>
      <c r="C13" s="43"/>
      <c r="D13" s="45">
        <v>1</v>
      </c>
      <c r="E13" s="45"/>
      <c r="F13" s="45"/>
      <c r="G13" s="45"/>
      <c r="H13" s="11"/>
      <c r="I13" s="160"/>
      <c r="J13" s="161"/>
      <c r="K13" s="161"/>
      <c r="L13" s="161"/>
      <c r="M13" s="144"/>
      <c r="N13" s="52"/>
      <c r="O13" s="52"/>
      <c r="P13" s="57">
        <v>1</v>
      </c>
      <c r="Q13" s="96">
        <v>1</v>
      </c>
      <c r="R13" s="83">
        <v>4249</v>
      </c>
      <c r="S13" s="121"/>
      <c r="T13" s="121"/>
      <c r="U13" s="121"/>
      <c r="V13" s="3">
        <v>4</v>
      </c>
      <c r="W13" s="283">
        <v>0</v>
      </c>
      <c r="X13" s="283">
        <v>3.11</v>
      </c>
      <c r="Y13" s="283">
        <v>3.35</v>
      </c>
      <c r="Z13" s="123"/>
      <c r="AA13" s="123"/>
      <c r="AB13" s="123"/>
      <c r="AC13" s="123"/>
      <c r="AD13" s="123"/>
      <c r="AE13" s="4"/>
      <c r="AF13" s="4"/>
      <c r="AG13" s="4"/>
      <c r="AH13" s="4"/>
      <c r="AI13" s="72"/>
      <c r="AJ13" s="4"/>
      <c r="AK13" s="4"/>
      <c r="AL13" s="73"/>
      <c r="AM13" s="72"/>
      <c r="AN13" s="4"/>
      <c r="AO13" s="4"/>
      <c r="AP13" s="4"/>
      <c r="AQ13" s="72"/>
      <c r="AR13" s="4"/>
      <c r="AS13" s="4"/>
      <c r="AT13" s="73"/>
      <c r="AU13" s="72"/>
      <c r="AV13" s="4"/>
      <c r="AW13" s="4"/>
      <c r="AX13" s="73"/>
      <c r="AY13" s="123"/>
      <c r="AZ13" s="72"/>
      <c r="BA13" s="4"/>
      <c r="BB13" s="4"/>
      <c r="BC13" s="4"/>
      <c r="BD13" s="4"/>
      <c r="BE13" s="4"/>
      <c r="BF13" s="5"/>
      <c r="BG13" s="4"/>
      <c r="BH13" s="4"/>
      <c r="BI13" s="4"/>
      <c r="BJ13" s="4"/>
      <c r="BK13" s="3"/>
      <c r="BL13" s="4"/>
      <c r="BM13" s="4"/>
      <c r="BN13" s="5"/>
      <c r="BO13" s="3"/>
      <c r="BP13" s="4"/>
      <c r="BQ13" s="4"/>
      <c r="BR13" s="5"/>
      <c r="BS13" s="3"/>
      <c r="BT13" s="4"/>
      <c r="BU13" s="4"/>
      <c r="BV13" s="5"/>
      <c r="BW13" s="3"/>
      <c r="BX13" s="4"/>
      <c r="BY13" s="4"/>
      <c r="BZ13" s="5"/>
      <c r="CA13" s="4"/>
      <c r="CB13" s="4"/>
      <c r="CC13" s="4"/>
      <c r="CD13" s="4"/>
      <c r="CE13" s="3"/>
      <c r="CF13" s="4"/>
      <c r="CG13" s="4"/>
      <c r="CH13" s="4"/>
      <c r="CI13" s="3"/>
      <c r="CJ13" s="4"/>
      <c r="CK13" s="5"/>
      <c r="CL13" s="4"/>
      <c r="CM13" s="4"/>
      <c r="CN13" s="3"/>
      <c r="CO13" s="73"/>
      <c r="CP13" s="68"/>
      <c r="CQ13" s="56"/>
      <c r="CR13" s="88"/>
      <c r="CS13" s="92"/>
      <c r="CT13" s="62"/>
      <c r="CU13" s="56"/>
      <c r="CV13" s="61"/>
      <c r="CW13" s="80"/>
      <c r="CX13" s="56"/>
      <c r="CY13" s="56"/>
      <c r="CZ13" s="61"/>
      <c r="DA13" s="80"/>
      <c r="DB13" s="83"/>
      <c r="DC13" s="111"/>
      <c r="DD13" s="98"/>
      <c r="DE13" s="63"/>
      <c r="DF13" s="80"/>
      <c r="DG13" s="80"/>
      <c r="DH13" s="80"/>
      <c r="DI13" s="80"/>
      <c r="DJ13" s="80"/>
      <c r="DK13" s="80"/>
      <c r="DL13" s="80"/>
      <c r="DM13" s="80"/>
      <c r="DN13" s="92">
        <v>0</v>
      </c>
      <c r="DO13" s="80">
        <v>0</v>
      </c>
      <c r="DP13" s="92"/>
      <c r="DQ13" s="31"/>
      <c r="DR13" s="92"/>
      <c r="DS13" s="98"/>
      <c r="DT13" s="80"/>
      <c r="DU13" s="32"/>
      <c r="DV13" s="143"/>
      <c r="DW13" s="55"/>
      <c r="DX13" s="98"/>
      <c r="DY13" s="57"/>
      <c r="DZ13" s="17"/>
      <c r="EA13" s="98"/>
      <c r="EB13" s="57"/>
      <c r="EC13" s="55"/>
      <c r="ED13" s="1"/>
      <c r="EE13" s="80">
        <f>Tableau40465171132[[#This Row],[R1]]+Tableau40465171132[[#This Row],[R2]]+Tableau40465171132[[#This Row],[R3]]</f>
        <v>0</v>
      </c>
    </row>
    <row r="14" spans="1:135" ht="15" customHeight="1" x14ac:dyDescent="0.25">
      <c r="A14" s="220" t="s">
        <v>425</v>
      </c>
      <c r="B14" s="11"/>
      <c r="C14" s="11"/>
      <c r="D14" s="45">
        <v>1</v>
      </c>
      <c r="E14" s="75"/>
      <c r="F14" s="45"/>
      <c r="G14" s="45"/>
      <c r="H14" s="11"/>
      <c r="I14" s="160">
        <v>393</v>
      </c>
      <c r="J14" s="161">
        <v>523</v>
      </c>
      <c r="K14" s="161"/>
      <c r="L14" s="161">
        <v>523</v>
      </c>
      <c r="M14" s="144"/>
      <c r="N14" s="52"/>
      <c r="O14" s="52"/>
      <c r="P14" s="57">
        <v>1</v>
      </c>
      <c r="Q14" s="96">
        <v>1</v>
      </c>
      <c r="R14" s="83">
        <v>3726</v>
      </c>
      <c r="S14" s="121">
        <v>1</v>
      </c>
      <c r="T14" s="121">
        <v>1</v>
      </c>
      <c r="U14" s="121">
        <v>1</v>
      </c>
      <c r="V14" s="3">
        <v>3</v>
      </c>
      <c r="W14" s="283">
        <v>2.48</v>
      </c>
      <c r="X14" s="283">
        <v>2.2400000000000002</v>
      </c>
      <c r="Y14" s="283">
        <v>2.0499999999999998</v>
      </c>
      <c r="Z14" s="236"/>
      <c r="AA14" s="236"/>
      <c r="AB14" s="236"/>
      <c r="AC14" s="236"/>
      <c r="AD14" s="236"/>
      <c r="AE14" s="4">
        <v>1</v>
      </c>
      <c r="AF14" s="4">
        <v>1</v>
      </c>
      <c r="AG14" s="4">
        <v>1</v>
      </c>
      <c r="AH14" s="4">
        <v>1</v>
      </c>
      <c r="AI14" s="72">
        <v>1</v>
      </c>
      <c r="AJ14" s="4">
        <v>1</v>
      </c>
      <c r="AK14" s="4">
        <v>1</v>
      </c>
      <c r="AL14" s="73">
        <v>1</v>
      </c>
      <c r="AM14" s="72">
        <v>1</v>
      </c>
      <c r="AN14" s="4">
        <v>1</v>
      </c>
      <c r="AO14" s="4">
        <v>1</v>
      </c>
      <c r="AP14" s="4">
        <v>1</v>
      </c>
      <c r="AQ14" s="72">
        <v>1</v>
      </c>
      <c r="AR14" s="4"/>
      <c r="AS14" s="4"/>
      <c r="AT14" s="73"/>
      <c r="AU14" s="72"/>
      <c r="AV14" s="4"/>
      <c r="AW14" s="4"/>
      <c r="AX14" s="73"/>
      <c r="AY14" s="123">
        <v>1</v>
      </c>
      <c r="AZ14" s="72">
        <v>1</v>
      </c>
      <c r="BA14" s="4">
        <v>1</v>
      </c>
      <c r="BB14" s="4">
        <v>2</v>
      </c>
      <c r="BC14" s="4">
        <v>2</v>
      </c>
      <c r="BD14" s="4">
        <v>2</v>
      </c>
      <c r="BE14" s="4">
        <v>2</v>
      </c>
      <c r="BF14" s="5">
        <v>2</v>
      </c>
      <c r="BG14" s="147">
        <v>2</v>
      </c>
      <c r="BH14" s="146">
        <v>2</v>
      </c>
      <c r="BI14" s="146">
        <v>2</v>
      </c>
      <c r="BJ14" s="148">
        <v>1</v>
      </c>
      <c r="BK14" s="147">
        <v>2</v>
      </c>
      <c r="BL14" s="146">
        <v>2</v>
      </c>
      <c r="BM14" s="146">
        <v>2</v>
      </c>
      <c r="BN14" s="148">
        <v>2</v>
      </c>
      <c r="BO14" s="3">
        <v>0</v>
      </c>
      <c r="BP14" s="4">
        <v>0</v>
      </c>
      <c r="BQ14" s="4">
        <v>0</v>
      </c>
      <c r="BR14" s="5">
        <v>2</v>
      </c>
      <c r="BS14" s="3">
        <v>0</v>
      </c>
      <c r="BT14" s="4">
        <v>2</v>
      </c>
      <c r="BU14" s="4">
        <v>0</v>
      </c>
      <c r="BV14" s="5">
        <v>2</v>
      </c>
      <c r="BW14" s="3">
        <v>2</v>
      </c>
      <c r="BX14" s="4">
        <v>2</v>
      </c>
      <c r="BY14" s="4">
        <v>2</v>
      </c>
      <c r="BZ14" s="5">
        <v>2</v>
      </c>
      <c r="CA14" s="4">
        <v>2</v>
      </c>
      <c r="CB14" s="4">
        <v>1</v>
      </c>
      <c r="CC14" s="4">
        <v>2</v>
      </c>
      <c r="CD14" s="4">
        <v>1</v>
      </c>
      <c r="CE14" s="3">
        <v>2</v>
      </c>
      <c r="CF14" s="4">
        <v>2</v>
      </c>
      <c r="CG14" s="4">
        <v>2</v>
      </c>
      <c r="CH14" s="4">
        <v>2</v>
      </c>
      <c r="CI14" s="3">
        <v>2</v>
      </c>
      <c r="CJ14" s="4">
        <v>2</v>
      </c>
      <c r="CK14" s="5">
        <v>1</v>
      </c>
      <c r="CL14" s="4">
        <v>2</v>
      </c>
      <c r="CM14" s="4">
        <v>2</v>
      </c>
      <c r="CN14" s="3">
        <v>2</v>
      </c>
      <c r="CO14" s="73">
        <v>2</v>
      </c>
      <c r="CP14" s="68">
        <v>1</v>
      </c>
      <c r="CQ14" s="56">
        <v>1</v>
      </c>
      <c r="CR14" s="88">
        <v>1</v>
      </c>
      <c r="CS14" s="92">
        <v>3</v>
      </c>
      <c r="CT14" s="175">
        <v>1</v>
      </c>
      <c r="CU14" s="56">
        <v>1</v>
      </c>
      <c r="CV14" s="61">
        <v>1</v>
      </c>
      <c r="CW14" s="80">
        <v>3</v>
      </c>
      <c r="CX14" s="56">
        <v>1</v>
      </c>
      <c r="CY14" s="56">
        <v>1</v>
      </c>
      <c r="CZ14" s="61">
        <v>1</v>
      </c>
      <c r="DA14" s="80">
        <v>3</v>
      </c>
      <c r="DB14" s="83">
        <v>1</v>
      </c>
      <c r="DC14" s="111">
        <v>1</v>
      </c>
      <c r="DD14" s="98">
        <v>0</v>
      </c>
      <c r="DE14" s="63">
        <v>2</v>
      </c>
      <c r="DF14" s="80">
        <v>2</v>
      </c>
      <c r="DG14" s="80">
        <v>3</v>
      </c>
      <c r="DH14" s="80">
        <v>0</v>
      </c>
      <c r="DI14" s="80">
        <v>2</v>
      </c>
      <c r="DJ14" s="80">
        <v>1</v>
      </c>
      <c r="DK14" s="80">
        <v>3</v>
      </c>
      <c r="DL14" s="80"/>
      <c r="DM14" s="80"/>
      <c r="DN14" s="92">
        <v>1</v>
      </c>
      <c r="DO14" s="80">
        <v>2</v>
      </c>
      <c r="DP14" s="92"/>
      <c r="DQ14" s="31"/>
      <c r="DR14" s="92"/>
      <c r="DS14" s="64"/>
      <c r="DT14" s="80"/>
      <c r="DU14" s="32"/>
      <c r="DV14" s="143"/>
      <c r="DW14" s="55"/>
      <c r="DX14" s="98"/>
      <c r="DY14" s="57"/>
      <c r="DZ14" s="17"/>
      <c r="EA14" s="98"/>
      <c r="EB14" s="57"/>
      <c r="EC14" s="55"/>
      <c r="ED14" s="1"/>
      <c r="EE14" s="80">
        <f>Tableau40465171132[[#This Row],[R1]]+Tableau40465171132[[#This Row],[R2]]+Tableau40465171132[[#This Row],[R3]]</f>
        <v>0</v>
      </c>
    </row>
    <row r="15" spans="1:135" ht="15" customHeight="1" x14ac:dyDescent="0.25">
      <c r="A15" s="220" t="s">
        <v>426</v>
      </c>
      <c r="B15" t="s">
        <v>178</v>
      </c>
      <c r="D15" s="45">
        <v>1</v>
      </c>
      <c r="E15" s="45"/>
      <c r="F15" s="45"/>
      <c r="G15" s="45"/>
      <c r="I15" s="160"/>
      <c r="J15" s="161"/>
      <c r="K15" s="161"/>
      <c r="L15" s="161"/>
      <c r="M15" s="144"/>
      <c r="N15" s="52"/>
      <c r="O15" s="52"/>
      <c r="P15" s="57">
        <v>1</v>
      </c>
      <c r="Q15" s="96">
        <v>1</v>
      </c>
      <c r="R15" s="83">
        <v>4455</v>
      </c>
      <c r="S15" s="121"/>
      <c r="T15" s="121"/>
      <c r="U15" s="121"/>
      <c r="V15" s="9">
        <v>4</v>
      </c>
      <c r="W15" s="283">
        <v>0</v>
      </c>
      <c r="X15" s="283">
        <v>3.18</v>
      </c>
      <c r="Y15" s="283">
        <v>5.24</v>
      </c>
      <c r="Z15" s="273"/>
      <c r="AA15" s="273"/>
      <c r="AB15" s="273"/>
      <c r="AC15" s="273"/>
      <c r="AD15" s="273"/>
      <c r="AE15" s="4"/>
      <c r="AF15" s="4"/>
      <c r="AG15" s="4"/>
      <c r="AH15" s="4"/>
      <c r="AI15" s="72"/>
      <c r="AJ15" s="4"/>
      <c r="AK15" s="4"/>
      <c r="AL15" s="73"/>
      <c r="AM15" s="72"/>
      <c r="AN15" s="4"/>
      <c r="AO15" s="4"/>
      <c r="AP15" s="4"/>
      <c r="AQ15" s="72"/>
      <c r="AR15" s="4"/>
      <c r="AS15" s="4"/>
      <c r="AT15" s="73"/>
      <c r="AU15" s="72"/>
      <c r="AV15" s="4"/>
      <c r="AW15" s="4"/>
      <c r="AX15" s="73"/>
      <c r="AY15" s="123"/>
      <c r="AZ15" s="72"/>
      <c r="BA15" s="4"/>
      <c r="BB15" s="4"/>
      <c r="BC15" s="4"/>
      <c r="BD15" s="4"/>
      <c r="BE15" s="4"/>
      <c r="BF15" s="5"/>
      <c r="BG15" s="4"/>
      <c r="BH15" s="4"/>
      <c r="BI15" s="4"/>
      <c r="BJ15" s="4"/>
      <c r="BK15" s="3"/>
      <c r="BL15" s="4"/>
      <c r="BM15" s="4"/>
      <c r="BN15" s="5"/>
      <c r="BO15" s="3"/>
      <c r="BP15" s="4"/>
      <c r="BQ15" s="4"/>
      <c r="BR15" s="5"/>
      <c r="BS15" s="3"/>
      <c r="BT15" s="4"/>
      <c r="BU15" s="4"/>
      <c r="BV15" s="5"/>
      <c r="BW15" s="3"/>
      <c r="BX15" s="4"/>
      <c r="BY15" s="4"/>
      <c r="BZ15" s="5"/>
      <c r="CA15" s="4"/>
      <c r="CB15" s="4"/>
      <c r="CC15" s="4"/>
      <c r="CD15" s="4"/>
      <c r="CE15" s="3"/>
      <c r="CF15" s="4"/>
      <c r="CG15" s="4"/>
      <c r="CH15" s="4"/>
      <c r="CI15" s="3"/>
      <c r="CJ15" s="4"/>
      <c r="CK15" s="5"/>
      <c r="CL15" s="4"/>
      <c r="CM15" s="4"/>
      <c r="CN15" s="3"/>
      <c r="CO15" s="73"/>
      <c r="CP15" s="89"/>
      <c r="CQ15" s="90"/>
      <c r="CR15" s="61"/>
      <c r="CS15" s="92"/>
      <c r="CT15" s="68"/>
      <c r="CU15" s="56"/>
      <c r="CV15" s="61"/>
      <c r="CW15" s="80"/>
      <c r="CX15" s="56"/>
      <c r="CY15" s="56"/>
      <c r="CZ15" s="61"/>
      <c r="DA15" s="80"/>
      <c r="DB15" s="83"/>
      <c r="DC15" s="111"/>
      <c r="DD15" s="98"/>
      <c r="DE15" s="63"/>
      <c r="DF15" s="80"/>
      <c r="DG15" s="80"/>
      <c r="DH15" s="80"/>
      <c r="DI15" s="80"/>
      <c r="DJ15" s="80"/>
      <c r="DK15" s="80"/>
      <c r="DL15" s="80"/>
      <c r="DM15" s="80"/>
      <c r="DN15" s="92">
        <v>0</v>
      </c>
      <c r="DO15" s="80">
        <v>0</v>
      </c>
      <c r="DP15" s="92"/>
      <c r="DQ15" s="31"/>
      <c r="DR15" s="92"/>
      <c r="DS15" s="98"/>
      <c r="DT15" s="80"/>
      <c r="DU15" s="32"/>
      <c r="DV15" s="143"/>
      <c r="DW15" s="55"/>
      <c r="DX15" s="98"/>
      <c r="DY15" s="57"/>
      <c r="DZ15" s="17"/>
      <c r="EA15" s="98"/>
      <c r="EB15" s="57"/>
      <c r="EC15" s="55"/>
      <c r="ED15" s="1"/>
      <c r="EE15" s="80">
        <f>Tableau40465171132[[#This Row],[R1]]+Tableau40465171132[[#This Row],[R2]]+Tableau40465171132[[#This Row],[R3]]</f>
        <v>0</v>
      </c>
    </row>
    <row r="16" spans="1:135" ht="15" customHeight="1" x14ac:dyDescent="0.25">
      <c r="A16" s="220" t="s">
        <v>427</v>
      </c>
      <c r="B16" s="86" t="s">
        <v>135</v>
      </c>
      <c r="C16" s="29"/>
      <c r="D16" s="45">
        <v>1</v>
      </c>
      <c r="E16" s="75"/>
      <c r="F16" s="45"/>
      <c r="G16" s="45"/>
      <c r="H16" s="86"/>
      <c r="I16" s="160">
        <v>6929</v>
      </c>
      <c r="J16" s="161">
        <v>16610</v>
      </c>
      <c r="K16" s="161">
        <v>2000</v>
      </c>
      <c r="L16" s="161">
        <v>107025</v>
      </c>
      <c r="M16" s="144"/>
      <c r="N16" s="52"/>
      <c r="O16" s="52"/>
      <c r="P16" s="57">
        <v>1</v>
      </c>
      <c r="Q16" s="96">
        <v>1</v>
      </c>
      <c r="R16" s="83">
        <v>5692</v>
      </c>
      <c r="S16" s="121">
        <v>1</v>
      </c>
      <c r="T16" s="121">
        <v>4</v>
      </c>
      <c r="U16" s="121">
        <v>4</v>
      </c>
      <c r="V16" s="3">
        <v>3</v>
      </c>
      <c r="W16" s="283">
        <v>5.32</v>
      </c>
      <c r="X16" s="283">
        <v>5.33</v>
      </c>
      <c r="Y16" s="283">
        <v>6.18</v>
      </c>
      <c r="Z16" s="236"/>
      <c r="AA16" s="236"/>
      <c r="AB16" s="236"/>
      <c r="AC16" s="236"/>
      <c r="AD16" s="236"/>
      <c r="AE16" s="4">
        <v>1</v>
      </c>
      <c r="AF16" s="4">
        <v>1</v>
      </c>
      <c r="AG16" s="4">
        <v>1</v>
      </c>
      <c r="AH16" s="4">
        <v>1</v>
      </c>
      <c r="AI16" s="72">
        <v>1</v>
      </c>
      <c r="AJ16" s="4">
        <v>1</v>
      </c>
      <c r="AK16" s="4">
        <v>1</v>
      </c>
      <c r="AL16" s="73">
        <v>1</v>
      </c>
      <c r="AM16" s="72">
        <v>1</v>
      </c>
      <c r="AN16" s="4">
        <v>1</v>
      </c>
      <c r="AO16" s="4">
        <v>1</v>
      </c>
      <c r="AP16" s="4">
        <v>1</v>
      </c>
      <c r="AQ16" s="72">
        <v>1</v>
      </c>
      <c r="AR16" s="4"/>
      <c r="AS16" s="4"/>
      <c r="AT16" s="73"/>
      <c r="AU16" s="72"/>
      <c r="AV16" s="4"/>
      <c r="AW16" s="4"/>
      <c r="AX16" s="73"/>
      <c r="AY16" s="123">
        <v>1</v>
      </c>
      <c r="AZ16" s="72">
        <v>2</v>
      </c>
      <c r="BA16" s="4">
        <v>2</v>
      </c>
      <c r="BB16" s="4">
        <v>2</v>
      </c>
      <c r="BC16" s="4">
        <v>2</v>
      </c>
      <c r="BD16" s="4">
        <v>2</v>
      </c>
      <c r="BE16" s="4">
        <v>2</v>
      </c>
      <c r="BF16" s="5">
        <v>2</v>
      </c>
      <c r="BG16" s="4">
        <v>2</v>
      </c>
      <c r="BH16" s="4">
        <v>2</v>
      </c>
      <c r="BI16" s="4">
        <v>2</v>
      </c>
      <c r="BJ16" s="4">
        <v>2</v>
      </c>
      <c r="BK16" s="3">
        <v>2</v>
      </c>
      <c r="BL16" s="4">
        <v>2</v>
      </c>
      <c r="BM16" s="4">
        <v>2</v>
      </c>
      <c r="BN16" s="5">
        <v>2</v>
      </c>
      <c r="BO16" s="3">
        <v>2</v>
      </c>
      <c r="BP16" s="4">
        <v>2</v>
      </c>
      <c r="BQ16" s="4">
        <v>2</v>
      </c>
      <c r="BR16" s="5">
        <v>2</v>
      </c>
      <c r="BS16" s="3">
        <v>2</v>
      </c>
      <c r="BT16" s="4">
        <v>2</v>
      </c>
      <c r="BU16" s="4">
        <v>2</v>
      </c>
      <c r="BV16" s="5">
        <v>2</v>
      </c>
      <c r="BW16" s="3">
        <v>2</v>
      </c>
      <c r="BX16" s="4">
        <v>2</v>
      </c>
      <c r="BY16" s="4">
        <v>2</v>
      </c>
      <c r="BZ16" s="5">
        <v>2</v>
      </c>
      <c r="CA16" s="4">
        <v>2</v>
      </c>
      <c r="CB16" s="4">
        <v>2</v>
      </c>
      <c r="CC16" s="4">
        <v>2</v>
      </c>
      <c r="CD16" s="4">
        <v>2</v>
      </c>
      <c r="CE16" s="3">
        <v>2</v>
      </c>
      <c r="CF16" s="4">
        <v>2</v>
      </c>
      <c r="CG16" s="4">
        <v>2</v>
      </c>
      <c r="CH16" s="4">
        <v>2</v>
      </c>
      <c r="CI16" s="3">
        <v>2</v>
      </c>
      <c r="CJ16" s="4">
        <v>2</v>
      </c>
      <c r="CK16" s="5">
        <v>2</v>
      </c>
      <c r="CL16" s="4">
        <v>2</v>
      </c>
      <c r="CM16" s="4">
        <v>2</v>
      </c>
      <c r="CN16" s="3">
        <v>2</v>
      </c>
      <c r="CO16" s="73">
        <v>2</v>
      </c>
      <c r="CP16" s="68">
        <v>1</v>
      </c>
      <c r="CQ16" s="56">
        <v>1</v>
      </c>
      <c r="CR16" s="61">
        <v>1</v>
      </c>
      <c r="CS16" s="92">
        <v>3</v>
      </c>
      <c r="CT16" s="68">
        <v>1</v>
      </c>
      <c r="CU16" s="56">
        <v>1</v>
      </c>
      <c r="CV16" s="61">
        <v>1</v>
      </c>
      <c r="CW16" s="80">
        <v>3</v>
      </c>
      <c r="CX16" s="56">
        <v>1</v>
      </c>
      <c r="CY16" s="56">
        <v>1</v>
      </c>
      <c r="CZ16" s="61">
        <v>1</v>
      </c>
      <c r="DA16" s="80">
        <v>3</v>
      </c>
      <c r="DB16" s="83">
        <v>1</v>
      </c>
      <c r="DC16" s="111">
        <v>1</v>
      </c>
      <c r="DD16" s="98">
        <v>1</v>
      </c>
      <c r="DE16" s="63">
        <v>3</v>
      </c>
      <c r="DF16" s="80">
        <v>3</v>
      </c>
      <c r="DG16" s="80">
        <v>3</v>
      </c>
      <c r="DH16" s="80">
        <v>3</v>
      </c>
      <c r="DI16" s="80">
        <v>3</v>
      </c>
      <c r="DJ16" s="80">
        <v>2</v>
      </c>
      <c r="DK16" s="80">
        <v>3</v>
      </c>
      <c r="DL16" s="80"/>
      <c r="DM16" s="80"/>
      <c r="DN16" s="92">
        <v>2</v>
      </c>
      <c r="DO16" s="80">
        <v>2</v>
      </c>
      <c r="DP16" s="92"/>
      <c r="DQ16" s="31"/>
      <c r="DR16" s="92"/>
      <c r="DS16" s="98"/>
      <c r="DT16" s="80"/>
      <c r="DU16" s="32"/>
      <c r="DV16" s="143"/>
      <c r="DW16" s="55"/>
      <c r="DX16" s="98"/>
      <c r="DY16" s="57"/>
      <c r="DZ16" s="17"/>
      <c r="EA16" s="98"/>
      <c r="EB16" s="57"/>
      <c r="EC16" s="55"/>
      <c r="ED16" s="1"/>
      <c r="EE16" s="80">
        <f>Tableau40465171132[[#This Row],[R1]]+Tableau40465171132[[#This Row],[R2]]+Tableau40465171132[[#This Row],[R3]]</f>
        <v>0</v>
      </c>
    </row>
    <row r="17" spans="1:135" ht="15" customHeight="1" x14ac:dyDescent="0.25">
      <c r="A17" s="220" t="s">
        <v>428</v>
      </c>
      <c r="B17" s="11"/>
      <c r="C17" s="11"/>
      <c r="D17" s="45">
        <v>0</v>
      </c>
      <c r="E17" s="287" t="s">
        <v>403</v>
      </c>
      <c r="F17" s="50" t="s">
        <v>313</v>
      </c>
      <c r="G17" s="50" t="s">
        <v>316</v>
      </c>
      <c r="H17" s="11"/>
      <c r="I17" s="160">
        <v>0</v>
      </c>
      <c r="J17" s="161">
        <v>0</v>
      </c>
      <c r="K17" s="161"/>
      <c r="L17" s="161">
        <v>0</v>
      </c>
      <c r="M17" s="144"/>
      <c r="N17" s="52"/>
      <c r="O17" s="52"/>
      <c r="P17" s="57">
        <v>1</v>
      </c>
      <c r="Q17" s="96">
        <v>1</v>
      </c>
      <c r="R17" s="83">
        <v>4302</v>
      </c>
      <c r="S17" s="121">
        <v>1</v>
      </c>
      <c r="T17" s="121">
        <v>3</v>
      </c>
      <c r="U17" s="121">
        <v>3</v>
      </c>
      <c r="V17" s="9">
        <v>3</v>
      </c>
      <c r="W17" s="283">
        <v>4</v>
      </c>
      <c r="X17" s="283">
        <v>3.18</v>
      </c>
      <c r="Y17" s="283">
        <v>3.18</v>
      </c>
      <c r="Z17" s="236"/>
      <c r="AA17" s="236"/>
      <c r="AB17" s="236"/>
      <c r="AC17" s="236"/>
      <c r="AD17" s="236"/>
      <c r="AE17" s="4">
        <v>0</v>
      </c>
      <c r="AF17" s="4">
        <v>0</v>
      </c>
      <c r="AG17" s="4">
        <v>0</v>
      </c>
      <c r="AH17" s="4">
        <v>1</v>
      </c>
      <c r="AI17" s="72">
        <v>1</v>
      </c>
      <c r="AJ17" s="4">
        <v>1</v>
      </c>
      <c r="AK17" s="4">
        <v>1</v>
      </c>
      <c r="AL17" s="73">
        <v>1</v>
      </c>
      <c r="AM17" s="72">
        <v>1</v>
      </c>
      <c r="AN17" s="4">
        <v>0</v>
      </c>
      <c r="AO17" s="4">
        <v>1</v>
      </c>
      <c r="AP17" s="4">
        <v>1</v>
      </c>
      <c r="AQ17" s="72">
        <v>1</v>
      </c>
      <c r="AR17" s="4"/>
      <c r="AS17" s="4"/>
      <c r="AT17" s="73"/>
      <c r="AU17" s="72"/>
      <c r="AV17" s="4"/>
      <c r="AW17" s="4"/>
      <c r="AX17" s="73"/>
      <c r="AY17" s="123">
        <v>1</v>
      </c>
      <c r="AZ17" s="72">
        <v>1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5">
        <v>1</v>
      </c>
      <c r="BG17" s="4">
        <v>1</v>
      </c>
      <c r="BH17" s="4">
        <v>0</v>
      </c>
      <c r="BI17" s="4">
        <v>0</v>
      </c>
      <c r="BJ17" s="4">
        <v>0</v>
      </c>
      <c r="BK17" s="3">
        <v>1</v>
      </c>
      <c r="BL17" s="4">
        <v>0</v>
      </c>
      <c r="BM17" s="4">
        <v>0</v>
      </c>
      <c r="BN17" s="5">
        <v>2</v>
      </c>
      <c r="BO17" s="3">
        <v>2</v>
      </c>
      <c r="BP17" s="4">
        <v>1</v>
      </c>
      <c r="BQ17" s="4">
        <v>2</v>
      </c>
      <c r="BR17" s="5">
        <v>2</v>
      </c>
      <c r="BS17" s="3">
        <v>1</v>
      </c>
      <c r="BT17" s="4">
        <v>1</v>
      </c>
      <c r="BU17" s="4">
        <v>0</v>
      </c>
      <c r="BV17" s="5">
        <v>2</v>
      </c>
      <c r="BW17" s="3">
        <v>1</v>
      </c>
      <c r="BX17" s="4">
        <v>2</v>
      </c>
      <c r="BY17" s="4">
        <v>2</v>
      </c>
      <c r="BZ17" s="5">
        <v>2</v>
      </c>
      <c r="CA17" s="4">
        <v>2</v>
      </c>
      <c r="CB17" s="4">
        <v>2</v>
      </c>
      <c r="CC17" s="4">
        <v>2</v>
      </c>
      <c r="CD17" s="4">
        <v>0</v>
      </c>
      <c r="CE17" s="3">
        <v>2</v>
      </c>
      <c r="CF17" s="4">
        <v>2</v>
      </c>
      <c r="CG17" s="4">
        <v>1</v>
      </c>
      <c r="CH17" s="4">
        <v>2</v>
      </c>
      <c r="CI17" s="3">
        <v>2</v>
      </c>
      <c r="CJ17" s="4">
        <v>2</v>
      </c>
      <c r="CK17" s="5">
        <v>1</v>
      </c>
      <c r="CL17" s="4">
        <v>2</v>
      </c>
      <c r="CM17" s="4">
        <v>2</v>
      </c>
      <c r="CN17" s="3">
        <v>2</v>
      </c>
      <c r="CO17" s="73">
        <v>2</v>
      </c>
      <c r="CP17" s="68">
        <v>1</v>
      </c>
      <c r="CQ17" s="56">
        <v>1</v>
      </c>
      <c r="CR17" s="61">
        <v>1</v>
      </c>
      <c r="CS17" s="92">
        <v>3</v>
      </c>
      <c r="CT17" s="68">
        <v>1</v>
      </c>
      <c r="CU17" s="56">
        <v>1</v>
      </c>
      <c r="CV17" s="61">
        <v>1</v>
      </c>
      <c r="CW17" s="80">
        <v>3</v>
      </c>
      <c r="CX17" s="56">
        <v>1</v>
      </c>
      <c r="CY17" s="56">
        <v>1</v>
      </c>
      <c r="CZ17" s="61">
        <v>1</v>
      </c>
      <c r="DA17" s="80">
        <v>3</v>
      </c>
      <c r="DB17" s="83">
        <v>1</v>
      </c>
      <c r="DC17" s="111">
        <v>1</v>
      </c>
      <c r="DD17" s="98">
        <v>1</v>
      </c>
      <c r="DE17" s="63">
        <v>3</v>
      </c>
      <c r="DF17" s="80">
        <v>3</v>
      </c>
      <c r="DG17" s="80">
        <v>2</v>
      </c>
      <c r="DH17" s="80">
        <v>3</v>
      </c>
      <c r="DI17" s="80">
        <v>3</v>
      </c>
      <c r="DJ17" s="80">
        <v>3</v>
      </c>
      <c r="DK17" s="80">
        <v>3</v>
      </c>
      <c r="DL17" s="80"/>
      <c r="DM17" s="80"/>
      <c r="DN17" s="92">
        <v>2</v>
      </c>
      <c r="DO17" s="80">
        <v>2</v>
      </c>
      <c r="DP17" s="92"/>
      <c r="DQ17" s="31"/>
      <c r="DR17" s="92"/>
      <c r="DS17" s="98"/>
      <c r="DT17" s="80"/>
      <c r="DU17" s="32"/>
      <c r="DV17" s="143"/>
      <c r="DW17" s="55"/>
      <c r="DX17" s="98"/>
      <c r="DY17" s="57"/>
      <c r="DZ17" s="17"/>
      <c r="EA17" s="98"/>
      <c r="EB17" s="57"/>
      <c r="EC17" s="55"/>
      <c r="ED17" s="1"/>
      <c r="EE17" s="80">
        <f>Tableau40465171132[[#This Row],[R1]]+Tableau40465171132[[#This Row],[R2]]+Tableau40465171132[[#This Row],[R3]]</f>
        <v>0</v>
      </c>
    </row>
    <row r="18" spans="1:135" ht="15" customHeight="1" x14ac:dyDescent="0.25">
      <c r="A18" s="220" t="s">
        <v>429</v>
      </c>
      <c r="B18" s="11" t="s">
        <v>221</v>
      </c>
      <c r="C18" s="43"/>
      <c r="D18" s="45">
        <v>1</v>
      </c>
      <c r="E18" s="75"/>
      <c r="F18" s="45"/>
      <c r="G18" s="45"/>
      <c r="H18" s="11"/>
      <c r="I18" s="160">
        <v>0</v>
      </c>
      <c r="J18" s="161">
        <v>0</v>
      </c>
      <c r="K18" s="161"/>
      <c r="L18" s="161">
        <v>26244</v>
      </c>
      <c r="M18" s="144"/>
      <c r="N18" s="52"/>
      <c r="O18" s="52"/>
      <c r="P18" s="57">
        <v>1</v>
      </c>
      <c r="Q18" s="96">
        <v>1</v>
      </c>
      <c r="R18" s="83">
        <v>4083</v>
      </c>
      <c r="S18" s="121">
        <v>1</v>
      </c>
      <c r="T18" s="121"/>
      <c r="U18" s="121">
        <v>3</v>
      </c>
      <c r="V18" s="3">
        <v>4</v>
      </c>
      <c r="W18" s="283">
        <v>3.59</v>
      </c>
      <c r="X18" s="283">
        <v>3.39</v>
      </c>
      <c r="Y18" s="283">
        <v>3.52</v>
      </c>
      <c r="Z18" s="236"/>
      <c r="AA18" s="236"/>
      <c r="AB18" s="236"/>
      <c r="AC18" s="236"/>
      <c r="AD18" s="236"/>
      <c r="AE18" s="4">
        <v>1</v>
      </c>
      <c r="AF18" s="4">
        <v>1</v>
      </c>
      <c r="AG18" s="4">
        <v>1</v>
      </c>
      <c r="AH18" s="4">
        <v>1</v>
      </c>
      <c r="AI18" s="72">
        <v>1</v>
      </c>
      <c r="AJ18" s="4">
        <v>1</v>
      </c>
      <c r="AK18" s="4">
        <v>1</v>
      </c>
      <c r="AL18" s="73">
        <v>1</v>
      </c>
      <c r="AM18" s="72">
        <v>1</v>
      </c>
      <c r="AN18" s="4">
        <v>1</v>
      </c>
      <c r="AO18" s="4">
        <v>1</v>
      </c>
      <c r="AP18" s="4">
        <v>1</v>
      </c>
      <c r="AQ18" s="72">
        <v>1</v>
      </c>
      <c r="AR18" s="4"/>
      <c r="AS18" s="4"/>
      <c r="AT18" s="73"/>
      <c r="AU18" s="72"/>
      <c r="AV18" s="4"/>
      <c r="AW18" s="4"/>
      <c r="AX18" s="73"/>
      <c r="AY18" s="123">
        <v>1</v>
      </c>
      <c r="AZ18" s="72">
        <v>2</v>
      </c>
      <c r="BA18" s="4">
        <v>2</v>
      </c>
      <c r="BB18" s="4">
        <v>2</v>
      </c>
      <c r="BC18" s="4"/>
      <c r="BD18" s="4"/>
      <c r="BE18" s="4"/>
      <c r="BF18" s="5"/>
      <c r="BG18" s="4"/>
      <c r="BH18" s="4"/>
      <c r="BI18" s="4"/>
      <c r="BJ18" s="4"/>
      <c r="BK18" s="3"/>
      <c r="BL18" s="4"/>
      <c r="BM18" s="4"/>
      <c r="BN18" s="5"/>
      <c r="BO18" s="3"/>
      <c r="BP18" s="4"/>
      <c r="BQ18" s="4"/>
      <c r="BR18" s="5"/>
      <c r="BS18" s="3">
        <v>2</v>
      </c>
      <c r="BT18" s="4">
        <v>2</v>
      </c>
      <c r="BU18" s="4">
        <v>1</v>
      </c>
      <c r="BV18" s="5">
        <v>2</v>
      </c>
      <c r="BW18" s="3">
        <v>2</v>
      </c>
      <c r="BX18" s="4">
        <v>1</v>
      </c>
      <c r="BY18" s="4">
        <v>2</v>
      </c>
      <c r="BZ18" s="5">
        <v>2</v>
      </c>
      <c r="CA18" s="4">
        <v>2</v>
      </c>
      <c r="CB18" s="4">
        <v>2</v>
      </c>
      <c r="CC18" s="4">
        <v>2</v>
      </c>
      <c r="CD18" s="4">
        <v>2</v>
      </c>
      <c r="CE18" s="3">
        <v>2</v>
      </c>
      <c r="CF18" s="4">
        <v>2</v>
      </c>
      <c r="CG18" s="4">
        <v>2</v>
      </c>
      <c r="CH18" s="4">
        <v>2</v>
      </c>
      <c r="CI18" s="3">
        <v>2</v>
      </c>
      <c r="CJ18" s="4">
        <v>2</v>
      </c>
      <c r="CK18" s="5">
        <v>2</v>
      </c>
      <c r="CL18" s="4">
        <v>2</v>
      </c>
      <c r="CM18" s="4">
        <v>2</v>
      </c>
      <c r="CN18" s="3">
        <v>2</v>
      </c>
      <c r="CO18" s="73">
        <v>2</v>
      </c>
      <c r="CP18" s="68">
        <v>1</v>
      </c>
      <c r="CQ18" s="56">
        <v>1</v>
      </c>
      <c r="CR18" s="61">
        <v>1</v>
      </c>
      <c r="CS18" s="92"/>
      <c r="CT18" s="68"/>
      <c r="CU18" s="56"/>
      <c r="CV18" s="61"/>
      <c r="CW18" s="80"/>
      <c r="CX18" s="56"/>
      <c r="CY18" s="56"/>
      <c r="CZ18" s="64"/>
      <c r="DA18" s="80"/>
      <c r="DB18" s="83"/>
      <c r="DC18" s="111"/>
      <c r="DD18" s="98"/>
      <c r="DE18" s="63"/>
      <c r="DF18" s="80"/>
      <c r="DG18" s="80"/>
      <c r="DH18" s="80">
        <v>3</v>
      </c>
      <c r="DI18" s="80">
        <v>3</v>
      </c>
      <c r="DJ18" s="80">
        <v>3</v>
      </c>
      <c r="DK18" s="80">
        <v>3</v>
      </c>
      <c r="DL18" s="80"/>
      <c r="DM18" s="80"/>
      <c r="DN18" s="92">
        <v>2</v>
      </c>
      <c r="DO18" s="80">
        <v>2</v>
      </c>
      <c r="DP18" s="92"/>
      <c r="DQ18" s="31"/>
      <c r="DR18" s="92"/>
      <c r="DS18" s="98"/>
      <c r="DT18" s="80"/>
      <c r="DU18" s="32"/>
      <c r="DV18" s="143"/>
      <c r="DW18" s="55"/>
      <c r="DX18" s="98"/>
      <c r="DY18" s="57"/>
      <c r="DZ18" s="17"/>
      <c r="EA18" s="98"/>
      <c r="EB18" s="57"/>
      <c r="EC18" s="55"/>
      <c r="ED18" s="1"/>
      <c r="EE18" s="80">
        <f>Tableau40465171132[[#This Row],[R1]]+Tableau40465171132[[#This Row],[R2]]+Tableau40465171132[[#This Row],[R3]]</f>
        <v>0</v>
      </c>
    </row>
    <row r="19" spans="1:135" ht="15" customHeight="1" x14ac:dyDescent="0.25">
      <c r="A19" s="220" t="s">
        <v>430</v>
      </c>
      <c r="B19" s="11" t="s">
        <v>310</v>
      </c>
      <c r="C19" s="38"/>
      <c r="D19" s="45">
        <v>0</v>
      </c>
      <c r="E19" s="75"/>
      <c r="F19" s="51" t="s">
        <v>311</v>
      </c>
      <c r="G19" s="52"/>
      <c r="H19" s="11"/>
      <c r="I19" s="158">
        <v>0</v>
      </c>
      <c r="J19" s="159">
        <v>0</v>
      </c>
      <c r="K19" s="159"/>
      <c r="L19" s="159"/>
      <c r="M19" s="144"/>
      <c r="N19" s="52"/>
      <c r="O19" s="52"/>
      <c r="P19" s="57">
        <v>1</v>
      </c>
      <c r="Q19" s="96">
        <v>1</v>
      </c>
      <c r="R19" s="83">
        <v>2853</v>
      </c>
      <c r="S19" s="121">
        <v>0</v>
      </c>
      <c r="T19" s="121">
        <v>0</v>
      </c>
      <c r="U19" s="121">
        <v>0</v>
      </c>
      <c r="V19" s="9">
        <v>0</v>
      </c>
      <c r="W19" s="283">
        <v>0</v>
      </c>
      <c r="X19" s="283">
        <v>0</v>
      </c>
      <c r="Y19" s="283">
        <v>0.09</v>
      </c>
      <c r="Z19" s="236"/>
      <c r="AA19" s="236"/>
      <c r="AB19" s="236"/>
      <c r="AC19" s="236"/>
      <c r="AD19" s="236"/>
      <c r="AE19" s="4"/>
      <c r="AF19" s="4"/>
      <c r="AG19" s="4"/>
      <c r="AH19" s="4"/>
      <c r="AI19" s="72"/>
      <c r="AJ19" s="4"/>
      <c r="AK19" s="4"/>
      <c r="AL19" s="73"/>
      <c r="AM19" s="72"/>
      <c r="AN19" s="4"/>
      <c r="AO19" s="4"/>
      <c r="AP19" s="4"/>
      <c r="AQ19" s="72">
        <v>1</v>
      </c>
      <c r="AR19" s="4"/>
      <c r="AS19" s="4"/>
      <c r="AT19" s="73"/>
      <c r="AU19" s="72"/>
      <c r="AV19" s="4"/>
      <c r="AW19" s="4"/>
      <c r="AX19" s="73"/>
      <c r="AY19" s="123">
        <v>1</v>
      </c>
      <c r="AZ19" s="72"/>
      <c r="BA19" s="4"/>
      <c r="BB19" s="4"/>
      <c r="BC19" s="4"/>
      <c r="BD19" s="4"/>
      <c r="BE19" s="4"/>
      <c r="BF19" s="5"/>
      <c r="BG19" s="4"/>
      <c r="BH19" s="4"/>
      <c r="BI19" s="4"/>
      <c r="BJ19" s="4"/>
      <c r="BK19" s="3"/>
      <c r="BL19" s="4"/>
      <c r="BM19" s="4"/>
      <c r="BN19" s="5"/>
      <c r="BO19" s="3"/>
      <c r="BP19" s="4"/>
      <c r="BQ19" s="4"/>
      <c r="BR19" s="5"/>
      <c r="BS19" s="3"/>
      <c r="BT19" s="4"/>
      <c r="BU19" s="4"/>
      <c r="BV19" s="5"/>
      <c r="BW19" s="3"/>
      <c r="BX19" s="4"/>
      <c r="BY19" s="4"/>
      <c r="BZ19" s="5"/>
      <c r="CA19" s="4"/>
      <c r="CB19" s="4"/>
      <c r="CC19" s="4"/>
      <c r="CD19" s="4"/>
      <c r="CE19" s="3"/>
      <c r="CF19" s="4"/>
      <c r="CG19" s="4"/>
      <c r="CH19" s="4"/>
      <c r="CI19" s="3"/>
      <c r="CJ19" s="4"/>
      <c r="CK19" s="5"/>
      <c r="CL19" s="4"/>
      <c r="CM19" s="4"/>
      <c r="CN19" s="3">
        <v>1</v>
      </c>
      <c r="CO19" s="73">
        <v>2</v>
      </c>
      <c r="CP19" s="68"/>
      <c r="CQ19" s="56"/>
      <c r="CR19" s="64"/>
      <c r="CS19" s="92"/>
      <c r="CT19" s="68"/>
      <c r="CU19" s="56"/>
      <c r="CV19" s="61"/>
      <c r="CW19" s="80"/>
      <c r="CX19" s="56"/>
      <c r="CY19" s="56"/>
      <c r="CZ19" s="64"/>
      <c r="DA19" s="80"/>
      <c r="DB19" s="83"/>
      <c r="DC19" s="111"/>
      <c r="DD19" s="98"/>
      <c r="DE19" s="63"/>
      <c r="DF19" s="80"/>
      <c r="DG19" s="80"/>
      <c r="DH19" s="94"/>
      <c r="DI19" s="94"/>
      <c r="DJ19" s="94"/>
      <c r="DK19" s="94"/>
      <c r="DL19" s="94"/>
      <c r="DM19" s="94"/>
      <c r="DN19" s="92">
        <v>1</v>
      </c>
      <c r="DO19" s="94">
        <v>2</v>
      </c>
      <c r="DP19" s="92"/>
      <c r="DQ19" s="31"/>
      <c r="DR19" s="92"/>
      <c r="DS19" s="98"/>
      <c r="DT19" s="94"/>
      <c r="DU19" s="32"/>
      <c r="DV19" s="166"/>
      <c r="DW19" s="55"/>
      <c r="DX19" s="98"/>
      <c r="DY19" s="57"/>
      <c r="DZ19" s="55"/>
      <c r="EA19" s="98"/>
      <c r="EB19" s="57"/>
      <c r="EC19" s="55"/>
      <c r="ED19" s="6"/>
      <c r="EE19" s="80">
        <f>Tableau40465171132[[#This Row],[R1]]+Tableau40465171132[[#This Row],[R2]]+Tableau40465171132[[#This Row],[R3]]</f>
        <v>0</v>
      </c>
    </row>
    <row r="20" spans="1:135" ht="15" customHeight="1" x14ac:dyDescent="0.25">
      <c r="A20" s="220" t="s">
        <v>431</v>
      </c>
      <c r="B20" s="19"/>
      <c r="C20" s="43"/>
      <c r="D20" s="45">
        <v>1</v>
      </c>
      <c r="E20" s="199"/>
      <c r="F20" s="52"/>
      <c r="G20" s="52"/>
      <c r="H20" s="19"/>
      <c r="I20" s="160">
        <v>0</v>
      </c>
      <c r="J20" s="161">
        <v>0</v>
      </c>
      <c r="K20" s="161"/>
      <c r="L20" s="161">
        <v>0</v>
      </c>
      <c r="M20" s="144"/>
      <c r="N20" s="52"/>
      <c r="O20" s="52"/>
      <c r="P20" s="57">
        <v>1</v>
      </c>
      <c r="Q20" s="96">
        <v>1</v>
      </c>
      <c r="R20" s="83">
        <v>2583</v>
      </c>
      <c r="S20" s="121">
        <v>1</v>
      </c>
      <c r="T20" s="121">
        <v>1</v>
      </c>
      <c r="U20" s="121">
        <v>2</v>
      </c>
      <c r="V20" s="9">
        <v>3</v>
      </c>
      <c r="W20" s="283">
        <v>1.36</v>
      </c>
      <c r="X20" s="283">
        <v>1.06</v>
      </c>
      <c r="Y20" s="283">
        <v>1.36</v>
      </c>
      <c r="Z20" s="236"/>
      <c r="AA20" s="236"/>
      <c r="AB20" s="236"/>
      <c r="AC20" s="236"/>
      <c r="AD20" s="236"/>
      <c r="AE20" s="4">
        <v>1</v>
      </c>
      <c r="AF20" s="4">
        <v>1</v>
      </c>
      <c r="AG20" s="4">
        <v>1</v>
      </c>
      <c r="AH20" s="4">
        <v>1</v>
      </c>
      <c r="AI20" s="72">
        <v>1</v>
      </c>
      <c r="AJ20" s="4">
        <v>1</v>
      </c>
      <c r="AK20" s="4">
        <v>1</v>
      </c>
      <c r="AL20" s="73">
        <v>1</v>
      </c>
      <c r="AM20" s="72">
        <v>1</v>
      </c>
      <c r="AN20" s="4">
        <v>0</v>
      </c>
      <c r="AO20" s="4">
        <v>1</v>
      </c>
      <c r="AP20" s="4">
        <v>1</v>
      </c>
      <c r="AQ20" s="72"/>
      <c r="AR20" s="4"/>
      <c r="AS20" s="4"/>
      <c r="AT20" s="73"/>
      <c r="AU20" s="72"/>
      <c r="AV20" s="4"/>
      <c r="AW20" s="4"/>
      <c r="AX20" s="73"/>
      <c r="AY20" s="123">
        <v>1</v>
      </c>
      <c r="AZ20" s="72">
        <v>1</v>
      </c>
      <c r="BA20" s="4">
        <v>1</v>
      </c>
      <c r="BB20" s="4">
        <v>0</v>
      </c>
      <c r="BC20" s="4">
        <v>0</v>
      </c>
      <c r="BD20" s="4">
        <v>1</v>
      </c>
      <c r="BE20" s="4">
        <v>0</v>
      </c>
      <c r="BF20" s="5">
        <v>0</v>
      </c>
      <c r="BG20" s="3">
        <v>0</v>
      </c>
      <c r="BH20" s="4">
        <v>0</v>
      </c>
      <c r="BI20" s="4">
        <v>0</v>
      </c>
      <c r="BJ20" s="5">
        <v>0</v>
      </c>
      <c r="BK20" s="3">
        <v>0</v>
      </c>
      <c r="BL20" s="4">
        <v>0</v>
      </c>
      <c r="BM20" s="4">
        <v>1</v>
      </c>
      <c r="BN20" s="5">
        <v>1</v>
      </c>
      <c r="BO20" s="3">
        <v>1</v>
      </c>
      <c r="BP20" s="4">
        <v>0</v>
      </c>
      <c r="BQ20" s="4">
        <v>2</v>
      </c>
      <c r="BR20" s="5">
        <v>2</v>
      </c>
      <c r="BS20" s="3">
        <v>2</v>
      </c>
      <c r="BT20" s="4">
        <v>2</v>
      </c>
      <c r="BU20" s="4">
        <v>2</v>
      </c>
      <c r="BV20" s="5">
        <v>2</v>
      </c>
      <c r="BW20" s="3">
        <v>2</v>
      </c>
      <c r="BX20" s="4">
        <v>1</v>
      </c>
      <c r="BY20" s="4">
        <v>2</v>
      </c>
      <c r="BZ20" s="5">
        <v>2</v>
      </c>
      <c r="CA20" s="4">
        <v>1</v>
      </c>
      <c r="CB20" s="4">
        <v>2</v>
      </c>
      <c r="CC20" s="4">
        <v>1</v>
      </c>
      <c r="CD20" s="4">
        <v>1</v>
      </c>
      <c r="CE20" s="3">
        <v>1</v>
      </c>
      <c r="CF20" s="4">
        <v>2</v>
      </c>
      <c r="CG20" s="4">
        <v>2</v>
      </c>
      <c r="CH20" s="4">
        <v>2</v>
      </c>
      <c r="CI20" s="3">
        <v>2</v>
      </c>
      <c r="CJ20" s="4">
        <v>2</v>
      </c>
      <c r="CK20" s="5">
        <v>1</v>
      </c>
      <c r="CL20" s="4">
        <v>2</v>
      </c>
      <c r="CM20" s="4">
        <v>2</v>
      </c>
      <c r="CN20" s="3">
        <v>2</v>
      </c>
      <c r="CO20" s="73">
        <v>1</v>
      </c>
      <c r="CP20" s="89">
        <v>1</v>
      </c>
      <c r="CQ20" s="90">
        <v>1</v>
      </c>
      <c r="CR20" s="64">
        <v>1</v>
      </c>
      <c r="CS20" s="92">
        <v>3</v>
      </c>
      <c r="CT20" s="62">
        <v>1</v>
      </c>
      <c r="CU20" s="56">
        <v>1</v>
      </c>
      <c r="CV20" s="61">
        <v>0</v>
      </c>
      <c r="CW20" s="80">
        <v>2</v>
      </c>
      <c r="CX20" s="56">
        <v>1</v>
      </c>
      <c r="CY20" s="56">
        <v>1</v>
      </c>
      <c r="CZ20" s="64">
        <v>1</v>
      </c>
      <c r="DA20" s="80">
        <v>3</v>
      </c>
      <c r="DB20" s="83">
        <v>0</v>
      </c>
      <c r="DC20" s="111">
        <v>1</v>
      </c>
      <c r="DD20" s="98">
        <v>1</v>
      </c>
      <c r="DE20" s="63">
        <v>2</v>
      </c>
      <c r="DF20" s="80">
        <v>3</v>
      </c>
      <c r="DG20" s="80">
        <v>3</v>
      </c>
      <c r="DH20" s="94">
        <v>2</v>
      </c>
      <c r="DI20" s="94">
        <v>3</v>
      </c>
      <c r="DJ20" s="94">
        <v>2</v>
      </c>
      <c r="DK20" s="94">
        <v>2</v>
      </c>
      <c r="DL20" s="94"/>
      <c r="DM20" s="94"/>
      <c r="DN20" s="92">
        <v>0</v>
      </c>
      <c r="DO20" s="94">
        <v>2</v>
      </c>
      <c r="DP20" s="92"/>
      <c r="DQ20" s="31"/>
      <c r="DR20" s="92"/>
      <c r="DS20" s="98"/>
      <c r="DT20" s="94"/>
      <c r="DU20" s="32"/>
      <c r="DV20" s="143"/>
      <c r="DW20" s="55"/>
      <c r="DX20" s="98"/>
      <c r="DY20" s="57"/>
      <c r="DZ20" s="17"/>
      <c r="EA20" s="98"/>
      <c r="EB20" s="57"/>
      <c r="EC20" s="55"/>
      <c r="ED20" s="1"/>
      <c r="EE20" s="80">
        <f>Tableau40465171132[[#This Row],[R1]]+Tableau40465171132[[#This Row],[R2]]+Tableau40465171132[[#This Row],[R3]]</f>
        <v>0</v>
      </c>
    </row>
    <row r="21" spans="1:135" ht="15" customHeight="1" x14ac:dyDescent="0.25">
      <c r="A21" s="220" t="s">
        <v>432</v>
      </c>
      <c r="B21" s="11"/>
      <c r="C21" s="11"/>
      <c r="D21" s="45">
        <v>1</v>
      </c>
      <c r="E21" s="199" t="s">
        <v>154</v>
      </c>
      <c r="F21" s="52" t="s">
        <v>326</v>
      </c>
      <c r="G21" s="52" t="s">
        <v>318</v>
      </c>
      <c r="H21" s="11"/>
      <c r="I21" s="160">
        <v>0</v>
      </c>
      <c r="J21" s="161">
        <v>0</v>
      </c>
      <c r="K21" s="161"/>
      <c r="L21" s="161">
        <v>0</v>
      </c>
      <c r="M21" s="144"/>
      <c r="N21" s="52"/>
      <c r="O21" s="52"/>
      <c r="P21" s="57">
        <v>1</v>
      </c>
      <c r="Q21" s="96">
        <v>0</v>
      </c>
      <c r="R21" s="83">
        <v>4684</v>
      </c>
      <c r="S21" s="121">
        <v>1</v>
      </c>
      <c r="T21" s="121">
        <v>2</v>
      </c>
      <c r="U21" s="121">
        <v>1</v>
      </c>
      <c r="V21" s="9">
        <v>3</v>
      </c>
      <c r="W21" s="283">
        <v>2.52</v>
      </c>
      <c r="X21" s="283">
        <v>3.04</v>
      </c>
      <c r="Y21" s="283">
        <v>3.05</v>
      </c>
      <c r="Z21" s="236"/>
      <c r="AA21" s="236"/>
      <c r="AB21" s="236"/>
      <c r="AC21" s="236"/>
      <c r="AD21" s="236"/>
      <c r="AE21" s="4">
        <v>1</v>
      </c>
      <c r="AF21" s="4">
        <v>1</v>
      </c>
      <c r="AG21" s="4">
        <v>1</v>
      </c>
      <c r="AH21" s="4">
        <v>0</v>
      </c>
      <c r="AI21" s="72">
        <v>0</v>
      </c>
      <c r="AJ21" s="4">
        <v>1</v>
      </c>
      <c r="AK21" s="4">
        <v>1</v>
      </c>
      <c r="AL21" s="73">
        <v>1</v>
      </c>
      <c r="AM21" s="72">
        <v>0</v>
      </c>
      <c r="AN21" s="4">
        <v>0</v>
      </c>
      <c r="AO21" s="4">
        <v>1</v>
      </c>
      <c r="AP21" s="4">
        <v>1</v>
      </c>
      <c r="AQ21" s="72"/>
      <c r="AR21" s="4"/>
      <c r="AS21" s="4"/>
      <c r="AT21" s="73"/>
      <c r="AU21" s="72"/>
      <c r="AV21" s="4"/>
      <c r="AW21" s="4"/>
      <c r="AX21" s="73"/>
      <c r="AY21" s="123">
        <v>1</v>
      </c>
      <c r="AZ21" s="72">
        <v>1</v>
      </c>
      <c r="BA21" s="4">
        <v>1</v>
      </c>
      <c r="BB21" s="4">
        <v>0</v>
      </c>
      <c r="BC21" s="4">
        <v>0</v>
      </c>
      <c r="BD21" s="4">
        <v>2</v>
      </c>
      <c r="BE21" s="4">
        <v>0</v>
      </c>
      <c r="BF21" s="5">
        <v>1</v>
      </c>
      <c r="BG21" s="147">
        <v>0</v>
      </c>
      <c r="BH21" s="146">
        <v>0</v>
      </c>
      <c r="BI21" s="146">
        <v>2</v>
      </c>
      <c r="BJ21" s="146">
        <v>1</v>
      </c>
      <c r="BK21" s="147">
        <v>1</v>
      </c>
      <c r="BL21" s="146">
        <v>0</v>
      </c>
      <c r="BM21" s="146">
        <v>2</v>
      </c>
      <c r="BN21" s="148">
        <v>2</v>
      </c>
      <c r="BO21" s="3">
        <v>1</v>
      </c>
      <c r="BP21" s="4">
        <v>2</v>
      </c>
      <c r="BQ21" s="4">
        <v>2</v>
      </c>
      <c r="BR21" s="5">
        <v>1</v>
      </c>
      <c r="BS21" s="3">
        <v>2</v>
      </c>
      <c r="BT21" s="4">
        <v>0</v>
      </c>
      <c r="BU21" s="4">
        <v>2</v>
      </c>
      <c r="BV21" s="5">
        <v>2</v>
      </c>
      <c r="BW21" s="3">
        <v>1</v>
      </c>
      <c r="BX21" s="4">
        <v>1</v>
      </c>
      <c r="BY21" s="4">
        <v>0</v>
      </c>
      <c r="BZ21" s="5">
        <v>0</v>
      </c>
      <c r="CA21" s="4">
        <v>0</v>
      </c>
      <c r="CB21" s="4">
        <v>0</v>
      </c>
      <c r="CC21" s="4">
        <v>1</v>
      </c>
      <c r="CD21" s="4">
        <v>2</v>
      </c>
      <c r="CE21" s="3">
        <v>1</v>
      </c>
      <c r="CF21" s="4">
        <v>2</v>
      </c>
      <c r="CG21" s="4">
        <v>1</v>
      </c>
      <c r="CH21" s="4">
        <v>2</v>
      </c>
      <c r="CI21" s="3">
        <v>2</v>
      </c>
      <c r="CJ21" s="4">
        <v>2</v>
      </c>
      <c r="CK21" s="5">
        <v>2</v>
      </c>
      <c r="CL21" s="4">
        <v>2</v>
      </c>
      <c r="CM21" s="4">
        <v>2</v>
      </c>
      <c r="CN21" s="3">
        <v>0</v>
      </c>
      <c r="CO21" s="73">
        <v>0</v>
      </c>
      <c r="CP21" s="89">
        <v>1</v>
      </c>
      <c r="CQ21" s="90">
        <v>1</v>
      </c>
      <c r="CR21" s="61">
        <v>1</v>
      </c>
      <c r="CS21" s="92">
        <v>3</v>
      </c>
      <c r="CT21" s="68">
        <v>1</v>
      </c>
      <c r="CU21" s="56">
        <v>0</v>
      </c>
      <c r="CV21" s="61">
        <v>1</v>
      </c>
      <c r="CW21" s="80">
        <v>2</v>
      </c>
      <c r="CX21" s="56">
        <v>1</v>
      </c>
      <c r="CY21" s="56">
        <v>0</v>
      </c>
      <c r="CZ21" s="61">
        <v>0</v>
      </c>
      <c r="DA21" s="80">
        <v>1</v>
      </c>
      <c r="DB21" s="83">
        <v>1</v>
      </c>
      <c r="DC21" s="111">
        <v>0</v>
      </c>
      <c r="DD21" s="98">
        <v>1</v>
      </c>
      <c r="DE21" s="80">
        <v>2</v>
      </c>
      <c r="DF21" s="80">
        <v>2</v>
      </c>
      <c r="DG21" s="80">
        <v>3</v>
      </c>
      <c r="DH21" s="80">
        <v>3</v>
      </c>
      <c r="DI21" s="80">
        <v>2</v>
      </c>
      <c r="DJ21" s="80">
        <v>2</v>
      </c>
      <c r="DK21" s="80">
        <v>3</v>
      </c>
      <c r="DL21" s="80"/>
      <c r="DM21" s="80"/>
      <c r="DN21" s="92">
        <v>2</v>
      </c>
      <c r="DO21" s="80">
        <v>1</v>
      </c>
      <c r="DP21" s="92"/>
      <c r="DQ21" s="31"/>
      <c r="DR21" s="92"/>
      <c r="DS21" s="98"/>
      <c r="DT21" s="80"/>
      <c r="DU21" s="32"/>
      <c r="DV21" s="143"/>
      <c r="DW21" s="55"/>
      <c r="DX21" s="98"/>
      <c r="DY21" s="57"/>
      <c r="DZ21" s="17"/>
      <c r="EA21" s="98"/>
      <c r="EB21" s="57"/>
      <c r="EC21" s="55"/>
      <c r="ED21" s="1"/>
      <c r="EE21" s="80">
        <f>Tableau40465171132[[#This Row],[R1]]+Tableau40465171132[[#This Row],[R2]]+Tableau40465171132[[#This Row],[R3]]</f>
        <v>0</v>
      </c>
    </row>
    <row r="22" spans="1:135" ht="15" customHeight="1" x14ac:dyDescent="0.25">
      <c r="A22" s="220" t="s">
        <v>433</v>
      </c>
      <c r="B22" s="11"/>
      <c r="C22" s="11"/>
      <c r="D22" s="45">
        <v>1</v>
      </c>
      <c r="E22" s="75"/>
      <c r="F22" s="45"/>
      <c r="G22" s="45"/>
      <c r="H22" s="11"/>
      <c r="I22" s="160">
        <v>242</v>
      </c>
      <c r="J22" s="161">
        <v>823</v>
      </c>
      <c r="K22" s="161">
        <v>1000</v>
      </c>
      <c r="L22" s="161">
        <v>823</v>
      </c>
      <c r="M22" s="144"/>
      <c r="N22" s="52"/>
      <c r="O22" s="52"/>
      <c r="P22" s="57">
        <v>1</v>
      </c>
      <c r="Q22" s="96">
        <v>0</v>
      </c>
      <c r="R22" s="83">
        <v>4112</v>
      </c>
      <c r="S22" s="121">
        <v>1</v>
      </c>
      <c r="T22" s="121">
        <v>3</v>
      </c>
      <c r="U22" s="121">
        <v>4</v>
      </c>
      <c r="V22" s="9">
        <v>3</v>
      </c>
      <c r="W22" s="283">
        <v>2.2999999999999998</v>
      </c>
      <c r="X22" s="283">
        <v>2.5299999999999998</v>
      </c>
      <c r="Y22" s="283"/>
      <c r="Z22" s="236"/>
      <c r="AA22" s="236"/>
      <c r="AB22" s="236"/>
      <c r="AC22" s="236"/>
      <c r="AD22" s="236"/>
      <c r="AE22" s="4">
        <v>1</v>
      </c>
      <c r="AF22" s="4">
        <v>1</v>
      </c>
      <c r="AG22" s="4">
        <v>1</v>
      </c>
      <c r="AH22" s="4">
        <v>1</v>
      </c>
      <c r="AI22" s="72">
        <v>1</v>
      </c>
      <c r="AJ22" s="4">
        <v>1</v>
      </c>
      <c r="AK22" s="4">
        <v>1</v>
      </c>
      <c r="AL22" s="73">
        <v>1</v>
      </c>
      <c r="AM22" s="72">
        <v>1</v>
      </c>
      <c r="AN22" s="4">
        <v>0</v>
      </c>
      <c r="AO22" s="4">
        <v>1</v>
      </c>
      <c r="AP22" s="4">
        <v>1</v>
      </c>
      <c r="AQ22" s="72">
        <v>1</v>
      </c>
      <c r="AR22" s="4"/>
      <c r="AS22" s="4"/>
      <c r="AT22" s="73"/>
      <c r="AU22" s="72"/>
      <c r="AV22" s="4"/>
      <c r="AW22" s="4"/>
      <c r="AX22" s="73"/>
      <c r="AY22" s="123">
        <v>1</v>
      </c>
      <c r="AZ22" s="72">
        <v>2</v>
      </c>
      <c r="BA22" s="4">
        <v>2</v>
      </c>
      <c r="BB22" s="4">
        <v>2</v>
      </c>
      <c r="BC22" s="4">
        <v>2</v>
      </c>
      <c r="BD22" s="4">
        <v>1</v>
      </c>
      <c r="BE22" s="4">
        <v>0</v>
      </c>
      <c r="BF22" s="5">
        <v>2</v>
      </c>
      <c r="BG22" s="3">
        <v>2</v>
      </c>
      <c r="BH22" s="4">
        <v>2</v>
      </c>
      <c r="BI22" s="4">
        <v>2</v>
      </c>
      <c r="BJ22" s="5">
        <v>2</v>
      </c>
      <c r="BK22" s="3">
        <v>2</v>
      </c>
      <c r="BL22" s="4">
        <v>2</v>
      </c>
      <c r="BM22" s="4">
        <v>2</v>
      </c>
      <c r="BN22" s="5">
        <v>2</v>
      </c>
      <c r="BO22" s="3">
        <v>2</v>
      </c>
      <c r="BP22" s="4">
        <v>2</v>
      </c>
      <c r="BQ22" s="4">
        <v>2</v>
      </c>
      <c r="BR22" s="5">
        <v>2</v>
      </c>
      <c r="BS22" s="3">
        <v>1</v>
      </c>
      <c r="BT22" s="4">
        <v>0</v>
      </c>
      <c r="BU22" s="4">
        <v>2</v>
      </c>
      <c r="BV22" s="5">
        <v>2</v>
      </c>
      <c r="BW22" s="3">
        <v>2</v>
      </c>
      <c r="BX22" s="4">
        <v>2</v>
      </c>
      <c r="BY22" s="4">
        <v>1</v>
      </c>
      <c r="BZ22" s="5">
        <v>2</v>
      </c>
      <c r="CA22" s="4">
        <v>2</v>
      </c>
      <c r="CB22" s="4">
        <v>2</v>
      </c>
      <c r="CC22" s="4">
        <v>2</v>
      </c>
      <c r="CD22" s="4">
        <v>1</v>
      </c>
      <c r="CE22" s="3">
        <v>2</v>
      </c>
      <c r="CF22" s="4">
        <v>2</v>
      </c>
      <c r="CG22" s="4">
        <v>2</v>
      </c>
      <c r="CH22" s="4">
        <v>2</v>
      </c>
      <c r="CI22" s="3">
        <v>2</v>
      </c>
      <c r="CJ22" s="4">
        <v>2</v>
      </c>
      <c r="CK22" s="5">
        <v>2</v>
      </c>
      <c r="CL22" s="4">
        <v>2</v>
      </c>
      <c r="CM22" s="4">
        <v>2</v>
      </c>
      <c r="CN22" s="3">
        <v>2</v>
      </c>
      <c r="CO22" s="73">
        <v>2</v>
      </c>
      <c r="CP22" s="68">
        <v>1</v>
      </c>
      <c r="CQ22" s="56">
        <v>1</v>
      </c>
      <c r="CR22" s="61">
        <v>1</v>
      </c>
      <c r="CS22" s="92">
        <v>3</v>
      </c>
      <c r="CT22" s="62">
        <v>1</v>
      </c>
      <c r="CU22" s="56">
        <v>1</v>
      </c>
      <c r="CV22" s="61">
        <v>1</v>
      </c>
      <c r="CW22" s="80">
        <v>3</v>
      </c>
      <c r="CX22" s="56">
        <v>1</v>
      </c>
      <c r="CY22" s="56">
        <v>1</v>
      </c>
      <c r="CZ22" s="61">
        <v>1</v>
      </c>
      <c r="DA22" s="80">
        <v>3</v>
      </c>
      <c r="DB22" s="83">
        <v>1</v>
      </c>
      <c r="DC22" s="111">
        <v>1</v>
      </c>
      <c r="DD22" s="98">
        <v>1</v>
      </c>
      <c r="DE22" s="63">
        <v>3</v>
      </c>
      <c r="DF22" s="80">
        <v>2</v>
      </c>
      <c r="DG22" s="80">
        <v>3</v>
      </c>
      <c r="DH22" s="80">
        <v>3</v>
      </c>
      <c r="DI22" s="80">
        <v>3</v>
      </c>
      <c r="DJ22" s="80">
        <v>3</v>
      </c>
      <c r="DK22" s="80">
        <v>3</v>
      </c>
      <c r="DL22" s="80"/>
      <c r="DM22" s="80"/>
      <c r="DN22" s="92">
        <v>2</v>
      </c>
      <c r="DO22" s="80">
        <v>1</v>
      </c>
      <c r="DP22" s="92"/>
      <c r="DQ22" s="31"/>
      <c r="DR22" s="92"/>
      <c r="DS22" s="98"/>
      <c r="DT22" s="80"/>
      <c r="DU22" s="32"/>
      <c r="DV22" s="143"/>
      <c r="DW22" s="55"/>
      <c r="DX22" s="98"/>
      <c r="DY22" s="57"/>
      <c r="DZ22" s="17"/>
      <c r="EA22" s="98"/>
      <c r="EB22" s="57"/>
      <c r="EC22" s="55"/>
      <c r="ED22" s="1"/>
      <c r="EE22" s="80">
        <f>Tableau40465171132[[#This Row],[R1]]+Tableau40465171132[[#This Row],[R2]]+Tableau40465171132[[#This Row],[R3]]</f>
        <v>0</v>
      </c>
    </row>
    <row r="23" spans="1:135" ht="15" customHeight="1" x14ac:dyDescent="0.25">
      <c r="A23" s="220" t="s">
        <v>434</v>
      </c>
      <c r="B23" s="11" t="s">
        <v>130</v>
      </c>
      <c r="C23" s="11"/>
      <c r="D23" s="45">
        <v>1</v>
      </c>
      <c r="E23" s="75"/>
      <c r="F23" s="45"/>
      <c r="G23" s="45"/>
      <c r="H23" s="11"/>
      <c r="I23" s="160">
        <v>4732</v>
      </c>
      <c r="J23" s="161">
        <v>13277</v>
      </c>
      <c r="K23" s="161">
        <v>2000</v>
      </c>
      <c r="L23" s="161">
        <v>53270</v>
      </c>
      <c r="M23" s="144"/>
      <c r="N23" s="52"/>
      <c r="O23" s="52"/>
      <c r="P23" s="57">
        <v>1</v>
      </c>
      <c r="Q23" s="96">
        <v>1</v>
      </c>
      <c r="R23" s="83">
        <v>6247</v>
      </c>
      <c r="S23" s="121">
        <v>1</v>
      </c>
      <c r="T23" s="121">
        <v>4</v>
      </c>
      <c r="U23" s="121">
        <v>4</v>
      </c>
      <c r="V23" s="9">
        <v>4</v>
      </c>
      <c r="W23" s="283">
        <v>6.21</v>
      </c>
      <c r="X23" s="283">
        <v>6.13</v>
      </c>
      <c r="Y23" s="283">
        <v>7.02</v>
      </c>
      <c r="Z23" s="236"/>
      <c r="AA23" s="236"/>
      <c r="AB23" s="236"/>
      <c r="AC23" s="236"/>
      <c r="AD23" s="236"/>
      <c r="AE23" s="4">
        <v>1</v>
      </c>
      <c r="AF23" s="4">
        <v>1</v>
      </c>
      <c r="AG23" s="4">
        <v>1</v>
      </c>
      <c r="AH23" s="4">
        <v>1</v>
      </c>
      <c r="AI23" s="72">
        <v>1</v>
      </c>
      <c r="AJ23" s="4">
        <v>1</v>
      </c>
      <c r="AK23" s="4">
        <v>1</v>
      </c>
      <c r="AL23" s="73">
        <v>1</v>
      </c>
      <c r="AM23" s="72">
        <v>1</v>
      </c>
      <c r="AN23" s="4">
        <v>1</v>
      </c>
      <c r="AO23" s="4">
        <v>1</v>
      </c>
      <c r="AP23" s="4">
        <v>1</v>
      </c>
      <c r="AQ23" s="72">
        <v>1</v>
      </c>
      <c r="AR23" s="4"/>
      <c r="AS23" s="4"/>
      <c r="AT23" s="73"/>
      <c r="AU23" s="72"/>
      <c r="AV23" s="4"/>
      <c r="AW23" s="4"/>
      <c r="AX23" s="73"/>
      <c r="AY23" s="123">
        <v>1</v>
      </c>
      <c r="AZ23" s="72">
        <v>2</v>
      </c>
      <c r="BA23" s="4">
        <v>2</v>
      </c>
      <c r="BB23" s="4">
        <v>2</v>
      </c>
      <c r="BC23" s="4">
        <v>2</v>
      </c>
      <c r="BD23" s="4">
        <v>2</v>
      </c>
      <c r="BE23" s="4">
        <v>2</v>
      </c>
      <c r="BF23" s="5">
        <v>2</v>
      </c>
      <c r="BG23" s="4">
        <v>2</v>
      </c>
      <c r="BH23" s="4">
        <v>2</v>
      </c>
      <c r="BI23" s="4">
        <v>2</v>
      </c>
      <c r="BJ23" s="4">
        <v>2</v>
      </c>
      <c r="BK23" s="3">
        <v>2</v>
      </c>
      <c r="BL23" s="4">
        <v>2</v>
      </c>
      <c r="BM23" s="4">
        <v>2</v>
      </c>
      <c r="BN23" s="5">
        <v>2</v>
      </c>
      <c r="BO23" s="3">
        <v>2</v>
      </c>
      <c r="BP23" s="4">
        <v>1</v>
      </c>
      <c r="BQ23" s="4">
        <v>2</v>
      </c>
      <c r="BR23" s="5">
        <v>2</v>
      </c>
      <c r="BS23" s="3">
        <v>2</v>
      </c>
      <c r="BT23" s="4">
        <v>2</v>
      </c>
      <c r="BU23" s="4">
        <v>2</v>
      </c>
      <c r="BV23" s="5">
        <v>2</v>
      </c>
      <c r="BW23" s="3">
        <v>2</v>
      </c>
      <c r="BX23" s="4">
        <v>2</v>
      </c>
      <c r="BY23" s="4">
        <v>1</v>
      </c>
      <c r="BZ23" s="5">
        <v>2</v>
      </c>
      <c r="CA23" s="4">
        <v>2</v>
      </c>
      <c r="CB23" s="4">
        <v>2</v>
      </c>
      <c r="CC23" s="4">
        <v>2</v>
      </c>
      <c r="CD23" s="4">
        <v>2</v>
      </c>
      <c r="CE23" s="3">
        <v>2</v>
      </c>
      <c r="CF23" s="4">
        <v>2</v>
      </c>
      <c r="CG23" s="4">
        <v>2</v>
      </c>
      <c r="CH23" s="4">
        <v>1</v>
      </c>
      <c r="CI23" s="3">
        <v>2</v>
      </c>
      <c r="CJ23" s="4">
        <v>2</v>
      </c>
      <c r="CK23" s="5">
        <v>2</v>
      </c>
      <c r="CL23" s="4">
        <v>1</v>
      </c>
      <c r="CM23" s="4">
        <v>2</v>
      </c>
      <c r="CN23" s="3">
        <v>2</v>
      </c>
      <c r="CO23" s="73">
        <v>2</v>
      </c>
      <c r="CP23" s="68">
        <v>1</v>
      </c>
      <c r="CQ23" s="56">
        <v>1</v>
      </c>
      <c r="CR23" s="61">
        <v>1</v>
      </c>
      <c r="CS23" s="92">
        <v>3</v>
      </c>
      <c r="CT23" s="68">
        <v>1</v>
      </c>
      <c r="CU23" s="56">
        <v>1</v>
      </c>
      <c r="CV23" s="61">
        <v>1</v>
      </c>
      <c r="CW23" s="80">
        <v>3</v>
      </c>
      <c r="CX23" s="56">
        <v>1</v>
      </c>
      <c r="CY23" s="56">
        <v>1</v>
      </c>
      <c r="CZ23" s="61">
        <v>1</v>
      </c>
      <c r="DA23" s="80">
        <v>3</v>
      </c>
      <c r="DB23" s="83">
        <v>1</v>
      </c>
      <c r="DC23" s="111">
        <v>1</v>
      </c>
      <c r="DD23" s="98">
        <v>1</v>
      </c>
      <c r="DE23" s="63">
        <v>3</v>
      </c>
      <c r="DF23" s="80">
        <v>3</v>
      </c>
      <c r="DG23" s="80">
        <v>3</v>
      </c>
      <c r="DH23" s="80">
        <v>3</v>
      </c>
      <c r="DI23" s="80">
        <v>3</v>
      </c>
      <c r="DJ23" s="80">
        <v>3</v>
      </c>
      <c r="DK23" s="80">
        <v>3</v>
      </c>
      <c r="DL23" s="80"/>
      <c r="DM23" s="80"/>
      <c r="DN23" s="92">
        <v>2</v>
      </c>
      <c r="DO23" s="80">
        <v>2</v>
      </c>
      <c r="DP23" s="92"/>
      <c r="DQ23" s="31"/>
      <c r="DR23" s="92"/>
      <c r="DS23" s="98"/>
      <c r="DT23" s="80"/>
      <c r="DU23" s="32"/>
      <c r="DV23" s="143"/>
      <c r="DW23" s="55"/>
      <c r="DX23" s="98"/>
      <c r="DY23" s="57"/>
      <c r="DZ23" s="17"/>
      <c r="EA23" s="98"/>
      <c r="EB23" s="57"/>
      <c r="EC23" s="55"/>
      <c r="ED23" s="1"/>
      <c r="EE23" s="80">
        <f>Tableau40465171132[[#This Row],[R1]]+Tableau40465171132[[#This Row],[R2]]+Tableau40465171132[[#This Row],[R3]]</f>
        <v>0</v>
      </c>
    </row>
    <row r="24" spans="1:135" ht="15" customHeight="1" x14ac:dyDescent="0.25">
      <c r="A24" s="220" t="s">
        <v>435</v>
      </c>
      <c r="B24" s="11" t="s">
        <v>411</v>
      </c>
      <c r="C24" s="11"/>
      <c r="D24" s="45">
        <v>0</v>
      </c>
      <c r="E24" s="287" t="s">
        <v>403</v>
      </c>
      <c r="F24" s="50" t="s">
        <v>337</v>
      </c>
      <c r="G24" s="50" t="s">
        <v>317</v>
      </c>
      <c r="H24" s="11"/>
      <c r="I24" s="160">
        <v>0</v>
      </c>
      <c r="J24" s="161">
        <v>0</v>
      </c>
      <c r="K24" s="161"/>
      <c r="L24" s="161"/>
      <c r="M24" s="144"/>
      <c r="N24" s="52"/>
      <c r="O24" s="52"/>
      <c r="P24" s="57">
        <v>1</v>
      </c>
      <c r="Q24" s="96">
        <v>0</v>
      </c>
      <c r="R24" s="83">
        <v>3606</v>
      </c>
      <c r="S24" s="121">
        <v>1</v>
      </c>
      <c r="T24" s="121">
        <v>3</v>
      </c>
      <c r="U24" s="121"/>
      <c r="V24" s="3">
        <v>3</v>
      </c>
      <c r="W24" s="283">
        <v>2.4900000000000002</v>
      </c>
      <c r="X24" s="283">
        <v>2.33</v>
      </c>
      <c r="Y24" s="283">
        <v>2.33</v>
      </c>
      <c r="Z24" s="236"/>
      <c r="AA24" s="236"/>
      <c r="AB24" s="236"/>
      <c r="AC24" s="236"/>
      <c r="AD24" s="236"/>
      <c r="AE24" s="4"/>
      <c r="AF24" s="4"/>
      <c r="AG24" s="4"/>
      <c r="AH24" s="4"/>
      <c r="AI24" s="72"/>
      <c r="AJ24" s="4"/>
      <c r="AK24" s="4"/>
      <c r="AL24" s="73"/>
      <c r="AM24" s="72">
        <v>1</v>
      </c>
      <c r="AN24" s="4">
        <v>1</v>
      </c>
      <c r="AO24" s="4">
        <v>1</v>
      </c>
      <c r="AP24" s="4">
        <v>1</v>
      </c>
      <c r="AQ24" s="72">
        <v>1</v>
      </c>
      <c r="AR24" s="4"/>
      <c r="AS24" s="4"/>
      <c r="AT24" s="73"/>
      <c r="AU24" s="72"/>
      <c r="AV24" s="4"/>
      <c r="AW24" s="4"/>
      <c r="AX24" s="73"/>
      <c r="AY24" s="123">
        <v>1</v>
      </c>
      <c r="AZ24" s="72"/>
      <c r="BA24" s="4"/>
      <c r="BB24" s="4"/>
      <c r="BC24" s="4"/>
      <c r="BD24" s="4"/>
      <c r="BE24" s="4"/>
      <c r="BF24" s="5"/>
      <c r="BG24" s="4"/>
      <c r="BH24" s="4"/>
      <c r="BI24" s="4"/>
      <c r="BJ24" s="4">
        <v>1</v>
      </c>
      <c r="BK24" s="3">
        <v>2</v>
      </c>
      <c r="BL24" s="4">
        <v>1</v>
      </c>
      <c r="BM24" s="4">
        <v>2</v>
      </c>
      <c r="BN24" s="5">
        <v>2</v>
      </c>
      <c r="BO24" s="3">
        <v>2</v>
      </c>
      <c r="BP24" s="4">
        <v>1</v>
      </c>
      <c r="BQ24" s="4">
        <v>2</v>
      </c>
      <c r="BR24" s="5">
        <v>2</v>
      </c>
      <c r="BS24" s="3">
        <v>0</v>
      </c>
      <c r="BT24" s="4">
        <v>2</v>
      </c>
      <c r="BU24" s="4">
        <v>0</v>
      </c>
      <c r="BV24" s="5">
        <v>0</v>
      </c>
      <c r="BW24" s="3">
        <v>0</v>
      </c>
      <c r="BX24" s="4">
        <v>2</v>
      </c>
      <c r="BY24" s="4"/>
      <c r="BZ24" s="5"/>
      <c r="CA24" s="4"/>
      <c r="CB24" s="4"/>
      <c r="CC24" s="4"/>
      <c r="CD24" s="4"/>
      <c r="CE24" s="3"/>
      <c r="CF24" s="4"/>
      <c r="CG24" s="4"/>
      <c r="CH24" s="4"/>
      <c r="CI24" s="3"/>
      <c r="CJ24" s="4"/>
      <c r="CK24" s="5">
        <v>2</v>
      </c>
      <c r="CL24" s="4">
        <v>2</v>
      </c>
      <c r="CM24" s="4">
        <v>1</v>
      </c>
      <c r="CN24" s="3">
        <v>2</v>
      </c>
      <c r="CO24" s="73">
        <v>2</v>
      </c>
      <c r="CP24" s="68">
        <v>0</v>
      </c>
      <c r="CQ24" s="56">
        <v>0</v>
      </c>
      <c r="CR24" s="61">
        <v>0</v>
      </c>
      <c r="CS24" s="92">
        <v>0</v>
      </c>
      <c r="CT24" s="68"/>
      <c r="CU24" s="56"/>
      <c r="CV24" s="61"/>
      <c r="CW24" s="80">
        <v>0</v>
      </c>
      <c r="CX24" s="56"/>
      <c r="CY24" s="56"/>
      <c r="CZ24" s="61"/>
      <c r="DA24" s="80">
        <v>0</v>
      </c>
      <c r="DB24" s="83">
        <v>1</v>
      </c>
      <c r="DC24" s="111">
        <v>1</v>
      </c>
      <c r="DD24" s="98">
        <v>1</v>
      </c>
      <c r="DE24" s="63">
        <v>3</v>
      </c>
      <c r="DF24" s="80">
        <v>3</v>
      </c>
      <c r="DG24" s="80">
        <v>2</v>
      </c>
      <c r="DH24" s="80"/>
      <c r="DI24" s="80"/>
      <c r="DJ24" s="80"/>
      <c r="DK24" s="80"/>
      <c r="DL24" s="80"/>
      <c r="DM24" s="80"/>
      <c r="DN24" s="92">
        <v>2</v>
      </c>
      <c r="DO24" s="80">
        <v>2</v>
      </c>
      <c r="DP24" s="92"/>
      <c r="DQ24" s="31"/>
      <c r="DR24" s="92"/>
      <c r="DS24" s="98"/>
      <c r="DT24" s="80"/>
      <c r="DU24" s="32"/>
      <c r="DV24" s="143"/>
      <c r="DW24" s="55"/>
      <c r="DX24" s="98"/>
      <c r="DY24" s="57"/>
      <c r="DZ24" s="17"/>
      <c r="EA24" s="98"/>
      <c r="EB24" s="60"/>
      <c r="EC24" s="55"/>
      <c r="ED24" s="6"/>
      <c r="EE24" s="80">
        <f>Tableau40465171132[[#This Row],[R1]]+Tableau40465171132[[#This Row],[R2]]+Tableau40465171132[[#This Row],[R3]]</f>
        <v>0</v>
      </c>
    </row>
    <row r="25" spans="1:135" ht="15" customHeight="1" x14ac:dyDescent="0.25">
      <c r="A25" s="220" t="s">
        <v>436</v>
      </c>
      <c r="B25" s="11" t="s">
        <v>218</v>
      </c>
      <c r="C25" s="53"/>
      <c r="D25" s="45">
        <v>0</v>
      </c>
      <c r="E25" s="45"/>
      <c r="F25" s="51" t="s">
        <v>312</v>
      </c>
      <c r="G25" s="52"/>
      <c r="H25" s="11"/>
      <c r="I25" s="160">
        <v>0</v>
      </c>
      <c r="J25" s="161">
        <v>0</v>
      </c>
      <c r="K25" s="161"/>
      <c r="L25" s="161">
        <v>696</v>
      </c>
      <c r="M25" s="144"/>
      <c r="N25" s="52"/>
      <c r="O25" s="52"/>
      <c r="P25" s="57">
        <v>1</v>
      </c>
      <c r="Q25" s="96">
        <v>1</v>
      </c>
      <c r="R25" s="83">
        <v>3497</v>
      </c>
      <c r="S25" s="121">
        <v>1</v>
      </c>
      <c r="T25" s="121"/>
      <c r="U25" s="121">
        <v>3</v>
      </c>
      <c r="V25" s="3">
        <v>3</v>
      </c>
      <c r="W25" s="283">
        <v>2.5</v>
      </c>
      <c r="X25" s="283">
        <v>2.1</v>
      </c>
      <c r="Y25" s="283">
        <v>2.1</v>
      </c>
      <c r="Z25" s="236"/>
      <c r="AA25" s="236"/>
      <c r="AB25" s="236"/>
      <c r="AC25" s="236"/>
      <c r="AD25" s="236"/>
      <c r="AE25" s="4">
        <v>1</v>
      </c>
      <c r="AF25" s="4">
        <v>1</v>
      </c>
      <c r="AG25" s="4">
        <v>1</v>
      </c>
      <c r="AH25" s="4">
        <v>1</v>
      </c>
      <c r="AI25" s="72">
        <v>1</v>
      </c>
      <c r="AJ25" s="4">
        <v>1</v>
      </c>
      <c r="AK25" s="4">
        <v>1</v>
      </c>
      <c r="AL25" s="73">
        <v>1</v>
      </c>
      <c r="AM25" s="72">
        <v>1</v>
      </c>
      <c r="AN25" s="4">
        <v>0</v>
      </c>
      <c r="AO25" s="4">
        <v>1</v>
      </c>
      <c r="AP25" s="4">
        <v>1</v>
      </c>
      <c r="AQ25" s="72">
        <v>1</v>
      </c>
      <c r="AR25" s="4"/>
      <c r="AS25" s="4"/>
      <c r="AT25" s="73"/>
      <c r="AU25" s="72"/>
      <c r="AV25" s="4"/>
      <c r="AW25" s="4"/>
      <c r="AX25" s="73"/>
      <c r="AY25" s="123">
        <v>1</v>
      </c>
      <c r="AZ25" s="72"/>
      <c r="BA25" s="4"/>
      <c r="BB25" s="4"/>
      <c r="BC25" s="4"/>
      <c r="BD25" s="4"/>
      <c r="BE25" s="4"/>
      <c r="BF25" s="5"/>
      <c r="BG25" s="4"/>
      <c r="BH25" s="4"/>
      <c r="BI25" s="4"/>
      <c r="BJ25" s="4"/>
      <c r="BK25" s="3"/>
      <c r="BL25" s="4"/>
      <c r="BM25" s="4"/>
      <c r="BN25" s="5"/>
      <c r="BO25" s="3"/>
      <c r="BP25" s="4"/>
      <c r="BQ25" s="4"/>
      <c r="BR25" s="5"/>
      <c r="BS25" s="3">
        <v>2</v>
      </c>
      <c r="BT25" s="4">
        <v>2</v>
      </c>
      <c r="BU25" s="4">
        <v>2</v>
      </c>
      <c r="BV25" s="5">
        <v>1</v>
      </c>
      <c r="BW25" s="3">
        <v>1</v>
      </c>
      <c r="BX25" s="4">
        <v>1</v>
      </c>
      <c r="BY25" s="4">
        <v>1</v>
      </c>
      <c r="BZ25" s="5">
        <v>2</v>
      </c>
      <c r="CA25" s="4">
        <v>2</v>
      </c>
      <c r="CB25" s="4">
        <v>1</v>
      </c>
      <c r="CC25" s="4">
        <v>2</v>
      </c>
      <c r="CD25" s="4">
        <v>2</v>
      </c>
      <c r="CE25" s="3">
        <v>2</v>
      </c>
      <c r="CF25" s="4">
        <v>2</v>
      </c>
      <c r="CG25" s="4">
        <v>2</v>
      </c>
      <c r="CH25" s="4">
        <v>1</v>
      </c>
      <c r="CI25" s="3">
        <v>2</v>
      </c>
      <c r="CJ25" s="4">
        <v>1</v>
      </c>
      <c r="CK25" s="5">
        <v>2</v>
      </c>
      <c r="CL25" s="4">
        <v>2</v>
      </c>
      <c r="CM25" s="4">
        <v>2</v>
      </c>
      <c r="CN25" s="3">
        <v>2</v>
      </c>
      <c r="CO25" s="73">
        <v>2</v>
      </c>
      <c r="CP25" s="68">
        <v>1</v>
      </c>
      <c r="CQ25" s="56">
        <v>1</v>
      </c>
      <c r="CR25" s="61">
        <v>1</v>
      </c>
      <c r="CS25" s="92"/>
      <c r="CT25" s="68"/>
      <c r="CU25" s="56"/>
      <c r="CV25" s="61"/>
      <c r="CW25" s="80"/>
      <c r="CX25" s="56"/>
      <c r="CY25" s="56"/>
      <c r="CZ25" s="64"/>
      <c r="DA25" s="80"/>
      <c r="DB25" s="83"/>
      <c r="DC25" s="111"/>
      <c r="DD25" s="98"/>
      <c r="DE25" s="63"/>
      <c r="DF25" s="80"/>
      <c r="DG25" s="80"/>
      <c r="DH25" s="80">
        <v>3</v>
      </c>
      <c r="DI25" s="80">
        <v>3</v>
      </c>
      <c r="DJ25" s="80">
        <v>3</v>
      </c>
      <c r="DK25" s="80">
        <v>3</v>
      </c>
      <c r="DL25" s="80"/>
      <c r="DM25" s="80"/>
      <c r="DN25" s="92">
        <v>2</v>
      </c>
      <c r="DO25" s="80">
        <v>2</v>
      </c>
      <c r="DP25" s="92"/>
      <c r="DQ25" s="31"/>
      <c r="DR25" s="92"/>
      <c r="DS25" s="98"/>
      <c r="DT25" s="80"/>
      <c r="DU25" s="32"/>
      <c r="DV25" s="143"/>
      <c r="DW25" s="55"/>
      <c r="DX25" s="98"/>
      <c r="DY25" s="57"/>
      <c r="DZ25" s="55"/>
      <c r="EA25" s="98"/>
      <c r="EB25" s="57"/>
      <c r="EC25" s="55"/>
      <c r="ED25" s="111"/>
      <c r="EE25" s="80">
        <f>Tableau40465171132[[#This Row],[R1]]+Tableau40465171132[[#This Row],[R2]]+Tableau40465171132[[#This Row],[R3]]</f>
        <v>0</v>
      </c>
    </row>
    <row r="26" spans="1:135" ht="15" customHeight="1" x14ac:dyDescent="0.25">
      <c r="A26" s="220" t="s">
        <v>437</v>
      </c>
      <c r="B26" s="11" t="s">
        <v>208</v>
      </c>
      <c r="C26" s="29"/>
      <c r="D26" s="45">
        <v>1</v>
      </c>
      <c r="E26" s="75"/>
      <c r="F26" s="45"/>
      <c r="G26" s="45"/>
      <c r="H26" s="11"/>
      <c r="I26" s="160">
        <v>2742</v>
      </c>
      <c r="J26" s="161">
        <v>9412</v>
      </c>
      <c r="K26" s="161">
        <v>2000</v>
      </c>
      <c r="L26" s="161">
        <v>118515</v>
      </c>
      <c r="M26" s="144"/>
      <c r="N26" s="52"/>
      <c r="O26" s="52"/>
      <c r="P26" s="57">
        <v>1</v>
      </c>
      <c r="Q26" s="96">
        <v>1</v>
      </c>
      <c r="R26" s="83">
        <v>4946</v>
      </c>
      <c r="S26" s="121">
        <v>1</v>
      </c>
      <c r="T26" s="121">
        <v>4</v>
      </c>
      <c r="U26" s="121">
        <v>4</v>
      </c>
      <c r="V26" s="9">
        <v>3</v>
      </c>
      <c r="W26" s="283">
        <v>5.24</v>
      </c>
      <c r="X26" s="283">
        <v>5.21</v>
      </c>
      <c r="Y26" s="283">
        <v>5.39</v>
      </c>
      <c r="Z26" s="236"/>
      <c r="AA26" s="236"/>
      <c r="AB26" s="236"/>
      <c r="AC26" s="236"/>
      <c r="AD26" s="236"/>
      <c r="AE26" s="4">
        <v>1</v>
      </c>
      <c r="AF26" s="4">
        <v>1</v>
      </c>
      <c r="AG26" s="4">
        <v>1</v>
      </c>
      <c r="AH26" s="4">
        <v>1</v>
      </c>
      <c r="AI26" s="72">
        <v>1</v>
      </c>
      <c r="AJ26" s="4">
        <v>0</v>
      </c>
      <c r="AK26" s="4">
        <v>1</v>
      </c>
      <c r="AL26" s="73">
        <v>1</v>
      </c>
      <c r="AM26" s="72">
        <v>1</v>
      </c>
      <c r="AN26" s="4">
        <v>1</v>
      </c>
      <c r="AO26" s="4">
        <v>1</v>
      </c>
      <c r="AP26" s="4">
        <v>1</v>
      </c>
      <c r="AQ26" s="72">
        <v>1</v>
      </c>
      <c r="AR26" s="4"/>
      <c r="AS26" s="4"/>
      <c r="AT26" s="73"/>
      <c r="AU26" s="72"/>
      <c r="AV26" s="4"/>
      <c r="AW26" s="4"/>
      <c r="AX26" s="73"/>
      <c r="AY26" s="123">
        <v>1</v>
      </c>
      <c r="AZ26" s="72">
        <v>2</v>
      </c>
      <c r="BA26" s="4">
        <v>2</v>
      </c>
      <c r="BB26" s="4">
        <v>2</v>
      </c>
      <c r="BC26" s="4">
        <v>2</v>
      </c>
      <c r="BD26" s="4">
        <v>2</v>
      </c>
      <c r="BE26" s="4">
        <v>2</v>
      </c>
      <c r="BF26" s="5">
        <v>2</v>
      </c>
      <c r="BG26" s="4">
        <v>2</v>
      </c>
      <c r="BH26" s="4">
        <v>2</v>
      </c>
      <c r="BI26" s="4">
        <v>2</v>
      </c>
      <c r="BJ26" s="4">
        <v>2</v>
      </c>
      <c r="BK26" s="3">
        <v>2</v>
      </c>
      <c r="BL26" s="4">
        <v>2</v>
      </c>
      <c r="BM26" s="4">
        <v>2</v>
      </c>
      <c r="BN26" s="5">
        <v>2</v>
      </c>
      <c r="BO26" s="3">
        <v>2</v>
      </c>
      <c r="BP26" s="4">
        <v>2</v>
      </c>
      <c r="BQ26" s="4">
        <v>2</v>
      </c>
      <c r="BR26" s="5">
        <v>2</v>
      </c>
      <c r="BS26" s="3">
        <v>2</v>
      </c>
      <c r="BT26" s="4">
        <v>2</v>
      </c>
      <c r="BU26" s="4">
        <v>2</v>
      </c>
      <c r="BV26" s="5">
        <v>2</v>
      </c>
      <c r="BW26" s="3">
        <v>2</v>
      </c>
      <c r="BX26" s="4">
        <v>2</v>
      </c>
      <c r="BY26" s="4">
        <v>2</v>
      </c>
      <c r="BZ26" s="5">
        <v>2</v>
      </c>
      <c r="CA26" s="4">
        <v>2</v>
      </c>
      <c r="CB26" s="4">
        <v>2</v>
      </c>
      <c r="CC26" s="4">
        <v>2</v>
      </c>
      <c r="CD26" s="4">
        <v>2</v>
      </c>
      <c r="CE26" s="3">
        <v>2</v>
      </c>
      <c r="CF26" s="4">
        <v>2</v>
      </c>
      <c r="CG26" s="4">
        <v>2</v>
      </c>
      <c r="CH26" s="4">
        <v>2</v>
      </c>
      <c r="CI26" s="3">
        <v>2</v>
      </c>
      <c r="CJ26" s="4">
        <v>2</v>
      </c>
      <c r="CK26" s="5">
        <v>2</v>
      </c>
      <c r="CL26" s="4">
        <v>2</v>
      </c>
      <c r="CM26" s="4">
        <v>2</v>
      </c>
      <c r="CN26" s="3">
        <v>2</v>
      </c>
      <c r="CO26" s="73">
        <v>2</v>
      </c>
      <c r="CP26" s="68">
        <v>1</v>
      </c>
      <c r="CQ26" s="56">
        <v>1</v>
      </c>
      <c r="CR26" s="61">
        <v>1</v>
      </c>
      <c r="CS26" s="92">
        <v>3</v>
      </c>
      <c r="CT26" s="68">
        <v>0</v>
      </c>
      <c r="CU26" s="56">
        <v>1</v>
      </c>
      <c r="CV26" s="61">
        <v>1</v>
      </c>
      <c r="CW26" s="80">
        <v>3</v>
      </c>
      <c r="CX26" s="56">
        <v>1</v>
      </c>
      <c r="CY26" s="56">
        <v>1</v>
      </c>
      <c r="CZ26" s="61">
        <v>1</v>
      </c>
      <c r="DA26" s="80">
        <v>3</v>
      </c>
      <c r="DB26" s="83">
        <v>1</v>
      </c>
      <c r="DC26" s="111">
        <v>1</v>
      </c>
      <c r="DD26" s="98">
        <v>1</v>
      </c>
      <c r="DE26" s="63">
        <v>3</v>
      </c>
      <c r="DF26" s="80">
        <v>3</v>
      </c>
      <c r="DG26" s="80">
        <v>3</v>
      </c>
      <c r="DH26" s="80">
        <v>3</v>
      </c>
      <c r="DI26" s="80">
        <v>3</v>
      </c>
      <c r="DJ26" s="80">
        <v>3</v>
      </c>
      <c r="DK26" s="80">
        <v>3</v>
      </c>
      <c r="DL26" s="80"/>
      <c r="DM26" s="80"/>
      <c r="DN26" s="92">
        <v>2</v>
      </c>
      <c r="DO26" s="80">
        <v>2</v>
      </c>
      <c r="DP26" s="92"/>
      <c r="DQ26" s="31"/>
      <c r="DR26" s="92"/>
      <c r="DS26" s="98"/>
      <c r="DT26" s="80"/>
      <c r="DU26" s="32"/>
      <c r="DV26" s="143"/>
      <c r="DW26" s="55"/>
      <c r="DX26" s="98"/>
      <c r="DY26" s="57"/>
      <c r="DZ26" s="17"/>
      <c r="EA26" s="98"/>
      <c r="EB26" s="57"/>
      <c r="EC26" s="55"/>
      <c r="ED26" s="1"/>
      <c r="EE26" s="80">
        <f>Tableau40465171132[[#This Row],[R1]]+Tableau40465171132[[#This Row],[R2]]+Tableau40465171132[[#This Row],[R3]]</f>
        <v>0</v>
      </c>
    </row>
    <row r="27" spans="1:135" ht="15" customHeight="1" x14ac:dyDescent="0.25">
      <c r="A27" s="220" t="s">
        <v>438</v>
      </c>
      <c r="B27" s="11" t="s">
        <v>220</v>
      </c>
      <c r="C27" s="53"/>
      <c r="D27" s="45">
        <v>1</v>
      </c>
      <c r="E27" s="75"/>
      <c r="F27" s="45"/>
      <c r="G27" s="45"/>
      <c r="H27" s="11"/>
      <c r="I27" s="160">
        <v>0</v>
      </c>
      <c r="J27" s="161">
        <v>0</v>
      </c>
      <c r="K27" s="161"/>
      <c r="L27" s="161">
        <v>32345</v>
      </c>
      <c r="M27" s="144"/>
      <c r="N27" s="52"/>
      <c r="O27" s="52"/>
      <c r="P27" s="57">
        <v>1</v>
      </c>
      <c r="Q27" s="96">
        <v>1</v>
      </c>
      <c r="R27" s="83">
        <v>4152</v>
      </c>
      <c r="S27" s="121">
        <v>1</v>
      </c>
      <c r="T27" s="121">
        <v>0</v>
      </c>
      <c r="U27" s="121">
        <v>3</v>
      </c>
      <c r="V27" s="9">
        <v>3</v>
      </c>
      <c r="W27" s="283">
        <v>3.24</v>
      </c>
      <c r="X27" s="283">
        <v>3.51</v>
      </c>
      <c r="Y27" s="283">
        <v>4.03</v>
      </c>
      <c r="Z27" s="236"/>
      <c r="AA27" s="236"/>
      <c r="AB27" s="236"/>
      <c r="AC27" s="236"/>
      <c r="AD27" s="236"/>
      <c r="AE27" s="4">
        <v>1</v>
      </c>
      <c r="AF27" s="4">
        <v>0</v>
      </c>
      <c r="AG27" s="4">
        <v>1</v>
      </c>
      <c r="AH27" s="4">
        <v>1</v>
      </c>
      <c r="AI27" s="72">
        <v>1</v>
      </c>
      <c r="AJ27" s="4">
        <v>1</v>
      </c>
      <c r="AK27" s="4">
        <v>1</v>
      </c>
      <c r="AL27" s="73">
        <v>1</v>
      </c>
      <c r="AM27" s="72">
        <v>0</v>
      </c>
      <c r="AN27" s="4">
        <v>0</v>
      </c>
      <c r="AO27" s="4">
        <v>1</v>
      </c>
      <c r="AP27" s="4">
        <v>1</v>
      </c>
      <c r="AQ27" s="72">
        <v>1</v>
      </c>
      <c r="AR27" s="4"/>
      <c r="AS27" s="4"/>
      <c r="AT27" s="73"/>
      <c r="AU27" s="72"/>
      <c r="AV27" s="4"/>
      <c r="AW27" s="4"/>
      <c r="AX27" s="73"/>
      <c r="AY27" s="123">
        <v>1</v>
      </c>
      <c r="AZ27" s="72">
        <v>1</v>
      </c>
      <c r="BA27" s="4">
        <v>1</v>
      </c>
      <c r="BB27" s="4">
        <v>0</v>
      </c>
      <c r="BC27" s="4"/>
      <c r="BD27" s="4"/>
      <c r="BE27" s="4"/>
      <c r="BF27" s="5"/>
      <c r="BG27" s="147"/>
      <c r="BH27" s="146"/>
      <c r="BI27" s="146"/>
      <c r="BJ27" s="146"/>
      <c r="BK27" s="147"/>
      <c r="BL27" s="146"/>
      <c r="BM27" s="146"/>
      <c r="BN27" s="148"/>
      <c r="BO27" s="3"/>
      <c r="BP27" s="4"/>
      <c r="BQ27" s="4"/>
      <c r="BR27" s="5"/>
      <c r="BS27" s="3">
        <v>2</v>
      </c>
      <c r="BT27" s="4">
        <v>2</v>
      </c>
      <c r="BU27" s="4">
        <v>1</v>
      </c>
      <c r="BV27" s="5">
        <v>2</v>
      </c>
      <c r="BW27" s="3">
        <v>1</v>
      </c>
      <c r="BX27" s="4">
        <v>1</v>
      </c>
      <c r="BY27" s="4">
        <v>2</v>
      </c>
      <c r="BZ27" s="5">
        <v>2</v>
      </c>
      <c r="CA27" s="4">
        <v>2</v>
      </c>
      <c r="CB27" s="4">
        <v>2</v>
      </c>
      <c r="CC27" s="4">
        <v>2</v>
      </c>
      <c r="CD27" s="4">
        <v>2</v>
      </c>
      <c r="CE27" s="3">
        <v>2</v>
      </c>
      <c r="CF27" s="4">
        <v>2</v>
      </c>
      <c r="CG27" s="4">
        <v>2</v>
      </c>
      <c r="CH27" s="4">
        <v>1</v>
      </c>
      <c r="CI27" s="3">
        <v>1</v>
      </c>
      <c r="CJ27" s="4">
        <v>1</v>
      </c>
      <c r="CK27" s="5">
        <v>2</v>
      </c>
      <c r="CL27" s="4">
        <v>1</v>
      </c>
      <c r="CM27" s="4">
        <v>2</v>
      </c>
      <c r="CN27" s="3">
        <v>2</v>
      </c>
      <c r="CO27" s="73">
        <v>2</v>
      </c>
      <c r="CP27" s="68">
        <v>1</v>
      </c>
      <c r="CQ27" s="56">
        <v>1</v>
      </c>
      <c r="CR27" s="61">
        <v>1</v>
      </c>
      <c r="CS27" s="92"/>
      <c r="CT27" s="68"/>
      <c r="CU27" s="56"/>
      <c r="CV27" s="61"/>
      <c r="CW27" s="80"/>
      <c r="CX27" s="56"/>
      <c r="CY27" s="56"/>
      <c r="CZ27" s="61"/>
      <c r="DA27" s="80"/>
      <c r="DB27" s="83"/>
      <c r="DC27" s="111"/>
      <c r="DD27" s="98"/>
      <c r="DE27" s="63"/>
      <c r="DF27" s="80"/>
      <c r="DG27" s="80"/>
      <c r="DH27" s="80">
        <v>2</v>
      </c>
      <c r="DI27" s="80">
        <v>3</v>
      </c>
      <c r="DJ27" s="80">
        <v>3</v>
      </c>
      <c r="DK27" s="80">
        <v>3</v>
      </c>
      <c r="DL27" s="80"/>
      <c r="DM27" s="80"/>
      <c r="DN27" s="92">
        <v>2</v>
      </c>
      <c r="DO27" s="80">
        <v>2</v>
      </c>
      <c r="DP27" s="92"/>
      <c r="DQ27" s="31"/>
      <c r="DR27" s="92"/>
      <c r="DS27" s="98"/>
      <c r="DT27" s="80"/>
      <c r="DU27" s="32"/>
      <c r="DV27" s="143"/>
      <c r="DW27" s="55"/>
      <c r="DX27" s="98"/>
      <c r="DY27" s="57"/>
      <c r="DZ27" s="17"/>
      <c r="EA27" s="98"/>
      <c r="EB27" s="57"/>
      <c r="EC27" s="55"/>
      <c r="ED27" s="1"/>
      <c r="EE27" s="80">
        <f>Tableau40465171132[[#This Row],[R1]]+Tableau40465171132[[#This Row],[R2]]+Tableau40465171132[[#This Row],[R3]]</f>
        <v>0</v>
      </c>
    </row>
    <row r="28" spans="1:135" ht="15" customHeight="1" x14ac:dyDescent="0.25">
      <c r="A28" s="220" t="s">
        <v>439</v>
      </c>
      <c r="B28" s="11" t="s">
        <v>384</v>
      </c>
      <c r="C28" s="11"/>
      <c r="D28" s="45">
        <v>0</v>
      </c>
      <c r="E28" s="75"/>
      <c r="F28" s="45" t="s">
        <v>405</v>
      </c>
      <c r="G28" s="45"/>
      <c r="H28" s="86"/>
      <c r="I28" s="160"/>
      <c r="J28" s="161"/>
      <c r="K28" s="161"/>
      <c r="L28" s="161"/>
      <c r="M28" s="144"/>
      <c r="N28" s="52"/>
      <c r="O28" s="52"/>
      <c r="P28" s="57">
        <v>1</v>
      </c>
      <c r="Q28" s="96">
        <v>1</v>
      </c>
      <c r="R28" s="83">
        <v>4068</v>
      </c>
      <c r="S28" s="121"/>
      <c r="T28" s="121"/>
      <c r="U28" s="121"/>
      <c r="V28" s="3">
        <v>4</v>
      </c>
      <c r="W28" s="283">
        <v>0</v>
      </c>
      <c r="X28" s="283">
        <v>4.2</v>
      </c>
      <c r="Y28" s="283">
        <v>4.24</v>
      </c>
      <c r="Z28" s="236"/>
      <c r="AA28" s="236"/>
      <c r="AB28" s="236"/>
      <c r="AC28" s="236"/>
      <c r="AD28" s="236"/>
      <c r="AE28" s="4"/>
      <c r="AF28" s="4"/>
      <c r="AG28" s="4"/>
      <c r="AH28" s="4"/>
      <c r="AI28" s="72"/>
      <c r="AJ28" s="4"/>
      <c r="AK28" s="4"/>
      <c r="AL28" s="73"/>
      <c r="AM28" s="72"/>
      <c r="AN28" s="4"/>
      <c r="AO28" s="4"/>
      <c r="AP28" s="4"/>
      <c r="AQ28" s="72"/>
      <c r="AR28" s="4"/>
      <c r="AS28" s="4"/>
      <c r="AT28" s="73"/>
      <c r="AU28" s="72"/>
      <c r="AV28" s="4"/>
      <c r="AW28" s="4"/>
      <c r="AX28" s="73"/>
      <c r="AY28" s="123"/>
      <c r="AZ28" s="72"/>
      <c r="BA28" s="4"/>
      <c r="BB28" s="4"/>
      <c r="BC28" s="4"/>
      <c r="BD28" s="4"/>
      <c r="BE28" s="4"/>
      <c r="BF28" s="5"/>
      <c r="BG28" s="3"/>
      <c r="BH28" s="4"/>
      <c r="BI28" s="4"/>
      <c r="BJ28" s="4"/>
      <c r="BK28" s="3"/>
      <c r="BL28" s="4"/>
      <c r="BM28" s="4"/>
      <c r="BN28" s="5"/>
      <c r="BO28" s="3"/>
      <c r="BP28" s="4"/>
      <c r="BQ28" s="4"/>
      <c r="BR28" s="5"/>
      <c r="BS28" s="3"/>
      <c r="BT28" s="4"/>
      <c r="BU28" s="4"/>
      <c r="BV28" s="5"/>
      <c r="BW28" s="3"/>
      <c r="BX28" s="4"/>
      <c r="BY28" s="4"/>
      <c r="BZ28" s="5"/>
      <c r="CA28" s="4"/>
      <c r="CB28" s="4"/>
      <c r="CC28" s="4"/>
      <c r="CD28" s="4"/>
      <c r="CE28" s="3"/>
      <c r="CF28" s="4"/>
      <c r="CG28" s="4"/>
      <c r="CH28" s="4"/>
      <c r="CI28" s="3"/>
      <c r="CJ28" s="4"/>
      <c r="CK28" s="5"/>
      <c r="CL28" s="4"/>
      <c r="CM28" s="4"/>
      <c r="CN28" s="3"/>
      <c r="CO28" s="73"/>
      <c r="CP28" s="68"/>
      <c r="CQ28" s="56"/>
      <c r="CR28" s="61"/>
      <c r="CS28" s="92"/>
      <c r="CT28" s="62"/>
      <c r="CU28" s="56"/>
      <c r="CV28" s="61"/>
      <c r="CW28" s="80"/>
      <c r="CX28" s="56"/>
      <c r="CY28" s="56"/>
      <c r="CZ28" s="61"/>
      <c r="DA28" s="80"/>
      <c r="DB28" s="83"/>
      <c r="DC28" s="111"/>
      <c r="DD28" s="98"/>
      <c r="DE28" s="63"/>
      <c r="DF28" s="80"/>
      <c r="DG28" s="80"/>
      <c r="DH28" s="80"/>
      <c r="DI28" s="80"/>
      <c r="DJ28" s="80"/>
      <c r="DK28" s="80"/>
      <c r="DL28" s="80"/>
      <c r="DM28" s="80"/>
      <c r="DN28" s="92">
        <v>0</v>
      </c>
      <c r="DO28" s="80">
        <v>0</v>
      </c>
      <c r="DP28" s="92"/>
      <c r="DQ28" s="31"/>
      <c r="DR28" s="92"/>
      <c r="DS28" s="98"/>
      <c r="DT28" s="80"/>
      <c r="DU28" s="32"/>
      <c r="DV28" s="143"/>
      <c r="DW28" s="55"/>
      <c r="DX28" s="98"/>
      <c r="DY28" s="57"/>
      <c r="DZ28" s="17"/>
      <c r="EA28" s="98"/>
      <c r="EB28" s="57"/>
      <c r="EC28" s="55"/>
      <c r="ED28" s="1"/>
      <c r="EE28" s="80">
        <f>Tableau40465171132[[#This Row],[R1]]+Tableau40465171132[[#This Row],[R2]]+Tableau40465171132[[#This Row],[R3]]</f>
        <v>0</v>
      </c>
    </row>
    <row r="29" spans="1:135" ht="15" customHeight="1" x14ac:dyDescent="0.25">
      <c r="A29" s="220" t="s">
        <v>440</v>
      </c>
      <c r="B29" s="11"/>
      <c r="C29" s="11"/>
      <c r="D29" s="45">
        <v>1</v>
      </c>
      <c r="E29" s="199"/>
      <c r="F29" s="52"/>
      <c r="G29" s="52"/>
      <c r="H29" s="11"/>
      <c r="I29" s="160">
        <v>0</v>
      </c>
      <c r="J29" s="161">
        <v>0</v>
      </c>
      <c r="K29" s="161"/>
      <c r="L29" s="161">
        <v>0</v>
      </c>
      <c r="M29" s="144"/>
      <c r="N29" s="52"/>
      <c r="O29" s="52"/>
      <c r="P29" s="57">
        <v>1</v>
      </c>
      <c r="Q29" s="96">
        <v>1</v>
      </c>
      <c r="R29" s="83">
        <v>5163</v>
      </c>
      <c r="S29" s="121">
        <v>1</v>
      </c>
      <c r="T29" s="121">
        <v>3</v>
      </c>
      <c r="U29" s="121">
        <v>3</v>
      </c>
      <c r="V29" s="9">
        <v>3</v>
      </c>
      <c r="W29" s="283">
        <v>4.3600000000000003</v>
      </c>
      <c r="X29" s="283">
        <v>4.21</v>
      </c>
      <c r="Y29" s="283">
        <v>5.54</v>
      </c>
      <c r="Z29" s="236"/>
      <c r="AA29" s="236"/>
      <c r="AB29" s="236"/>
      <c r="AC29" s="236"/>
      <c r="AD29" s="236"/>
      <c r="AE29" s="4">
        <v>1</v>
      </c>
      <c r="AF29" s="4">
        <v>1</v>
      </c>
      <c r="AG29" s="4">
        <v>1</v>
      </c>
      <c r="AH29" s="4">
        <v>1</v>
      </c>
      <c r="AI29" s="72">
        <v>0</v>
      </c>
      <c r="AJ29" s="4">
        <v>1</v>
      </c>
      <c r="AK29" s="4">
        <v>1</v>
      </c>
      <c r="AL29" s="73">
        <v>1</v>
      </c>
      <c r="AM29" s="72">
        <v>1</v>
      </c>
      <c r="AN29" s="4">
        <v>1</v>
      </c>
      <c r="AO29" s="4">
        <v>1</v>
      </c>
      <c r="AP29" s="4">
        <v>1</v>
      </c>
      <c r="AQ29" s="72">
        <v>1</v>
      </c>
      <c r="AR29" s="4"/>
      <c r="AS29" s="4"/>
      <c r="AT29" s="73"/>
      <c r="AU29" s="72"/>
      <c r="AV29" s="4"/>
      <c r="AW29" s="4"/>
      <c r="AX29" s="73"/>
      <c r="AY29" s="123">
        <v>1</v>
      </c>
      <c r="AZ29" s="72">
        <v>1</v>
      </c>
      <c r="BA29" s="4">
        <v>1</v>
      </c>
      <c r="BB29" s="4">
        <v>2</v>
      </c>
      <c r="BC29" s="4">
        <v>2</v>
      </c>
      <c r="BD29" s="4">
        <v>0</v>
      </c>
      <c r="BE29" s="4">
        <v>0</v>
      </c>
      <c r="BF29" s="5">
        <v>2</v>
      </c>
      <c r="BG29" s="147">
        <v>2</v>
      </c>
      <c r="BH29" s="146">
        <v>2</v>
      </c>
      <c r="BI29" s="146">
        <v>2</v>
      </c>
      <c r="BJ29" s="148">
        <v>2</v>
      </c>
      <c r="BK29" s="147">
        <v>2</v>
      </c>
      <c r="BL29" s="146">
        <v>2</v>
      </c>
      <c r="BM29" s="146">
        <v>2</v>
      </c>
      <c r="BN29" s="148">
        <v>1</v>
      </c>
      <c r="BO29" s="3">
        <v>0</v>
      </c>
      <c r="BP29" s="4">
        <v>2</v>
      </c>
      <c r="BQ29" s="4">
        <v>2</v>
      </c>
      <c r="BR29" s="5">
        <v>2</v>
      </c>
      <c r="BS29" s="3">
        <v>2</v>
      </c>
      <c r="BT29" s="4">
        <v>2</v>
      </c>
      <c r="BU29" s="4">
        <v>2</v>
      </c>
      <c r="BV29" s="5">
        <v>0</v>
      </c>
      <c r="BW29" s="3">
        <v>2</v>
      </c>
      <c r="BX29" s="4">
        <v>1</v>
      </c>
      <c r="BY29" s="4">
        <v>0</v>
      </c>
      <c r="BZ29" s="5">
        <v>1</v>
      </c>
      <c r="CA29" s="4">
        <v>2</v>
      </c>
      <c r="CB29" s="4">
        <v>1</v>
      </c>
      <c r="CC29" s="4">
        <v>2</v>
      </c>
      <c r="CD29" s="4">
        <v>1</v>
      </c>
      <c r="CE29" s="3">
        <v>1</v>
      </c>
      <c r="CF29" s="4">
        <v>2</v>
      </c>
      <c r="CG29" s="4">
        <v>1</v>
      </c>
      <c r="CH29" s="4">
        <v>1</v>
      </c>
      <c r="CI29" s="3">
        <v>1</v>
      </c>
      <c r="CJ29" s="4">
        <v>1</v>
      </c>
      <c r="CK29" s="5">
        <v>2</v>
      </c>
      <c r="CL29" s="4">
        <v>1</v>
      </c>
      <c r="CM29" s="4">
        <v>2</v>
      </c>
      <c r="CN29" s="3">
        <v>1</v>
      </c>
      <c r="CO29" s="73">
        <v>2</v>
      </c>
      <c r="CP29" s="68">
        <v>1</v>
      </c>
      <c r="CQ29" s="56">
        <v>1</v>
      </c>
      <c r="CR29" s="61">
        <v>1</v>
      </c>
      <c r="CS29" s="92">
        <v>3</v>
      </c>
      <c r="CT29" s="62">
        <v>1</v>
      </c>
      <c r="CU29" s="56">
        <v>1</v>
      </c>
      <c r="CV29" s="61">
        <v>1</v>
      </c>
      <c r="CW29" s="80">
        <v>3</v>
      </c>
      <c r="CX29" s="56">
        <v>1</v>
      </c>
      <c r="CY29" s="56">
        <v>1</v>
      </c>
      <c r="CZ29" s="61">
        <v>1</v>
      </c>
      <c r="DA29" s="80">
        <v>3</v>
      </c>
      <c r="DB29" s="83">
        <v>1</v>
      </c>
      <c r="DC29" s="111">
        <v>0</v>
      </c>
      <c r="DD29" s="98">
        <v>1</v>
      </c>
      <c r="DE29" s="80">
        <v>2</v>
      </c>
      <c r="DF29" s="80">
        <v>3</v>
      </c>
      <c r="DG29" s="80">
        <v>3</v>
      </c>
      <c r="DH29" s="80">
        <v>3</v>
      </c>
      <c r="DI29" s="80">
        <v>3</v>
      </c>
      <c r="DJ29" s="80">
        <v>3</v>
      </c>
      <c r="DK29" s="80">
        <v>3</v>
      </c>
      <c r="DL29" s="80"/>
      <c r="DM29" s="80"/>
      <c r="DN29" s="92">
        <v>2</v>
      </c>
      <c r="DO29" s="80">
        <v>2</v>
      </c>
      <c r="DP29" s="92"/>
      <c r="DQ29" s="31"/>
      <c r="DR29" s="92"/>
      <c r="DS29" s="98"/>
      <c r="DT29" s="80"/>
      <c r="DU29" s="32"/>
      <c r="DV29" s="143"/>
      <c r="DW29" s="55"/>
      <c r="DX29" s="98"/>
      <c r="DY29" s="60"/>
      <c r="DZ29" s="17"/>
      <c r="EA29" s="98"/>
      <c r="EB29" s="57"/>
      <c r="EC29" s="55"/>
      <c r="ED29" s="1"/>
      <c r="EE29" s="80">
        <f>Tableau40465171132[[#This Row],[R1]]+Tableau40465171132[[#This Row],[R2]]+Tableau40465171132[[#This Row],[R3]]</f>
        <v>0</v>
      </c>
    </row>
    <row r="30" spans="1:135" ht="15" customHeight="1" x14ac:dyDescent="0.25">
      <c r="A30" s="220" t="s">
        <v>441</v>
      </c>
      <c r="B30" s="11" t="s">
        <v>138</v>
      </c>
      <c r="C30" s="11"/>
      <c r="D30" s="45">
        <v>1</v>
      </c>
      <c r="E30" s="75"/>
      <c r="F30" s="45"/>
      <c r="G30" s="45"/>
      <c r="H30" s="11"/>
      <c r="I30" s="160">
        <v>0</v>
      </c>
      <c r="J30" s="161">
        <v>0</v>
      </c>
      <c r="K30" s="161"/>
      <c r="L30" s="161">
        <v>0</v>
      </c>
      <c r="M30" s="144"/>
      <c r="N30" s="52"/>
      <c r="O30" s="52"/>
      <c r="P30" s="57">
        <v>1</v>
      </c>
      <c r="Q30" s="96">
        <v>1</v>
      </c>
      <c r="R30" s="83">
        <v>4705</v>
      </c>
      <c r="S30" s="121">
        <v>1</v>
      </c>
      <c r="T30" s="121">
        <v>3</v>
      </c>
      <c r="U30" s="121">
        <v>3</v>
      </c>
      <c r="V30" s="3">
        <v>3</v>
      </c>
      <c r="W30" s="283">
        <v>2.52</v>
      </c>
      <c r="X30" s="283">
        <v>2.52</v>
      </c>
      <c r="Y30" s="283">
        <v>2.52</v>
      </c>
      <c r="Z30" s="236"/>
      <c r="AA30" s="236"/>
      <c r="AB30" s="236"/>
      <c r="AC30" s="236"/>
      <c r="AD30" s="236"/>
      <c r="AE30" s="4">
        <v>1</v>
      </c>
      <c r="AF30" s="4">
        <v>1</v>
      </c>
      <c r="AG30" s="4">
        <v>0</v>
      </c>
      <c r="AH30" s="4">
        <v>1</v>
      </c>
      <c r="AI30" s="72">
        <v>1</v>
      </c>
      <c r="AJ30" s="4">
        <v>1</v>
      </c>
      <c r="AK30" s="4">
        <v>1</v>
      </c>
      <c r="AL30" s="73">
        <v>1</v>
      </c>
      <c r="AM30" s="72">
        <v>0</v>
      </c>
      <c r="AN30" s="4">
        <v>0</v>
      </c>
      <c r="AO30" s="4">
        <v>1</v>
      </c>
      <c r="AP30" s="4">
        <v>1</v>
      </c>
      <c r="AQ30" s="72">
        <v>1</v>
      </c>
      <c r="AR30" s="4"/>
      <c r="AS30" s="4"/>
      <c r="AT30" s="73"/>
      <c r="AU30" s="72"/>
      <c r="AV30" s="4"/>
      <c r="AW30" s="4"/>
      <c r="AX30" s="73"/>
      <c r="AY30" s="123">
        <v>1</v>
      </c>
      <c r="AZ30" s="72">
        <v>2</v>
      </c>
      <c r="BA30" s="4">
        <v>2</v>
      </c>
      <c r="BB30" s="4">
        <v>2</v>
      </c>
      <c r="BC30" s="4">
        <v>2</v>
      </c>
      <c r="BD30" s="4">
        <v>2</v>
      </c>
      <c r="BE30" s="4">
        <v>0</v>
      </c>
      <c r="BF30" s="5">
        <v>1</v>
      </c>
      <c r="BG30" s="3">
        <v>1</v>
      </c>
      <c r="BH30" s="4">
        <v>1</v>
      </c>
      <c r="BI30" s="4">
        <v>2</v>
      </c>
      <c r="BJ30" s="4">
        <v>1</v>
      </c>
      <c r="BK30" s="3">
        <v>2</v>
      </c>
      <c r="BL30" s="4">
        <v>2</v>
      </c>
      <c r="BM30" s="4">
        <v>1</v>
      </c>
      <c r="BN30" s="5">
        <v>2</v>
      </c>
      <c r="BO30" s="3">
        <v>2</v>
      </c>
      <c r="BP30" s="4">
        <v>2</v>
      </c>
      <c r="BQ30" s="4">
        <v>2</v>
      </c>
      <c r="BR30" s="5">
        <v>2</v>
      </c>
      <c r="BS30" s="3">
        <v>1</v>
      </c>
      <c r="BT30" s="4">
        <v>2</v>
      </c>
      <c r="BU30" s="4">
        <v>2</v>
      </c>
      <c r="BV30" s="5">
        <v>1</v>
      </c>
      <c r="BW30" s="3">
        <v>2</v>
      </c>
      <c r="BX30" s="4">
        <v>2</v>
      </c>
      <c r="BY30" s="4">
        <v>2</v>
      </c>
      <c r="BZ30" s="5">
        <v>2</v>
      </c>
      <c r="CA30" s="4">
        <v>2</v>
      </c>
      <c r="CB30" s="4">
        <v>0</v>
      </c>
      <c r="CC30" s="4">
        <v>2</v>
      </c>
      <c r="CD30" s="4">
        <v>1</v>
      </c>
      <c r="CE30" s="3">
        <v>1</v>
      </c>
      <c r="CF30" s="4">
        <v>2</v>
      </c>
      <c r="CG30" s="4">
        <v>2</v>
      </c>
      <c r="CH30" s="4">
        <v>2</v>
      </c>
      <c r="CI30" s="3">
        <v>1</v>
      </c>
      <c r="CJ30" s="4">
        <v>1</v>
      </c>
      <c r="CK30" s="5">
        <v>2</v>
      </c>
      <c r="CL30" s="4">
        <v>2</v>
      </c>
      <c r="CM30" s="4">
        <v>1</v>
      </c>
      <c r="CN30" s="3">
        <v>1</v>
      </c>
      <c r="CO30" s="73">
        <v>2</v>
      </c>
      <c r="CP30" s="68">
        <v>1</v>
      </c>
      <c r="CQ30" s="56">
        <v>1</v>
      </c>
      <c r="CR30" s="61">
        <v>1</v>
      </c>
      <c r="CS30" s="92">
        <v>3</v>
      </c>
      <c r="CT30" s="62">
        <v>1</v>
      </c>
      <c r="CU30" s="56">
        <v>1</v>
      </c>
      <c r="CV30" s="61">
        <v>1</v>
      </c>
      <c r="CW30" s="80">
        <v>3</v>
      </c>
      <c r="CX30" s="56">
        <v>1</v>
      </c>
      <c r="CY30" s="56">
        <v>1</v>
      </c>
      <c r="CZ30" s="61">
        <v>1</v>
      </c>
      <c r="DA30" s="80">
        <v>3</v>
      </c>
      <c r="DB30" s="83">
        <v>1</v>
      </c>
      <c r="DC30" s="111">
        <v>1</v>
      </c>
      <c r="DD30" s="98">
        <v>0</v>
      </c>
      <c r="DE30" s="63">
        <v>2</v>
      </c>
      <c r="DF30" s="80">
        <v>3</v>
      </c>
      <c r="DG30" s="80">
        <v>3</v>
      </c>
      <c r="DH30" s="80">
        <v>3</v>
      </c>
      <c r="DI30" s="80">
        <v>3</v>
      </c>
      <c r="DJ30" s="80">
        <v>3</v>
      </c>
      <c r="DK30" s="80">
        <v>3</v>
      </c>
      <c r="DL30" s="80"/>
      <c r="DM30" s="80"/>
      <c r="DN30" s="92">
        <v>2</v>
      </c>
      <c r="DO30" s="80">
        <v>2</v>
      </c>
      <c r="DP30" s="92"/>
      <c r="DQ30" s="31"/>
      <c r="DR30" s="92"/>
      <c r="DS30" s="98"/>
      <c r="DT30" s="80"/>
      <c r="DU30" s="32"/>
      <c r="DV30" s="143"/>
      <c r="DW30" s="55"/>
      <c r="DX30" s="98"/>
      <c r="DY30" s="57"/>
      <c r="DZ30" s="17"/>
      <c r="EA30" s="98"/>
      <c r="EB30" s="57"/>
      <c r="EC30" s="55"/>
      <c r="ED30" s="1"/>
      <c r="EE30" s="80">
        <f>Tableau40465171132[[#This Row],[R1]]+Tableau40465171132[[#This Row],[R2]]+Tableau40465171132[[#This Row],[R3]]</f>
        <v>0</v>
      </c>
    </row>
    <row r="31" spans="1:135" ht="15" customHeight="1" x14ac:dyDescent="0.25">
      <c r="A31" s="220" t="s">
        <v>442</v>
      </c>
      <c r="B31" s="11" t="s">
        <v>132</v>
      </c>
      <c r="C31" s="43"/>
      <c r="D31" s="45">
        <v>1</v>
      </c>
      <c r="E31" s="75"/>
      <c r="F31" s="45"/>
      <c r="G31" s="45"/>
      <c r="H31" s="11"/>
      <c r="I31" s="160">
        <v>2894</v>
      </c>
      <c r="J31" s="161">
        <v>8130</v>
      </c>
      <c r="K31" s="161">
        <v>2000</v>
      </c>
      <c r="L31" s="161">
        <v>12760</v>
      </c>
      <c r="M31" s="144"/>
      <c r="N31" s="52"/>
      <c r="O31" s="52"/>
      <c r="P31" s="57">
        <v>1</v>
      </c>
      <c r="Q31" s="96">
        <v>1</v>
      </c>
      <c r="R31" s="83">
        <v>4458</v>
      </c>
      <c r="S31" s="121">
        <v>1</v>
      </c>
      <c r="T31" s="121">
        <v>4</v>
      </c>
      <c r="U31" s="121">
        <v>4</v>
      </c>
      <c r="V31" s="3">
        <v>3</v>
      </c>
      <c r="W31" s="283">
        <v>4.04</v>
      </c>
      <c r="X31" s="283">
        <v>3.48</v>
      </c>
      <c r="Y31" s="283">
        <v>4.51</v>
      </c>
      <c r="Z31" s="236"/>
      <c r="AA31" s="236"/>
      <c r="AB31" s="236"/>
      <c r="AC31" s="236"/>
      <c r="AD31" s="236"/>
      <c r="AE31" s="4">
        <v>1</v>
      </c>
      <c r="AF31" s="4">
        <v>1</v>
      </c>
      <c r="AG31" s="4">
        <v>1</v>
      </c>
      <c r="AH31" s="4">
        <v>1</v>
      </c>
      <c r="AI31" s="72">
        <v>1</v>
      </c>
      <c r="AJ31" s="4">
        <v>1</v>
      </c>
      <c r="AK31" s="4">
        <v>1</v>
      </c>
      <c r="AL31" s="73">
        <v>1</v>
      </c>
      <c r="AM31" s="72">
        <v>1</v>
      </c>
      <c r="AN31" s="4">
        <v>1</v>
      </c>
      <c r="AO31" s="4">
        <v>1</v>
      </c>
      <c r="AP31" s="4">
        <v>1</v>
      </c>
      <c r="AQ31" s="72">
        <v>1</v>
      </c>
      <c r="AR31" s="4"/>
      <c r="AS31" s="4"/>
      <c r="AT31" s="73"/>
      <c r="AU31" s="72"/>
      <c r="AV31" s="4"/>
      <c r="AW31" s="4"/>
      <c r="AX31" s="73"/>
      <c r="AY31" s="123">
        <v>1</v>
      </c>
      <c r="AZ31" s="72">
        <v>2</v>
      </c>
      <c r="BA31" s="4">
        <v>2</v>
      </c>
      <c r="BB31" s="4">
        <v>2</v>
      </c>
      <c r="BC31" s="4">
        <v>2</v>
      </c>
      <c r="BD31" s="4">
        <v>2</v>
      </c>
      <c r="BE31" s="4">
        <v>2</v>
      </c>
      <c r="BF31" s="5">
        <v>2</v>
      </c>
      <c r="BG31" s="3">
        <v>2</v>
      </c>
      <c r="BH31" s="4">
        <v>2</v>
      </c>
      <c r="BI31" s="4">
        <v>2</v>
      </c>
      <c r="BJ31" s="5">
        <v>2</v>
      </c>
      <c r="BK31" s="3">
        <v>2</v>
      </c>
      <c r="BL31" s="4">
        <v>2</v>
      </c>
      <c r="BM31" s="4">
        <v>2</v>
      </c>
      <c r="BN31" s="5">
        <v>2</v>
      </c>
      <c r="BO31" s="3">
        <v>2</v>
      </c>
      <c r="BP31" s="4">
        <v>2</v>
      </c>
      <c r="BQ31" s="4">
        <v>2</v>
      </c>
      <c r="BR31" s="5">
        <v>2</v>
      </c>
      <c r="BS31" s="3">
        <v>2</v>
      </c>
      <c r="BT31" s="4">
        <v>2</v>
      </c>
      <c r="BU31" s="4">
        <v>2</v>
      </c>
      <c r="BV31" s="5">
        <v>2</v>
      </c>
      <c r="BW31" s="3">
        <v>2</v>
      </c>
      <c r="BX31" s="4">
        <v>2</v>
      </c>
      <c r="BY31" s="4">
        <v>2</v>
      </c>
      <c r="BZ31" s="5">
        <v>2</v>
      </c>
      <c r="CA31" s="4">
        <v>2</v>
      </c>
      <c r="CB31" s="4">
        <v>2</v>
      </c>
      <c r="CC31" s="4">
        <v>2</v>
      </c>
      <c r="CD31" s="4">
        <v>2</v>
      </c>
      <c r="CE31" s="3">
        <v>2</v>
      </c>
      <c r="CF31" s="4">
        <v>2</v>
      </c>
      <c r="CG31" s="4">
        <v>2</v>
      </c>
      <c r="CH31" s="4">
        <v>2</v>
      </c>
      <c r="CI31" s="3">
        <v>2</v>
      </c>
      <c r="CJ31" s="4">
        <v>2</v>
      </c>
      <c r="CK31" s="5">
        <v>2</v>
      </c>
      <c r="CL31" s="4">
        <v>2</v>
      </c>
      <c r="CM31" s="4">
        <v>2</v>
      </c>
      <c r="CN31" s="3">
        <v>2</v>
      </c>
      <c r="CO31" s="73">
        <v>2</v>
      </c>
      <c r="CP31" s="68">
        <v>1</v>
      </c>
      <c r="CQ31" s="56">
        <v>1</v>
      </c>
      <c r="CR31" s="64">
        <v>1</v>
      </c>
      <c r="CS31" s="92">
        <v>3</v>
      </c>
      <c r="CT31" s="62">
        <v>1</v>
      </c>
      <c r="CU31" s="56">
        <v>1</v>
      </c>
      <c r="CV31" s="61">
        <v>1</v>
      </c>
      <c r="CW31" s="80">
        <v>3</v>
      </c>
      <c r="CX31" s="56">
        <v>1</v>
      </c>
      <c r="CY31" s="56">
        <v>1</v>
      </c>
      <c r="CZ31" s="64">
        <v>1</v>
      </c>
      <c r="DA31" s="80">
        <v>3</v>
      </c>
      <c r="DB31" s="83">
        <v>1</v>
      </c>
      <c r="DC31" s="111">
        <v>1</v>
      </c>
      <c r="DD31" s="98">
        <v>1</v>
      </c>
      <c r="DE31" s="63">
        <v>3</v>
      </c>
      <c r="DF31" s="80">
        <v>3</v>
      </c>
      <c r="DG31" s="80">
        <v>3</v>
      </c>
      <c r="DH31" s="94">
        <v>3</v>
      </c>
      <c r="DI31" s="94">
        <v>3</v>
      </c>
      <c r="DJ31" s="94">
        <v>3</v>
      </c>
      <c r="DK31" s="94">
        <v>3</v>
      </c>
      <c r="DL31" s="94"/>
      <c r="DM31" s="94"/>
      <c r="DN31" s="92">
        <v>2</v>
      </c>
      <c r="DO31" s="94">
        <v>2</v>
      </c>
      <c r="DP31" s="92"/>
      <c r="DQ31" s="31"/>
      <c r="DR31" s="92"/>
      <c r="DS31" s="98"/>
      <c r="DT31" s="94"/>
      <c r="DU31" s="32"/>
      <c r="DV31" s="143"/>
      <c r="DW31" s="55"/>
      <c r="DX31" s="98"/>
      <c r="DY31" s="57"/>
      <c r="DZ31" s="17"/>
      <c r="EA31" s="98"/>
      <c r="EB31" s="57"/>
      <c r="EC31" s="55"/>
      <c r="ED31" s="1"/>
      <c r="EE31" s="80">
        <f>Tableau40465171132[[#This Row],[R1]]+Tableau40465171132[[#This Row],[R2]]+Tableau40465171132[[#This Row],[R3]]</f>
        <v>0</v>
      </c>
    </row>
    <row r="32" spans="1:135" ht="15" customHeight="1" x14ac:dyDescent="0.25">
      <c r="A32" s="220" t="s">
        <v>443</v>
      </c>
      <c r="B32" s="11" t="s">
        <v>133</v>
      </c>
      <c r="D32" s="45">
        <v>1</v>
      </c>
      <c r="E32" s="45"/>
      <c r="F32" s="45"/>
      <c r="G32" s="45"/>
      <c r="H32" s="11"/>
      <c r="I32" s="160">
        <v>0</v>
      </c>
      <c r="J32" s="161">
        <v>0</v>
      </c>
      <c r="K32" s="161"/>
      <c r="L32" s="161">
        <v>0</v>
      </c>
      <c r="M32" s="144"/>
      <c r="N32" s="52"/>
      <c r="O32" s="52"/>
      <c r="P32" s="57">
        <v>1</v>
      </c>
      <c r="Q32" s="96">
        <v>1</v>
      </c>
      <c r="R32" s="83">
        <v>4109</v>
      </c>
      <c r="S32" s="121">
        <v>1</v>
      </c>
      <c r="T32" s="121">
        <v>3</v>
      </c>
      <c r="U32" s="121">
        <v>3</v>
      </c>
      <c r="V32" s="9">
        <v>3</v>
      </c>
      <c r="W32" s="283">
        <v>0</v>
      </c>
      <c r="X32" s="283">
        <v>4.05</v>
      </c>
      <c r="Y32" s="283">
        <v>4.4800000000000004</v>
      </c>
      <c r="Z32" s="273"/>
      <c r="AA32" s="273"/>
      <c r="AB32" s="273"/>
      <c r="AC32" s="273"/>
      <c r="AD32" s="273"/>
      <c r="AE32" s="4">
        <v>0</v>
      </c>
      <c r="AF32" s="4">
        <v>0</v>
      </c>
      <c r="AG32" s="4">
        <v>0</v>
      </c>
      <c r="AH32" s="4">
        <v>0</v>
      </c>
      <c r="AI32" s="72">
        <v>0</v>
      </c>
      <c r="AJ32" s="4">
        <v>0</v>
      </c>
      <c r="AK32" s="4">
        <v>0</v>
      </c>
      <c r="AL32" s="73">
        <v>0</v>
      </c>
      <c r="AM32" s="72"/>
      <c r="AN32" s="4"/>
      <c r="AO32" s="4"/>
      <c r="AP32" s="4"/>
      <c r="AQ32" s="72"/>
      <c r="AR32" s="4"/>
      <c r="AS32" s="4"/>
      <c r="AT32" s="73"/>
      <c r="AU32" s="72"/>
      <c r="AV32" s="4"/>
      <c r="AW32" s="4"/>
      <c r="AX32" s="73"/>
      <c r="AY32" s="123">
        <v>1</v>
      </c>
      <c r="AZ32" s="72">
        <v>2</v>
      </c>
      <c r="BA32" s="4">
        <v>2</v>
      </c>
      <c r="BB32" s="4">
        <v>1</v>
      </c>
      <c r="BC32" s="4">
        <v>1</v>
      </c>
      <c r="BD32" s="4">
        <v>1</v>
      </c>
      <c r="BE32" s="4">
        <v>1</v>
      </c>
      <c r="BF32" s="5">
        <v>1</v>
      </c>
      <c r="BG32" s="4">
        <v>0</v>
      </c>
      <c r="BH32" s="4">
        <v>2</v>
      </c>
      <c r="BI32" s="4">
        <v>2</v>
      </c>
      <c r="BJ32" s="4">
        <v>2</v>
      </c>
      <c r="BK32" s="3">
        <v>2</v>
      </c>
      <c r="BL32" s="4">
        <v>2</v>
      </c>
      <c r="BM32" s="4">
        <v>1</v>
      </c>
      <c r="BN32" s="5">
        <v>0</v>
      </c>
      <c r="BO32" s="3">
        <v>2</v>
      </c>
      <c r="BP32" s="4">
        <v>2</v>
      </c>
      <c r="BQ32" s="4">
        <v>1</v>
      </c>
      <c r="BR32" s="5">
        <v>0</v>
      </c>
      <c r="BS32" s="3">
        <v>1</v>
      </c>
      <c r="BT32" s="4">
        <v>2</v>
      </c>
      <c r="BU32" s="4">
        <v>2</v>
      </c>
      <c r="BV32" s="5">
        <v>1</v>
      </c>
      <c r="BW32" s="3">
        <v>2</v>
      </c>
      <c r="BX32" s="4">
        <v>2</v>
      </c>
      <c r="BY32" s="4">
        <v>1</v>
      </c>
      <c r="BZ32" s="5"/>
      <c r="CA32" s="4"/>
      <c r="CB32" s="4"/>
      <c r="CC32" s="4"/>
      <c r="CD32" s="4"/>
      <c r="CE32" s="3"/>
      <c r="CF32" s="4"/>
      <c r="CG32" s="4"/>
      <c r="CH32" s="4"/>
      <c r="CI32" s="3"/>
      <c r="CJ32" s="4"/>
      <c r="CK32" s="5"/>
      <c r="CL32" s="4"/>
      <c r="CM32" s="4"/>
      <c r="CN32" s="3"/>
      <c r="CO32" s="73">
        <v>0</v>
      </c>
      <c r="CP32" s="68">
        <v>1</v>
      </c>
      <c r="CQ32" s="56">
        <v>1</v>
      </c>
      <c r="CR32" s="61">
        <v>1</v>
      </c>
      <c r="CS32" s="92">
        <v>3</v>
      </c>
      <c r="CT32" s="68">
        <v>1</v>
      </c>
      <c r="CU32" s="56">
        <v>1</v>
      </c>
      <c r="CV32" s="61">
        <v>1</v>
      </c>
      <c r="CW32" s="80">
        <v>3</v>
      </c>
      <c r="CX32" s="90">
        <v>1</v>
      </c>
      <c r="CY32" s="56">
        <v>1</v>
      </c>
      <c r="CZ32" s="61">
        <v>1</v>
      </c>
      <c r="DA32" s="80">
        <v>3</v>
      </c>
      <c r="DB32" s="83">
        <v>1</v>
      </c>
      <c r="DC32" s="111">
        <v>1</v>
      </c>
      <c r="DD32" s="98">
        <v>1</v>
      </c>
      <c r="DE32" s="63">
        <v>3</v>
      </c>
      <c r="DF32" s="80">
        <v>3</v>
      </c>
      <c r="DG32" s="80">
        <v>1</v>
      </c>
      <c r="DH32" s="80">
        <v>3</v>
      </c>
      <c r="DI32" s="80">
        <v>3</v>
      </c>
      <c r="DJ32" s="80">
        <v>0</v>
      </c>
      <c r="DK32" s="80"/>
      <c r="DL32" s="80"/>
      <c r="DM32" s="80"/>
      <c r="DN32" s="92">
        <v>0</v>
      </c>
      <c r="DO32" s="80">
        <v>1</v>
      </c>
      <c r="DP32" s="92"/>
      <c r="DQ32" s="31"/>
      <c r="DR32" s="92"/>
      <c r="DS32" s="98"/>
      <c r="DT32" s="80"/>
      <c r="DU32" s="32"/>
      <c r="DV32" s="178"/>
      <c r="DW32" s="55"/>
      <c r="DX32" s="98"/>
      <c r="DY32" s="60"/>
      <c r="DZ32" s="17"/>
      <c r="EA32" s="98"/>
      <c r="EB32" s="60"/>
      <c r="EC32" s="55"/>
      <c r="ED32" s="1"/>
      <c r="EE32" s="80">
        <f>Tableau40465171132[[#This Row],[R1]]+Tableau40465171132[[#This Row],[R2]]+Tableau40465171132[[#This Row],[R3]]</f>
        <v>0</v>
      </c>
    </row>
    <row r="33" spans="1:135" ht="15" customHeight="1" x14ac:dyDescent="0.25">
      <c r="A33" s="220" t="s">
        <v>444</v>
      </c>
      <c r="B33" s="11" t="s">
        <v>142</v>
      </c>
      <c r="C33" s="53"/>
      <c r="D33" s="45">
        <v>1</v>
      </c>
      <c r="E33" s="75"/>
      <c r="F33" s="45"/>
      <c r="G33" s="45"/>
      <c r="H33" s="11"/>
      <c r="I33" s="160">
        <v>1041</v>
      </c>
      <c r="J33" s="161">
        <v>1041</v>
      </c>
      <c r="K33" s="161"/>
      <c r="L33" s="161">
        <v>1315</v>
      </c>
      <c r="M33" s="144"/>
      <c r="N33" s="52"/>
      <c r="O33" s="52"/>
      <c r="P33" s="57">
        <v>1</v>
      </c>
      <c r="Q33" s="96">
        <v>1</v>
      </c>
      <c r="R33" s="83">
        <v>4164</v>
      </c>
      <c r="S33" s="121">
        <v>1</v>
      </c>
      <c r="T33" s="121">
        <v>3</v>
      </c>
      <c r="U33" s="121">
        <v>4</v>
      </c>
      <c r="V33" s="9">
        <v>3</v>
      </c>
      <c r="W33" s="283">
        <v>1.53</v>
      </c>
      <c r="X33" s="283">
        <v>2.2200000000000002</v>
      </c>
      <c r="Y33" s="283">
        <v>2.27</v>
      </c>
      <c r="Z33" s="236"/>
      <c r="AA33" s="236"/>
      <c r="AB33" s="236"/>
      <c r="AC33" s="236"/>
      <c r="AD33" s="236"/>
      <c r="AE33" s="4">
        <v>1</v>
      </c>
      <c r="AF33" s="4">
        <v>1</v>
      </c>
      <c r="AG33" s="4">
        <v>1</v>
      </c>
      <c r="AH33" s="4">
        <v>1</v>
      </c>
      <c r="AI33" s="72">
        <v>1</v>
      </c>
      <c r="AJ33" s="4">
        <v>1</v>
      </c>
      <c r="AK33" s="4">
        <v>1</v>
      </c>
      <c r="AL33" s="73">
        <v>1</v>
      </c>
      <c r="AM33" s="72">
        <v>1</v>
      </c>
      <c r="AN33" s="4">
        <v>1</v>
      </c>
      <c r="AO33" s="4">
        <v>1</v>
      </c>
      <c r="AP33" s="4">
        <v>1</v>
      </c>
      <c r="AQ33" s="72">
        <v>1</v>
      </c>
      <c r="AR33" s="4"/>
      <c r="AS33" s="4"/>
      <c r="AT33" s="73"/>
      <c r="AU33" s="72"/>
      <c r="AV33" s="4"/>
      <c r="AW33" s="4"/>
      <c r="AX33" s="73"/>
      <c r="AY33" s="123">
        <v>1</v>
      </c>
      <c r="AZ33" s="72">
        <v>1</v>
      </c>
      <c r="BA33" s="4">
        <v>1</v>
      </c>
      <c r="BB33" s="4">
        <v>2</v>
      </c>
      <c r="BC33" s="4">
        <v>2</v>
      </c>
      <c r="BD33" s="4">
        <v>2</v>
      </c>
      <c r="BE33" s="4">
        <v>2</v>
      </c>
      <c r="BF33" s="5">
        <v>2</v>
      </c>
      <c r="BG33" s="4">
        <v>2</v>
      </c>
      <c r="BH33" s="4">
        <v>0</v>
      </c>
      <c r="BI33" s="4">
        <v>2</v>
      </c>
      <c r="BJ33" s="4">
        <v>2</v>
      </c>
      <c r="BK33" s="3">
        <v>2</v>
      </c>
      <c r="BL33" s="4">
        <v>2</v>
      </c>
      <c r="BM33" s="4">
        <v>0</v>
      </c>
      <c r="BN33" s="5">
        <v>2</v>
      </c>
      <c r="BO33" s="3">
        <v>2</v>
      </c>
      <c r="BP33" s="4">
        <v>2</v>
      </c>
      <c r="BQ33" s="4">
        <v>2</v>
      </c>
      <c r="BR33" s="5">
        <v>2</v>
      </c>
      <c r="BS33" s="3">
        <v>2</v>
      </c>
      <c r="BT33" s="4">
        <v>2</v>
      </c>
      <c r="BU33" s="4">
        <v>2</v>
      </c>
      <c r="BV33" s="5">
        <v>2</v>
      </c>
      <c r="BW33" s="3">
        <v>2</v>
      </c>
      <c r="BX33" s="4">
        <v>2</v>
      </c>
      <c r="BY33" s="4">
        <v>0</v>
      </c>
      <c r="BZ33" s="5">
        <v>1</v>
      </c>
      <c r="CA33" s="4">
        <v>2</v>
      </c>
      <c r="CB33" s="4">
        <v>2</v>
      </c>
      <c r="CC33" s="4">
        <v>2</v>
      </c>
      <c r="CD33" s="4">
        <v>2</v>
      </c>
      <c r="CE33" s="3">
        <v>1</v>
      </c>
      <c r="CF33" s="4">
        <v>1</v>
      </c>
      <c r="CG33" s="4">
        <v>1</v>
      </c>
      <c r="CH33" s="4">
        <v>2</v>
      </c>
      <c r="CI33" s="3">
        <v>2</v>
      </c>
      <c r="CJ33" s="4">
        <v>2</v>
      </c>
      <c r="CK33" s="5">
        <v>2</v>
      </c>
      <c r="CL33" s="4">
        <v>2</v>
      </c>
      <c r="CM33" s="4">
        <v>2</v>
      </c>
      <c r="CN33" s="3">
        <v>2</v>
      </c>
      <c r="CO33" s="73">
        <v>2</v>
      </c>
      <c r="CP33" s="68">
        <v>1</v>
      </c>
      <c r="CQ33" s="56">
        <v>1</v>
      </c>
      <c r="CR33" s="61">
        <v>0</v>
      </c>
      <c r="CS33" s="92">
        <v>2</v>
      </c>
      <c r="CT33" s="89">
        <v>1</v>
      </c>
      <c r="CU33" s="56">
        <v>1</v>
      </c>
      <c r="CV33" s="61">
        <v>1</v>
      </c>
      <c r="CW33" s="80">
        <v>3</v>
      </c>
      <c r="CX33" s="56">
        <v>1</v>
      </c>
      <c r="CY33" s="56">
        <v>1</v>
      </c>
      <c r="CZ33" s="61">
        <v>1</v>
      </c>
      <c r="DA33" s="80">
        <v>3</v>
      </c>
      <c r="DB33" s="83">
        <v>1</v>
      </c>
      <c r="DC33" s="111">
        <v>1</v>
      </c>
      <c r="DD33" s="98">
        <v>1</v>
      </c>
      <c r="DE33" s="63">
        <v>3</v>
      </c>
      <c r="DF33" s="80">
        <v>3</v>
      </c>
      <c r="DG33" s="80">
        <v>3</v>
      </c>
      <c r="DH33" s="80">
        <v>3</v>
      </c>
      <c r="DI33" s="80">
        <v>2</v>
      </c>
      <c r="DJ33" s="80">
        <v>3</v>
      </c>
      <c r="DK33" s="80">
        <v>3</v>
      </c>
      <c r="DL33" s="80"/>
      <c r="DM33" s="80"/>
      <c r="DN33" s="92">
        <v>2</v>
      </c>
      <c r="DO33" s="80">
        <v>2</v>
      </c>
      <c r="DP33" s="92"/>
      <c r="DQ33" s="31"/>
      <c r="DR33" s="92"/>
      <c r="DS33" s="98"/>
      <c r="DT33" s="80"/>
      <c r="DU33" s="32"/>
      <c r="DV33" s="143"/>
      <c r="DW33" s="55"/>
      <c r="DX33" s="98"/>
      <c r="DY33" s="57"/>
      <c r="DZ33" s="17"/>
      <c r="EA33" s="98"/>
      <c r="EB33" s="57"/>
      <c r="EC33" s="55"/>
      <c r="ED33" s="1"/>
      <c r="EE33" s="80">
        <f>Tableau40465171132[[#This Row],[R1]]+Tableau40465171132[[#This Row],[R2]]+Tableau40465171132[[#This Row],[R3]]</f>
        <v>0</v>
      </c>
    </row>
    <row r="34" spans="1:135" ht="15" customHeight="1" x14ac:dyDescent="0.25">
      <c r="A34" s="220" t="s">
        <v>445</v>
      </c>
      <c r="B34" s="11" t="s">
        <v>222</v>
      </c>
      <c r="C34" s="11"/>
      <c r="D34" s="45">
        <v>1</v>
      </c>
      <c r="E34" s="75"/>
      <c r="F34" s="45"/>
      <c r="G34" s="45"/>
      <c r="H34" s="11"/>
      <c r="I34" s="160">
        <v>0</v>
      </c>
      <c r="J34" s="161">
        <v>0</v>
      </c>
      <c r="K34" s="161"/>
      <c r="L34" s="161">
        <v>14555</v>
      </c>
      <c r="M34" s="144"/>
      <c r="N34" s="52"/>
      <c r="O34" s="52"/>
      <c r="P34" s="57">
        <v>1</v>
      </c>
      <c r="Q34" s="96">
        <v>1</v>
      </c>
      <c r="R34" s="83">
        <v>3354</v>
      </c>
      <c r="S34" s="121">
        <v>1</v>
      </c>
      <c r="T34" s="121"/>
      <c r="U34" s="121">
        <v>3</v>
      </c>
      <c r="V34" s="9">
        <v>3</v>
      </c>
      <c r="W34" s="283">
        <v>4.08</v>
      </c>
      <c r="X34" s="283">
        <v>1.57</v>
      </c>
      <c r="Y34" s="283">
        <v>2.5099999999999998</v>
      </c>
      <c r="Z34" s="236"/>
      <c r="AA34" s="236"/>
      <c r="AB34" s="236"/>
      <c r="AC34" s="236"/>
      <c r="AD34" s="236"/>
      <c r="AE34" s="4">
        <v>1</v>
      </c>
      <c r="AF34" s="4">
        <v>1</v>
      </c>
      <c r="AG34" s="4">
        <v>0</v>
      </c>
      <c r="AH34" s="4">
        <v>1</v>
      </c>
      <c r="AI34" s="72">
        <v>1</v>
      </c>
      <c r="AJ34" s="4">
        <v>1</v>
      </c>
      <c r="AK34" s="4">
        <v>1</v>
      </c>
      <c r="AL34" s="73">
        <v>0</v>
      </c>
      <c r="AM34" s="72">
        <v>1</v>
      </c>
      <c r="AN34" s="4">
        <v>1</v>
      </c>
      <c r="AO34" s="4">
        <v>1</v>
      </c>
      <c r="AP34" s="4">
        <v>1</v>
      </c>
      <c r="AQ34" s="72">
        <v>1</v>
      </c>
      <c r="AR34" s="4"/>
      <c r="AS34" s="4"/>
      <c r="AT34" s="73"/>
      <c r="AU34" s="72"/>
      <c r="AV34" s="4"/>
      <c r="AW34" s="4"/>
      <c r="AX34" s="73"/>
      <c r="AY34" s="123">
        <v>1</v>
      </c>
      <c r="AZ34" s="72"/>
      <c r="BA34" s="4"/>
      <c r="BB34" s="4"/>
      <c r="BC34" s="4"/>
      <c r="BD34" s="4"/>
      <c r="BE34" s="4"/>
      <c r="BF34" s="5"/>
      <c r="BG34" s="4"/>
      <c r="BH34" s="4"/>
      <c r="BI34" s="4"/>
      <c r="BJ34" s="4"/>
      <c r="BK34" s="3"/>
      <c r="BL34" s="4"/>
      <c r="BM34" s="4"/>
      <c r="BN34" s="5"/>
      <c r="BO34" s="3"/>
      <c r="BP34" s="4"/>
      <c r="BQ34" s="4"/>
      <c r="BR34" s="5"/>
      <c r="BS34" s="3">
        <v>2</v>
      </c>
      <c r="BT34" s="4">
        <v>2</v>
      </c>
      <c r="BU34" s="4">
        <v>2</v>
      </c>
      <c r="BV34" s="5">
        <v>2</v>
      </c>
      <c r="BW34" s="3">
        <v>2</v>
      </c>
      <c r="BX34" s="4">
        <v>2</v>
      </c>
      <c r="BY34" s="4">
        <v>2</v>
      </c>
      <c r="BZ34" s="5">
        <v>2</v>
      </c>
      <c r="CA34" s="4">
        <v>2</v>
      </c>
      <c r="CB34" s="4">
        <v>1</v>
      </c>
      <c r="CC34" s="4">
        <v>2</v>
      </c>
      <c r="CD34" s="4">
        <v>2</v>
      </c>
      <c r="CE34" s="3">
        <v>2</v>
      </c>
      <c r="CF34" s="4">
        <v>2</v>
      </c>
      <c r="CG34" s="4">
        <v>2</v>
      </c>
      <c r="CH34" s="4">
        <v>1</v>
      </c>
      <c r="CI34" s="3">
        <v>2</v>
      </c>
      <c r="CJ34" s="4">
        <v>1</v>
      </c>
      <c r="CK34" s="5">
        <v>2</v>
      </c>
      <c r="CL34" s="4">
        <v>2</v>
      </c>
      <c r="CM34" s="4">
        <v>2</v>
      </c>
      <c r="CN34" s="3">
        <v>0</v>
      </c>
      <c r="CO34" s="73">
        <v>0</v>
      </c>
      <c r="CP34" s="68">
        <v>0</v>
      </c>
      <c r="CQ34" s="56">
        <v>0</v>
      </c>
      <c r="CR34" s="61">
        <v>0</v>
      </c>
      <c r="CS34" s="92"/>
      <c r="CT34" s="68"/>
      <c r="CU34" s="56"/>
      <c r="CV34" s="61"/>
      <c r="CW34" s="80"/>
      <c r="CX34" s="56"/>
      <c r="CY34" s="56"/>
      <c r="CZ34" s="64"/>
      <c r="DA34" s="80"/>
      <c r="DB34" s="83"/>
      <c r="DC34" s="111"/>
      <c r="DD34" s="98"/>
      <c r="DE34" s="63"/>
      <c r="DF34" s="80"/>
      <c r="DG34" s="80"/>
      <c r="DH34" s="80">
        <v>2</v>
      </c>
      <c r="DI34" s="80">
        <v>3</v>
      </c>
      <c r="DJ34" s="80">
        <v>2</v>
      </c>
      <c r="DK34" s="80">
        <v>3</v>
      </c>
      <c r="DL34" s="80"/>
      <c r="DM34" s="80"/>
      <c r="DN34" s="92">
        <v>0</v>
      </c>
      <c r="DO34" s="80">
        <v>1</v>
      </c>
      <c r="DP34" s="92"/>
      <c r="DQ34" s="31"/>
      <c r="DR34" s="92"/>
      <c r="DS34" s="98"/>
      <c r="DT34" s="80"/>
      <c r="DU34" s="32"/>
      <c r="DV34" s="143"/>
      <c r="DW34" s="55"/>
      <c r="DX34" s="98"/>
      <c r="DY34" s="57"/>
      <c r="DZ34" s="55"/>
      <c r="EA34" s="98"/>
      <c r="EB34" s="57"/>
      <c r="EC34" s="55"/>
      <c r="ED34" s="1"/>
      <c r="EE34" s="80">
        <f>Tableau40465171132[[#This Row],[R1]]+Tableau40465171132[[#This Row],[R2]]+Tableau40465171132[[#This Row],[R3]]</f>
        <v>0</v>
      </c>
    </row>
    <row r="35" spans="1:135" ht="15" customHeight="1" x14ac:dyDescent="0.25">
      <c r="A35" s="220" t="s">
        <v>446</v>
      </c>
      <c r="B35" s="11" t="s">
        <v>328</v>
      </c>
      <c r="C35" s="38"/>
      <c r="D35" s="45">
        <v>0</v>
      </c>
      <c r="E35" s="75"/>
      <c r="F35" s="51" t="s">
        <v>407</v>
      </c>
      <c r="G35" s="45"/>
      <c r="H35" s="11"/>
      <c r="I35" s="160">
        <v>0</v>
      </c>
      <c r="J35" s="161">
        <v>0</v>
      </c>
      <c r="K35" s="161"/>
      <c r="L35" s="161"/>
      <c r="M35" s="144"/>
      <c r="N35" s="52"/>
      <c r="O35" s="52"/>
      <c r="P35" s="57">
        <v>1</v>
      </c>
      <c r="Q35" s="96">
        <v>1</v>
      </c>
      <c r="R35" s="83">
        <v>2027</v>
      </c>
      <c r="S35" s="121">
        <v>0</v>
      </c>
      <c r="T35" s="121">
        <v>0</v>
      </c>
      <c r="U35" s="121">
        <v>0</v>
      </c>
      <c r="V35" s="9">
        <v>3</v>
      </c>
      <c r="W35" s="283">
        <v>0</v>
      </c>
      <c r="X35" s="283">
        <v>0</v>
      </c>
      <c r="Y35" s="283">
        <v>0.09</v>
      </c>
      <c r="Z35" s="236"/>
      <c r="AA35" s="236"/>
      <c r="AB35" s="236"/>
      <c r="AC35" s="236"/>
      <c r="AD35" s="236"/>
      <c r="AE35" s="4"/>
      <c r="AF35" s="4"/>
      <c r="AG35" s="4"/>
      <c r="AH35" s="4"/>
      <c r="AI35" s="72"/>
      <c r="AJ35" s="4"/>
      <c r="AK35" s="4"/>
      <c r="AL35" s="73"/>
      <c r="AM35" s="72"/>
      <c r="AN35" s="4"/>
      <c r="AO35" s="4"/>
      <c r="AP35" s="4"/>
      <c r="AQ35" s="72">
        <v>1</v>
      </c>
      <c r="AR35" s="4"/>
      <c r="AS35" s="4"/>
      <c r="AT35" s="73"/>
      <c r="AU35" s="72"/>
      <c r="AV35" s="4"/>
      <c r="AW35" s="4"/>
      <c r="AX35" s="73"/>
      <c r="AY35" s="123">
        <v>1</v>
      </c>
      <c r="AZ35" s="72"/>
      <c r="BA35" s="4"/>
      <c r="BB35" s="4"/>
      <c r="BC35" s="4"/>
      <c r="BD35" s="4"/>
      <c r="BE35" s="4"/>
      <c r="BF35" s="5"/>
      <c r="BG35" s="147"/>
      <c r="BH35" s="146"/>
      <c r="BI35" s="146"/>
      <c r="BJ35" s="146"/>
      <c r="BK35" s="147"/>
      <c r="BL35" s="146"/>
      <c r="BM35" s="146"/>
      <c r="BN35" s="148"/>
      <c r="BO35" s="3"/>
      <c r="BP35" s="4"/>
      <c r="BQ35" s="4"/>
      <c r="BR35" s="5"/>
      <c r="BS35" s="3"/>
      <c r="BT35" s="4"/>
      <c r="BU35" s="4"/>
      <c r="BV35" s="5"/>
      <c r="BW35" s="3"/>
      <c r="BX35" s="4"/>
      <c r="BY35" s="4"/>
      <c r="BZ35" s="5"/>
      <c r="CA35" s="4"/>
      <c r="CB35" s="4"/>
      <c r="CC35" s="4"/>
      <c r="CD35" s="4"/>
      <c r="CE35" s="3"/>
      <c r="CF35" s="4"/>
      <c r="CG35" s="4"/>
      <c r="CH35" s="4"/>
      <c r="CI35" s="3"/>
      <c r="CJ35" s="4"/>
      <c r="CK35" s="5"/>
      <c r="CL35" s="4"/>
      <c r="CM35" s="4"/>
      <c r="CN35" s="3">
        <v>1</v>
      </c>
      <c r="CO35" s="73">
        <v>1</v>
      </c>
      <c r="CP35" s="68"/>
      <c r="CQ35" s="56"/>
      <c r="CR35" s="61"/>
      <c r="CS35" s="92"/>
      <c r="CT35" s="68"/>
      <c r="CU35" s="56"/>
      <c r="CV35" s="61"/>
      <c r="CW35" s="80"/>
      <c r="CX35" s="56"/>
      <c r="CY35" s="56"/>
      <c r="CZ35" s="61"/>
      <c r="DA35" s="80"/>
      <c r="DB35" s="83"/>
      <c r="DC35" s="111"/>
      <c r="DD35" s="98"/>
      <c r="DE35" s="80"/>
      <c r="DF35" s="80"/>
      <c r="DG35" s="80"/>
      <c r="DH35" s="80"/>
      <c r="DI35" s="80"/>
      <c r="DJ35" s="80"/>
      <c r="DK35" s="80"/>
      <c r="DL35" s="80"/>
      <c r="DM35" s="80"/>
      <c r="DN35" s="92">
        <v>0</v>
      </c>
      <c r="DO35" s="80">
        <v>2</v>
      </c>
      <c r="DP35" s="92"/>
      <c r="DQ35" s="31"/>
      <c r="DR35" s="92"/>
      <c r="DS35" s="125"/>
      <c r="DT35" s="80"/>
      <c r="DU35" s="32"/>
      <c r="DV35" s="143"/>
      <c r="DW35" s="55"/>
      <c r="DX35" s="98"/>
      <c r="DY35" s="57"/>
      <c r="DZ35" s="55"/>
      <c r="EA35" s="98"/>
      <c r="EB35" s="57"/>
      <c r="EC35" s="55"/>
      <c r="ED35" s="1"/>
      <c r="EE35" s="80">
        <f>Tableau40465171132[[#This Row],[R1]]+Tableau40465171132[[#This Row],[R2]]+Tableau40465171132[[#This Row],[R3]]</f>
        <v>0</v>
      </c>
    </row>
    <row r="36" spans="1:135" ht="15" customHeight="1" x14ac:dyDescent="0.25">
      <c r="A36" s="220" t="s">
        <v>447</v>
      </c>
      <c r="B36" s="11" t="s">
        <v>178</v>
      </c>
      <c r="C36" s="11"/>
      <c r="D36" s="45">
        <v>1</v>
      </c>
      <c r="E36" s="75"/>
      <c r="F36" s="45"/>
      <c r="G36" s="45"/>
      <c r="H36" s="11"/>
      <c r="I36" s="160">
        <v>0</v>
      </c>
      <c r="J36" s="161">
        <v>0</v>
      </c>
      <c r="K36" s="161"/>
      <c r="L36" s="161">
        <v>65218</v>
      </c>
      <c r="M36" s="144"/>
      <c r="N36" s="52"/>
      <c r="O36" s="52"/>
      <c r="P36" s="57">
        <v>1</v>
      </c>
      <c r="Q36" s="96">
        <v>1</v>
      </c>
      <c r="R36" s="83">
        <v>4234</v>
      </c>
      <c r="S36" s="121">
        <v>1</v>
      </c>
      <c r="T36" s="121">
        <v>4</v>
      </c>
      <c r="U36" s="121">
        <v>4</v>
      </c>
      <c r="V36" s="9">
        <v>3</v>
      </c>
      <c r="W36" s="283">
        <v>4.09</v>
      </c>
      <c r="X36" s="283">
        <v>3.53</v>
      </c>
      <c r="Y36" s="283">
        <v>3.39</v>
      </c>
      <c r="Z36" s="236"/>
      <c r="AA36" s="236"/>
      <c r="AB36" s="236"/>
      <c r="AC36" s="236"/>
      <c r="AD36" s="236"/>
      <c r="AE36" s="4">
        <v>1</v>
      </c>
      <c r="AF36" s="4">
        <v>1</v>
      </c>
      <c r="AG36" s="4">
        <v>1</v>
      </c>
      <c r="AH36" s="4">
        <v>1</v>
      </c>
      <c r="AI36" s="72">
        <v>1</v>
      </c>
      <c r="AJ36" s="4">
        <v>1</v>
      </c>
      <c r="AK36" s="4">
        <v>1</v>
      </c>
      <c r="AL36" s="73">
        <v>1</v>
      </c>
      <c r="AM36" s="72">
        <v>1</v>
      </c>
      <c r="AN36" s="4">
        <v>1</v>
      </c>
      <c r="AO36" s="4">
        <v>1</v>
      </c>
      <c r="AP36" s="4">
        <v>1</v>
      </c>
      <c r="AQ36" s="72">
        <v>1</v>
      </c>
      <c r="AR36" s="4"/>
      <c r="AS36" s="4"/>
      <c r="AT36" s="73"/>
      <c r="AU36" s="72"/>
      <c r="AV36" s="4"/>
      <c r="AW36" s="4"/>
      <c r="AX36" s="73"/>
      <c r="AY36" s="123">
        <v>1</v>
      </c>
      <c r="AZ36" s="72">
        <v>2</v>
      </c>
      <c r="BA36" s="4">
        <v>2</v>
      </c>
      <c r="BB36" s="4">
        <v>2</v>
      </c>
      <c r="BC36" s="4">
        <v>2</v>
      </c>
      <c r="BD36" s="4">
        <v>2</v>
      </c>
      <c r="BE36" s="4">
        <v>2</v>
      </c>
      <c r="BF36" s="5">
        <v>2</v>
      </c>
      <c r="BG36" s="3">
        <v>2</v>
      </c>
      <c r="BH36" s="4">
        <v>2</v>
      </c>
      <c r="BI36" s="4">
        <v>2</v>
      </c>
      <c r="BJ36" s="4">
        <v>2</v>
      </c>
      <c r="BK36" s="3">
        <v>2</v>
      </c>
      <c r="BL36" s="4">
        <v>2</v>
      </c>
      <c r="BM36" s="4">
        <v>2</v>
      </c>
      <c r="BN36" s="5">
        <v>2</v>
      </c>
      <c r="BO36" s="3">
        <v>2</v>
      </c>
      <c r="BP36" s="4">
        <v>2</v>
      </c>
      <c r="BQ36" s="4">
        <v>2</v>
      </c>
      <c r="BR36" s="5">
        <v>2</v>
      </c>
      <c r="BS36" s="3">
        <v>2</v>
      </c>
      <c r="BT36" s="4">
        <v>2</v>
      </c>
      <c r="BU36" s="4">
        <v>2</v>
      </c>
      <c r="BV36" s="5">
        <v>2</v>
      </c>
      <c r="BW36" s="3">
        <v>2</v>
      </c>
      <c r="BX36" s="4">
        <v>2</v>
      </c>
      <c r="BY36" s="4">
        <v>2</v>
      </c>
      <c r="BZ36" s="5">
        <v>2</v>
      </c>
      <c r="CA36" s="4">
        <v>2</v>
      </c>
      <c r="CB36" s="4">
        <v>2</v>
      </c>
      <c r="CC36" s="4">
        <v>2</v>
      </c>
      <c r="CD36" s="4">
        <v>2</v>
      </c>
      <c r="CE36" s="3">
        <v>2</v>
      </c>
      <c r="CF36" s="4">
        <v>2</v>
      </c>
      <c r="CG36" s="4">
        <v>2</v>
      </c>
      <c r="CH36" s="4">
        <v>2</v>
      </c>
      <c r="CI36" s="3">
        <v>1</v>
      </c>
      <c r="CJ36" s="4">
        <v>2</v>
      </c>
      <c r="CK36" s="5">
        <v>2</v>
      </c>
      <c r="CL36" s="4">
        <v>2</v>
      </c>
      <c r="CM36" s="4">
        <v>2</v>
      </c>
      <c r="CN36" s="3">
        <v>2</v>
      </c>
      <c r="CO36" s="73">
        <v>2</v>
      </c>
      <c r="CP36" s="68">
        <v>1</v>
      </c>
      <c r="CQ36" s="56">
        <v>1</v>
      </c>
      <c r="CR36" s="61">
        <v>0</v>
      </c>
      <c r="CS36" s="92">
        <v>2</v>
      </c>
      <c r="CT36" s="62">
        <v>1</v>
      </c>
      <c r="CU36" s="56">
        <v>1</v>
      </c>
      <c r="CV36" s="61">
        <v>0</v>
      </c>
      <c r="CW36" s="80">
        <v>2</v>
      </c>
      <c r="CX36" s="56">
        <v>1</v>
      </c>
      <c r="CY36" s="56">
        <v>1</v>
      </c>
      <c r="CZ36" s="61">
        <v>0</v>
      </c>
      <c r="DA36" s="80">
        <v>2</v>
      </c>
      <c r="DB36" s="83">
        <v>1</v>
      </c>
      <c r="DC36" s="111">
        <v>1</v>
      </c>
      <c r="DD36" s="98">
        <v>1</v>
      </c>
      <c r="DE36" s="63">
        <v>3</v>
      </c>
      <c r="DF36" s="80">
        <v>3</v>
      </c>
      <c r="DG36" s="80">
        <v>3</v>
      </c>
      <c r="DH36" s="80">
        <v>3</v>
      </c>
      <c r="DI36" s="80">
        <v>3</v>
      </c>
      <c r="DJ36" s="80">
        <v>3</v>
      </c>
      <c r="DK36" s="80">
        <v>3</v>
      </c>
      <c r="DL36" s="80"/>
      <c r="DM36" s="80"/>
      <c r="DN36" s="92">
        <v>1</v>
      </c>
      <c r="DO36" s="80">
        <v>0</v>
      </c>
      <c r="DP36" s="92"/>
      <c r="DQ36" s="31"/>
      <c r="DR36" s="92"/>
      <c r="DS36" s="98"/>
      <c r="DT36" s="80"/>
      <c r="DU36" s="32"/>
      <c r="DV36" s="143"/>
      <c r="DW36" s="55"/>
      <c r="DX36" s="98"/>
      <c r="DY36" s="57"/>
      <c r="DZ36" s="17"/>
      <c r="EA36" s="98"/>
      <c r="EB36" s="57"/>
      <c r="EC36" s="55"/>
      <c r="ED36" s="1"/>
      <c r="EE36" s="80">
        <f>Tableau40465171132[[#This Row],[R1]]+Tableau40465171132[[#This Row],[R2]]+Tableau40465171132[[#This Row],[R3]]</f>
        <v>0</v>
      </c>
    </row>
    <row r="37" spans="1:135" ht="15" customHeight="1" x14ac:dyDescent="0.25">
      <c r="A37" s="220" t="s">
        <v>448</v>
      </c>
      <c r="B37" s="11" t="s">
        <v>198</v>
      </c>
      <c r="C37" s="53"/>
      <c r="D37" s="45">
        <v>1</v>
      </c>
      <c r="E37" s="75"/>
      <c r="F37" s="45"/>
      <c r="G37" s="45"/>
      <c r="H37" s="11"/>
      <c r="I37" s="160">
        <v>0</v>
      </c>
      <c r="J37" s="161">
        <v>0</v>
      </c>
      <c r="K37" s="161"/>
      <c r="L37" s="161">
        <v>3161</v>
      </c>
      <c r="M37" s="144"/>
      <c r="N37" s="52"/>
      <c r="O37" s="52"/>
      <c r="P37" s="57">
        <v>1</v>
      </c>
      <c r="Q37" s="96">
        <v>1</v>
      </c>
      <c r="R37" s="83">
        <v>4967</v>
      </c>
      <c r="S37" s="121">
        <v>1</v>
      </c>
      <c r="T37" s="121"/>
      <c r="U37" s="121">
        <v>4</v>
      </c>
      <c r="V37" s="3">
        <v>3</v>
      </c>
      <c r="W37" s="283">
        <v>4.0999999999999996</v>
      </c>
      <c r="X37" s="283">
        <v>4.51</v>
      </c>
      <c r="Y37" s="283">
        <v>5.22</v>
      </c>
      <c r="Z37" s="236"/>
      <c r="AA37" s="236"/>
      <c r="AB37" s="236"/>
      <c r="AC37" s="236"/>
      <c r="AD37" s="236"/>
      <c r="AE37" s="4">
        <v>1</v>
      </c>
      <c r="AF37" s="4">
        <v>1</v>
      </c>
      <c r="AG37" s="4">
        <v>0</v>
      </c>
      <c r="AH37" s="4">
        <v>1</v>
      </c>
      <c r="AI37" s="72">
        <v>1</v>
      </c>
      <c r="AJ37" s="4">
        <v>1</v>
      </c>
      <c r="AK37" s="4">
        <v>1</v>
      </c>
      <c r="AL37" s="73">
        <v>1</v>
      </c>
      <c r="AM37" s="72">
        <v>1</v>
      </c>
      <c r="AN37" s="4">
        <v>1</v>
      </c>
      <c r="AO37" s="4">
        <v>1</v>
      </c>
      <c r="AP37" s="4">
        <v>1</v>
      </c>
      <c r="AQ37" s="72"/>
      <c r="AR37" s="4"/>
      <c r="AS37" s="4"/>
      <c r="AT37" s="73"/>
      <c r="AU37" s="72"/>
      <c r="AV37" s="4"/>
      <c r="AW37" s="4"/>
      <c r="AX37" s="73"/>
      <c r="AY37" s="123">
        <v>1</v>
      </c>
      <c r="AZ37" s="72"/>
      <c r="BA37" s="4"/>
      <c r="BB37" s="4">
        <v>2</v>
      </c>
      <c r="BC37" s="4"/>
      <c r="BD37" s="4"/>
      <c r="BE37" s="4"/>
      <c r="BF37" s="5"/>
      <c r="BG37" s="3"/>
      <c r="BH37" s="4"/>
      <c r="BI37" s="4"/>
      <c r="BJ37" s="5"/>
      <c r="BK37" s="3"/>
      <c r="BL37" s="4"/>
      <c r="BM37" s="4"/>
      <c r="BN37" s="5"/>
      <c r="BO37" s="3"/>
      <c r="BP37" s="4"/>
      <c r="BQ37" s="4"/>
      <c r="BR37" s="5"/>
      <c r="BS37" s="3">
        <v>2</v>
      </c>
      <c r="BT37" s="4">
        <v>2</v>
      </c>
      <c r="BU37" s="4">
        <v>2</v>
      </c>
      <c r="BV37" s="5">
        <v>2</v>
      </c>
      <c r="BW37" s="3">
        <v>2</v>
      </c>
      <c r="BX37" s="4">
        <v>2</v>
      </c>
      <c r="BY37" s="4">
        <v>2</v>
      </c>
      <c r="BZ37" s="5">
        <v>2</v>
      </c>
      <c r="CA37" s="4">
        <v>2</v>
      </c>
      <c r="CB37" s="4">
        <v>2</v>
      </c>
      <c r="CC37" s="4">
        <v>2</v>
      </c>
      <c r="CD37" s="4">
        <v>2</v>
      </c>
      <c r="CE37" s="3">
        <v>2</v>
      </c>
      <c r="CF37" s="4">
        <v>2</v>
      </c>
      <c r="CG37" s="4">
        <v>2</v>
      </c>
      <c r="CH37" s="4">
        <v>1</v>
      </c>
      <c r="CI37" s="3">
        <v>2</v>
      </c>
      <c r="CJ37" s="4">
        <v>2</v>
      </c>
      <c r="CK37" s="5">
        <v>2</v>
      </c>
      <c r="CL37" s="4">
        <v>2</v>
      </c>
      <c r="CM37" s="4">
        <v>2</v>
      </c>
      <c r="CN37" s="3">
        <v>2</v>
      </c>
      <c r="CO37" s="73">
        <v>2</v>
      </c>
      <c r="CP37" s="68">
        <v>0</v>
      </c>
      <c r="CQ37" s="56">
        <v>0</v>
      </c>
      <c r="CR37" s="61">
        <v>0</v>
      </c>
      <c r="CS37" s="92"/>
      <c r="CT37" s="62"/>
      <c r="CU37" s="56"/>
      <c r="CV37" s="61"/>
      <c r="CW37" s="80"/>
      <c r="CX37" s="56"/>
      <c r="CY37" s="56"/>
      <c r="CZ37" s="64"/>
      <c r="DA37" s="80"/>
      <c r="DB37" s="83"/>
      <c r="DC37" s="111"/>
      <c r="DD37" s="98"/>
      <c r="DE37" s="63"/>
      <c r="DF37" s="80"/>
      <c r="DG37" s="80"/>
      <c r="DH37" s="80">
        <v>3</v>
      </c>
      <c r="DI37" s="80">
        <v>3</v>
      </c>
      <c r="DJ37" s="80">
        <v>3</v>
      </c>
      <c r="DK37" s="80">
        <v>3</v>
      </c>
      <c r="DL37" s="80"/>
      <c r="DM37" s="80"/>
      <c r="DN37" s="92">
        <v>2</v>
      </c>
      <c r="DO37" s="80">
        <v>2</v>
      </c>
      <c r="DP37" s="92"/>
      <c r="DQ37" s="31"/>
      <c r="DR37" s="92"/>
      <c r="DS37" s="98"/>
      <c r="DT37" s="80"/>
      <c r="DU37" s="32"/>
      <c r="DV37" s="143"/>
      <c r="DW37" s="55"/>
      <c r="DX37" s="98"/>
      <c r="DY37" s="57"/>
      <c r="DZ37" s="55"/>
      <c r="EA37" s="98"/>
      <c r="EB37" s="57"/>
      <c r="EC37" s="55"/>
      <c r="ED37" s="1"/>
      <c r="EE37" s="80">
        <f>Tableau40465171132[[#This Row],[R1]]+Tableau40465171132[[#This Row],[R2]]+Tableau40465171132[[#This Row],[R3]]</f>
        <v>0</v>
      </c>
    </row>
    <row r="38" spans="1:135" ht="15" customHeight="1" x14ac:dyDescent="0.25">
      <c r="A38" s="220" t="s">
        <v>449</v>
      </c>
      <c r="B38" s="11" t="s">
        <v>134</v>
      </c>
      <c r="C38" s="38"/>
      <c r="D38" s="45">
        <v>1</v>
      </c>
      <c r="E38" s="45"/>
      <c r="F38" s="45"/>
      <c r="G38" s="45"/>
      <c r="H38" s="11"/>
      <c r="I38" s="160"/>
      <c r="J38" s="161"/>
      <c r="K38" s="161"/>
      <c r="L38" s="161"/>
      <c r="M38" s="144"/>
      <c r="N38" s="52"/>
      <c r="O38" s="52"/>
      <c r="P38" s="57">
        <v>1</v>
      </c>
      <c r="Q38" s="96">
        <v>1</v>
      </c>
      <c r="R38" s="83">
        <v>4933</v>
      </c>
      <c r="S38" s="121">
        <v>1</v>
      </c>
      <c r="T38" s="121"/>
      <c r="U38" s="121"/>
      <c r="V38" s="9">
        <v>3</v>
      </c>
      <c r="W38" s="283">
        <v>4.22</v>
      </c>
      <c r="X38" s="283">
        <v>5.25</v>
      </c>
      <c r="Y38" s="283">
        <v>5.37</v>
      </c>
      <c r="Z38" s="236"/>
      <c r="AA38" s="236"/>
      <c r="AB38" s="236"/>
      <c r="AC38" s="236"/>
      <c r="AD38" s="236"/>
      <c r="AE38" s="4"/>
      <c r="AF38" s="4"/>
      <c r="AG38" s="4"/>
      <c r="AH38" s="4"/>
      <c r="AI38" s="72"/>
      <c r="AJ38" s="4"/>
      <c r="AK38" s="4"/>
      <c r="AL38" s="73"/>
      <c r="AM38" s="72"/>
      <c r="AN38" s="4"/>
      <c r="AO38" s="4">
        <v>1</v>
      </c>
      <c r="AP38" s="4">
        <v>1</v>
      </c>
      <c r="AQ38" s="72"/>
      <c r="AR38" s="4"/>
      <c r="AS38" s="4"/>
      <c r="AT38" s="73"/>
      <c r="AU38" s="72"/>
      <c r="AV38" s="4"/>
      <c r="AW38" s="4"/>
      <c r="AX38" s="73"/>
      <c r="AY38" s="123">
        <v>1</v>
      </c>
      <c r="AZ38" s="72"/>
      <c r="BA38" s="4"/>
      <c r="BB38" s="4"/>
      <c r="BC38" s="4"/>
      <c r="BD38" s="4"/>
      <c r="BE38" s="4"/>
      <c r="BF38" s="5"/>
      <c r="BG38" s="3"/>
      <c r="BH38" s="4"/>
      <c r="BI38" s="4"/>
      <c r="BJ38" s="4"/>
      <c r="BK38" s="3"/>
      <c r="BL38" s="4"/>
      <c r="BM38" s="4"/>
      <c r="BN38" s="5"/>
      <c r="BO38" s="3"/>
      <c r="BP38" s="4"/>
      <c r="BQ38" s="4"/>
      <c r="BR38" s="5"/>
      <c r="BS38" s="3"/>
      <c r="BT38" s="4"/>
      <c r="BU38" s="4"/>
      <c r="BV38" s="5"/>
      <c r="BW38" s="3"/>
      <c r="BX38" s="4"/>
      <c r="BY38" s="4"/>
      <c r="BZ38" s="5"/>
      <c r="CA38" s="4"/>
      <c r="CB38" s="4"/>
      <c r="CC38" s="4"/>
      <c r="CD38" s="4"/>
      <c r="CE38" s="3"/>
      <c r="CF38" s="4"/>
      <c r="CG38" s="4"/>
      <c r="CH38" s="4"/>
      <c r="CI38" s="3"/>
      <c r="CJ38" s="4"/>
      <c r="CK38" s="5"/>
      <c r="CL38" s="4"/>
      <c r="CM38" s="4"/>
      <c r="CN38" s="3">
        <v>2</v>
      </c>
      <c r="CO38" s="73">
        <v>0</v>
      </c>
      <c r="CP38" s="68"/>
      <c r="CQ38" s="56"/>
      <c r="CR38" s="61"/>
      <c r="CS38" s="92"/>
      <c r="CT38" s="68"/>
      <c r="CU38" s="56"/>
      <c r="CV38" s="61"/>
      <c r="CW38" s="80"/>
      <c r="CX38" s="56"/>
      <c r="CY38" s="56"/>
      <c r="CZ38" s="64"/>
      <c r="DA38" s="80"/>
      <c r="DB38" s="83"/>
      <c r="DC38" s="111"/>
      <c r="DD38" s="98"/>
      <c r="DE38" s="63"/>
      <c r="DF38" s="80"/>
      <c r="DG38" s="80"/>
      <c r="DH38" s="80"/>
      <c r="DI38" s="80"/>
      <c r="DJ38" s="80"/>
      <c r="DK38" s="80"/>
      <c r="DL38" s="80"/>
      <c r="DM38" s="80"/>
      <c r="DN38" s="92">
        <v>2</v>
      </c>
      <c r="DO38" s="80">
        <v>2</v>
      </c>
      <c r="DP38" s="92"/>
      <c r="DQ38" s="31"/>
      <c r="DR38" s="92"/>
      <c r="DS38" s="98"/>
      <c r="DT38" s="80"/>
      <c r="DU38" s="32"/>
      <c r="DV38" s="178"/>
      <c r="DW38" s="55"/>
      <c r="DX38" s="98"/>
      <c r="DY38" s="60"/>
      <c r="DZ38" s="55"/>
      <c r="EA38" s="98"/>
      <c r="EB38" s="60"/>
      <c r="EC38" s="55"/>
      <c r="ED38" s="1"/>
      <c r="EE38" s="80">
        <f>Tableau40465171132[[#This Row],[R1]]+Tableau40465171132[[#This Row],[R2]]+Tableau40465171132[[#This Row],[R3]]</f>
        <v>0</v>
      </c>
    </row>
    <row r="39" spans="1:135" ht="15" customHeight="1" x14ac:dyDescent="0.25">
      <c r="A39" s="220" t="s">
        <v>450</v>
      </c>
      <c r="B39" s="11" t="s">
        <v>242</v>
      </c>
      <c r="C39" s="11"/>
      <c r="D39" s="45">
        <v>1</v>
      </c>
      <c r="E39" s="199"/>
      <c r="F39" s="52"/>
      <c r="G39" s="52"/>
      <c r="H39" s="19"/>
      <c r="I39" s="160">
        <v>0</v>
      </c>
      <c r="J39" s="161">
        <v>0</v>
      </c>
      <c r="K39" s="161"/>
      <c r="L39" s="161">
        <v>0</v>
      </c>
      <c r="M39" s="144"/>
      <c r="N39" s="52"/>
      <c r="O39" s="52"/>
      <c r="P39" s="57">
        <v>1</v>
      </c>
      <c r="Q39" s="96">
        <v>1</v>
      </c>
      <c r="R39" s="83">
        <v>3228</v>
      </c>
      <c r="S39" s="121">
        <v>1</v>
      </c>
      <c r="T39" s="121">
        <v>0</v>
      </c>
      <c r="U39" s="121">
        <v>4</v>
      </c>
      <c r="V39" s="9">
        <v>3</v>
      </c>
      <c r="W39" s="283">
        <v>0.54</v>
      </c>
      <c r="X39" s="283">
        <v>0.43</v>
      </c>
      <c r="Y39" s="283">
        <v>0.54</v>
      </c>
      <c r="Z39" s="236"/>
      <c r="AA39" s="236"/>
      <c r="AB39" s="236"/>
      <c r="AC39" s="236"/>
      <c r="AD39" s="236"/>
      <c r="AE39" s="4">
        <v>1</v>
      </c>
      <c r="AF39" s="4">
        <v>1</v>
      </c>
      <c r="AG39" s="4">
        <v>1</v>
      </c>
      <c r="AH39" s="4">
        <v>1</v>
      </c>
      <c r="AI39" s="72">
        <v>1</v>
      </c>
      <c r="AJ39" s="4">
        <v>1</v>
      </c>
      <c r="AK39" s="4">
        <v>0</v>
      </c>
      <c r="AL39" s="73">
        <v>1</v>
      </c>
      <c r="AM39" s="72">
        <v>1</v>
      </c>
      <c r="AN39" s="4">
        <v>1</v>
      </c>
      <c r="AO39" s="4">
        <v>1</v>
      </c>
      <c r="AP39" s="4">
        <v>1</v>
      </c>
      <c r="AQ39" s="72">
        <v>1</v>
      </c>
      <c r="AR39" s="4"/>
      <c r="AS39" s="4"/>
      <c r="AT39" s="73"/>
      <c r="AU39" s="72"/>
      <c r="AV39" s="4"/>
      <c r="AW39" s="4"/>
      <c r="AX39" s="73"/>
      <c r="AY39" s="123">
        <v>1</v>
      </c>
      <c r="AZ39" s="72">
        <v>0</v>
      </c>
      <c r="BA39" s="4">
        <v>0</v>
      </c>
      <c r="BB39" s="4">
        <v>0</v>
      </c>
      <c r="BC39" s="4"/>
      <c r="BD39" s="4"/>
      <c r="BE39" s="4"/>
      <c r="BF39" s="5"/>
      <c r="BG39" s="3"/>
      <c r="BH39" s="4"/>
      <c r="BI39" s="4"/>
      <c r="BJ39" s="4"/>
      <c r="BK39" s="3"/>
      <c r="BL39" s="4"/>
      <c r="BM39" s="4"/>
      <c r="BN39" s="5"/>
      <c r="BO39" s="3"/>
      <c r="BP39" s="4"/>
      <c r="BQ39" s="4"/>
      <c r="BR39" s="5"/>
      <c r="BS39" s="3"/>
      <c r="BT39" s="4"/>
      <c r="BU39" s="4"/>
      <c r="BV39" s="5">
        <v>2</v>
      </c>
      <c r="BW39" s="3">
        <v>1</v>
      </c>
      <c r="BX39" s="4">
        <v>2</v>
      </c>
      <c r="BY39" s="4">
        <v>2</v>
      </c>
      <c r="BZ39" s="5">
        <v>2</v>
      </c>
      <c r="CA39" s="4">
        <v>2</v>
      </c>
      <c r="CB39" s="4">
        <v>1</v>
      </c>
      <c r="CC39" s="4">
        <v>2</v>
      </c>
      <c r="CD39" s="4">
        <v>2</v>
      </c>
      <c r="CE39" s="3">
        <v>2</v>
      </c>
      <c r="CF39" s="4">
        <v>2</v>
      </c>
      <c r="CG39" s="4">
        <v>2</v>
      </c>
      <c r="CH39" s="4">
        <v>2</v>
      </c>
      <c r="CI39" s="3">
        <v>2</v>
      </c>
      <c r="CJ39" s="4">
        <v>2</v>
      </c>
      <c r="CK39" s="5">
        <v>2</v>
      </c>
      <c r="CL39" s="4">
        <v>2</v>
      </c>
      <c r="CM39" s="4">
        <v>2</v>
      </c>
      <c r="CN39" s="3">
        <v>2</v>
      </c>
      <c r="CO39" s="73">
        <v>2</v>
      </c>
      <c r="CP39" s="68"/>
      <c r="CQ39" s="56"/>
      <c r="CR39" s="64"/>
      <c r="CS39" s="92"/>
      <c r="CT39" s="68"/>
      <c r="CU39" s="56"/>
      <c r="CV39" s="61"/>
      <c r="CW39" s="80"/>
      <c r="CX39" s="56"/>
      <c r="CY39" s="56"/>
      <c r="CZ39" s="64"/>
      <c r="DA39" s="80"/>
      <c r="DB39" s="83"/>
      <c r="DC39" s="111"/>
      <c r="DD39" s="98"/>
      <c r="DE39" s="63"/>
      <c r="DF39" s="80"/>
      <c r="DG39" s="80"/>
      <c r="DH39" s="80"/>
      <c r="DI39" s="94">
        <v>3</v>
      </c>
      <c r="DJ39" s="94">
        <v>3</v>
      </c>
      <c r="DK39" s="94">
        <v>2</v>
      </c>
      <c r="DL39" s="94"/>
      <c r="DM39" s="94"/>
      <c r="DN39" s="92">
        <v>2</v>
      </c>
      <c r="DO39" s="94">
        <v>2</v>
      </c>
      <c r="DP39" s="92"/>
      <c r="DQ39" s="31"/>
      <c r="DR39" s="92"/>
      <c r="DS39" s="98"/>
      <c r="DT39" s="94"/>
      <c r="DU39" s="32"/>
      <c r="DV39" s="143"/>
      <c r="DW39" s="55"/>
      <c r="DX39" s="98"/>
      <c r="DY39" s="57"/>
      <c r="DZ39" s="55"/>
      <c r="EA39" s="98"/>
      <c r="EB39" s="57"/>
      <c r="EC39" s="55"/>
      <c r="ED39" s="1"/>
      <c r="EE39" s="80">
        <f>Tableau40465171132[[#This Row],[R1]]+Tableau40465171132[[#This Row],[R2]]+Tableau40465171132[[#This Row],[R3]]</f>
        <v>0</v>
      </c>
    </row>
    <row r="40" spans="1:135" ht="15" customHeight="1" x14ac:dyDescent="0.25">
      <c r="A40" s="220" t="s">
        <v>451</v>
      </c>
      <c r="B40" s="11" t="s">
        <v>136</v>
      </c>
      <c r="C40" s="11"/>
      <c r="D40" s="45">
        <v>1</v>
      </c>
      <c r="E40" s="75"/>
      <c r="F40" s="45"/>
      <c r="G40" s="45"/>
      <c r="H40" s="11"/>
      <c r="I40" s="160">
        <v>744</v>
      </c>
      <c r="J40" s="161">
        <v>1069</v>
      </c>
      <c r="K40" s="161">
        <v>2000</v>
      </c>
      <c r="L40" s="161">
        <v>1069</v>
      </c>
      <c r="M40" s="144"/>
      <c r="N40" s="52"/>
      <c r="O40" s="52"/>
      <c r="P40" s="57">
        <v>1</v>
      </c>
      <c r="Q40" s="96">
        <v>1</v>
      </c>
      <c r="R40" s="83">
        <v>4917</v>
      </c>
      <c r="S40" s="121">
        <v>1</v>
      </c>
      <c r="T40" s="121">
        <v>2</v>
      </c>
      <c r="U40" s="121">
        <v>3</v>
      </c>
      <c r="V40" s="9">
        <v>3</v>
      </c>
      <c r="W40" s="283">
        <v>4.37</v>
      </c>
      <c r="X40" s="283">
        <v>4.5599999999999996</v>
      </c>
      <c r="Y40" s="283">
        <v>5.53</v>
      </c>
      <c r="Z40" s="236"/>
      <c r="AA40" s="236"/>
      <c r="AB40" s="236"/>
      <c r="AC40" s="236"/>
      <c r="AD40" s="236"/>
      <c r="AE40" s="4">
        <v>1</v>
      </c>
      <c r="AF40" s="4">
        <v>1</v>
      </c>
      <c r="AG40" s="4">
        <v>1</v>
      </c>
      <c r="AH40" s="4">
        <v>1</v>
      </c>
      <c r="AI40" s="72">
        <v>1</v>
      </c>
      <c r="AJ40" s="4">
        <v>1</v>
      </c>
      <c r="AK40" s="4">
        <v>1</v>
      </c>
      <c r="AL40" s="73">
        <v>1</v>
      </c>
      <c r="AM40" s="72">
        <v>1</v>
      </c>
      <c r="AN40" s="4">
        <v>1</v>
      </c>
      <c r="AO40" s="4">
        <v>1</v>
      </c>
      <c r="AP40" s="4">
        <v>1</v>
      </c>
      <c r="AQ40" s="72">
        <v>1</v>
      </c>
      <c r="AR40" s="4"/>
      <c r="AS40" s="4"/>
      <c r="AT40" s="73"/>
      <c r="AU40" s="72"/>
      <c r="AV40" s="4"/>
      <c r="AW40" s="4"/>
      <c r="AX40" s="73"/>
      <c r="AY40" s="123">
        <v>1</v>
      </c>
      <c r="AZ40" s="72">
        <v>1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5">
        <v>0</v>
      </c>
      <c r="BG40" s="147">
        <v>0</v>
      </c>
      <c r="BH40" s="146">
        <v>1</v>
      </c>
      <c r="BI40" s="146">
        <v>2</v>
      </c>
      <c r="BJ40" s="146">
        <v>2</v>
      </c>
      <c r="BK40" s="147">
        <v>0</v>
      </c>
      <c r="BL40" s="146">
        <v>1</v>
      </c>
      <c r="BM40" s="146">
        <v>0</v>
      </c>
      <c r="BN40" s="148">
        <v>1</v>
      </c>
      <c r="BO40" s="3">
        <v>2</v>
      </c>
      <c r="BP40" s="4">
        <v>1</v>
      </c>
      <c r="BQ40" s="4">
        <v>0</v>
      </c>
      <c r="BR40" s="5">
        <v>2</v>
      </c>
      <c r="BS40" s="3">
        <v>2</v>
      </c>
      <c r="BT40" s="4">
        <v>1</v>
      </c>
      <c r="BU40" s="4">
        <v>1</v>
      </c>
      <c r="BV40" s="5">
        <v>2</v>
      </c>
      <c r="BW40" s="3">
        <v>2</v>
      </c>
      <c r="BX40" s="4">
        <v>0</v>
      </c>
      <c r="BY40" s="4">
        <v>2</v>
      </c>
      <c r="BZ40" s="5">
        <v>2</v>
      </c>
      <c r="CA40" s="4">
        <v>2</v>
      </c>
      <c r="CB40" s="4">
        <v>2</v>
      </c>
      <c r="CC40" s="4">
        <v>2</v>
      </c>
      <c r="CD40" s="4">
        <v>2</v>
      </c>
      <c r="CE40" s="3">
        <v>2</v>
      </c>
      <c r="CF40" s="4">
        <v>2</v>
      </c>
      <c r="CG40" s="4">
        <v>2</v>
      </c>
      <c r="CH40" s="4">
        <v>1</v>
      </c>
      <c r="CI40" s="3">
        <v>2</v>
      </c>
      <c r="CJ40" s="4">
        <v>1</v>
      </c>
      <c r="CK40" s="5">
        <v>2</v>
      </c>
      <c r="CL40" s="4">
        <v>2</v>
      </c>
      <c r="CM40" s="4">
        <v>2</v>
      </c>
      <c r="CN40" s="3">
        <v>2</v>
      </c>
      <c r="CO40" s="73">
        <v>2</v>
      </c>
      <c r="CP40" s="68">
        <v>1</v>
      </c>
      <c r="CQ40" s="56">
        <v>1</v>
      </c>
      <c r="CR40" s="61">
        <v>1</v>
      </c>
      <c r="CS40" s="92">
        <v>3</v>
      </c>
      <c r="CT40" s="89">
        <v>1</v>
      </c>
      <c r="CU40" s="56">
        <v>1</v>
      </c>
      <c r="CV40" s="61">
        <v>1</v>
      </c>
      <c r="CW40" s="80">
        <v>3</v>
      </c>
      <c r="CX40" s="56">
        <v>1</v>
      </c>
      <c r="CY40" s="56">
        <v>1</v>
      </c>
      <c r="CZ40" s="61">
        <v>1</v>
      </c>
      <c r="DA40" s="80">
        <v>3</v>
      </c>
      <c r="DB40" s="83">
        <v>1</v>
      </c>
      <c r="DC40" s="111">
        <v>1</v>
      </c>
      <c r="DD40" s="98">
        <v>1</v>
      </c>
      <c r="DE40" s="80">
        <v>3</v>
      </c>
      <c r="DF40" s="80">
        <v>3</v>
      </c>
      <c r="DG40" s="80">
        <v>2</v>
      </c>
      <c r="DH40" s="80">
        <v>3</v>
      </c>
      <c r="DI40" s="80">
        <v>3</v>
      </c>
      <c r="DJ40" s="80">
        <v>3</v>
      </c>
      <c r="DK40" s="80">
        <v>3</v>
      </c>
      <c r="DL40" s="80"/>
      <c r="DM40" s="80"/>
      <c r="DN40" s="92">
        <v>2</v>
      </c>
      <c r="DO40" s="80">
        <v>2</v>
      </c>
      <c r="DP40" s="92"/>
      <c r="DQ40" s="31"/>
      <c r="DR40" s="92"/>
      <c r="DS40" s="98"/>
      <c r="DT40" s="80"/>
      <c r="DU40" s="32"/>
      <c r="DV40" s="143"/>
      <c r="DW40" s="55"/>
      <c r="DX40" s="98"/>
      <c r="DY40" s="57"/>
      <c r="DZ40" s="17"/>
      <c r="EA40" s="98"/>
      <c r="EB40" s="57"/>
      <c r="EC40" s="55"/>
      <c r="ED40" s="1"/>
      <c r="EE40" s="80">
        <f>Tableau40465171132[[#This Row],[R1]]+Tableau40465171132[[#This Row],[R2]]+Tableau40465171132[[#This Row],[R3]]</f>
        <v>0</v>
      </c>
    </row>
    <row r="41" spans="1:135" ht="15" customHeight="1" x14ac:dyDescent="0.25">
      <c r="A41" s="220" t="s">
        <v>452</v>
      </c>
      <c r="B41" s="11" t="s">
        <v>132</v>
      </c>
      <c r="C41" s="29"/>
      <c r="D41" s="45">
        <v>1</v>
      </c>
      <c r="E41" s="75"/>
      <c r="F41" s="45"/>
      <c r="G41" s="45"/>
      <c r="H41" s="86"/>
      <c r="I41" s="160">
        <v>0</v>
      </c>
      <c r="J41" s="161">
        <v>0</v>
      </c>
      <c r="K41" s="161"/>
      <c r="L41" s="161">
        <v>0</v>
      </c>
      <c r="M41" s="144"/>
      <c r="N41" s="52"/>
      <c r="O41" s="52"/>
      <c r="P41" s="57">
        <v>1</v>
      </c>
      <c r="Q41" s="96">
        <v>1</v>
      </c>
      <c r="R41" s="83">
        <v>4590</v>
      </c>
      <c r="S41" s="121">
        <v>1</v>
      </c>
      <c r="T41" s="121">
        <v>4</v>
      </c>
      <c r="U41" s="121">
        <v>4</v>
      </c>
      <c r="V41" s="3">
        <v>3</v>
      </c>
      <c r="W41" s="283">
        <v>4.0599999999999996</v>
      </c>
      <c r="X41" s="283">
        <v>4.33</v>
      </c>
      <c r="Y41" s="283">
        <v>4.41</v>
      </c>
      <c r="Z41" s="236"/>
      <c r="AA41" s="236"/>
      <c r="AB41" s="236"/>
      <c r="AC41" s="236"/>
      <c r="AD41" s="236"/>
      <c r="AE41" s="4">
        <v>1</v>
      </c>
      <c r="AF41" s="4">
        <v>1</v>
      </c>
      <c r="AG41" s="4">
        <v>1</v>
      </c>
      <c r="AH41" s="4">
        <v>1</v>
      </c>
      <c r="AI41" s="72">
        <v>1</v>
      </c>
      <c r="AJ41" s="4">
        <v>1</v>
      </c>
      <c r="AK41" s="4">
        <v>1</v>
      </c>
      <c r="AL41" s="73">
        <v>1</v>
      </c>
      <c r="AM41" s="72">
        <v>1</v>
      </c>
      <c r="AN41" s="4">
        <v>1</v>
      </c>
      <c r="AO41" s="4">
        <v>1</v>
      </c>
      <c r="AP41" s="4">
        <v>1</v>
      </c>
      <c r="AQ41" s="72">
        <v>1</v>
      </c>
      <c r="AR41" s="4"/>
      <c r="AS41" s="4"/>
      <c r="AT41" s="73"/>
      <c r="AU41" s="72"/>
      <c r="AV41" s="4"/>
      <c r="AW41" s="4"/>
      <c r="AX41" s="73"/>
      <c r="AY41" s="123">
        <v>1</v>
      </c>
      <c r="AZ41" s="72">
        <v>2</v>
      </c>
      <c r="BA41" s="4">
        <v>2</v>
      </c>
      <c r="BB41" s="4">
        <v>2</v>
      </c>
      <c r="BC41" s="4">
        <v>2</v>
      </c>
      <c r="BD41" s="4">
        <v>2</v>
      </c>
      <c r="BE41" s="4">
        <v>2</v>
      </c>
      <c r="BF41" s="5">
        <v>2</v>
      </c>
      <c r="BG41" s="147">
        <v>2</v>
      </c>
      <c r="BH41" s="146">
        <v>2</v>
      </c>
      <c r="BI41" s="146">
        <v>2</v>
      </c>
      <c r="BJ41" s="146">
        <v>2</v>
      </c>
      <c r="BK41" s="147">
        <v>2</v>
      </c>
      <c r="BL41" s="146">
        <v>2</v>
      </c>
      <c r="BM41" s="146">
        <v>2</v>
      </c>
      <c r="BN41" s="148">
        <v>2</v>
      </c>
      <c r="BO41" s="3">
        <v>2</v>
      </c>
      <c r="BP41" s="4">
        <v>2</v>
      </c>
      <c r="BQ41" s="4">
        <v>2</v>
      </c>
      <c r="BR41" s="5">
        <v>2</v>
      </c>
      <c r="BS41" s="3">
        <v>2</v>
      </c>
      <c r="BT41" s="4">
        <v>2</v>
      </c>
      <c r="BU41" s="4">
        <v>2</v>
      </c>
      <c r="BV41" s="5">
        <v>2</v>
      </c>
      <c r="BW41" s="3">
        <v>2</v>
      </c>
      <c r="BX41" s="4">
        <v>2</v>
      </c>
      <c r="BY41" s="4">
        <v>2</v>
      </c>
      <c r="BZ41" s="5">
        <v>2</v>
      </c>
      <c r="CA41" s="4">
        <v>2</v>
      </c>
      <c r="CB41" s="4">
        <v>2</v>
      </c>
      <c r="CC41" s="4">
        <v>2</v>
      </c>
      <c r="CD41" s="4">
        <v>2</v>
      </c>
      <c r="CE41" s="3">
        <v>2</v>
      </c>
      <c r="CF41" s="4">
        <v>2</v>
      </c>
      <c r="CG41" s="4">
        <v>2</v>
      </c>
      <c r="CH41" s="4">
        <v>2</v>
      </c>
      <c r="CI41" s="3">
        <v>2</v>
      </c>
      <c r="CJ41" s="4">
        <v>2</v>
      </c>
      <c r="CK41" s="5">
        <v>2</v>
      </c>
      <c r="CL41" s="4">
        <v>2</v>
      </c>
      <c r="CM41" s="4">
        <v>2</v>
      </c>
      <c r="CN41" s="3">
        <v>2</v>
      </c>
      <c r="CO41" s="73">
        <v>2</v>
      </c>
      <c r="CP41" s="68">
        <v>1</v>
      </c>
      <c r="CQ41" s="56">
        <v>1</v>
      </c>
      <c r="CR41" s="64">
        <v>1</v>
      </c>
      <c r="CS41" s="92">
        <v>3</v>
      </c>
      <c r="CT41" s="68">
        <v>1</v>
      </c>
      <c r="CU41" s="56">
        <v>1</v>
      </c>
      <c r="CV41" s="61">
        <v>1</v>
      </c>
      <c r="CW41" s="80">
        <v>3</v>
      </c>
      <c r="CX41" s="56">
        <v>1</v>
      </c>
      <c r="CY41" s="56">
        <v>1</v>
      </c>
      <c r="CZ41" s="64">
        <v>1</v>
      </c>
      <c r="DA41" s="80">
        <v>3</v>
      </c>
      <c r="DB41" s="83">
        <v>1</v>
      </c>
      <c r="DC41" s="111">
        <v>1</v>
      </c>
      <c r="DD41" s="98">
        <v>1</v>
      </c>
      <c r="DE41" s="80">
        <v>3</v>
      </c>
      <c r="DF41" s="80">
        <v>3</v>
      </c>
      <c r="DG41" s="80">
        <v>3</v>
      </c>
      <c r="DH41" s="94">
        <v>3</v>
      </c>
      <c r="DI41" s="94">
        <v>3</v>
      </c>
      <c r="DJ41" s="94">
        <v>3</v>
      </c>
      <c r="DK41" s="94">
        <v>3</v>
      </c>
      <c r="DL41" s="94"/>
      <c r="DM41" s="94"/>
      <c r="DN41" s="92">
        <v>2</v>
      </c>
      <c r="DO41" s="94">
        <v>2</v>
      </c>
      <c r="DP41" s="92"/>
      <c r="DQ41" s="31"/>
      <c r="DR41" s="92"/>
      <c r="DS41" s="98"/>
      <c r="DT41" s="94"/>
      <c r="DU41" s="32"/>
      <c r="DV41" s="143"/>
      <c r="DW41" s="55"/>
      <c r="DX41" s="98"/>
      <c r="DY41" s="57"/>
      <c r="DZ41" s="17"/>
      <c r="EA41" s="98"/>
      <c r="EB41" s="57"/>
      <c r="EC41" s="55"/>
      <c r="ED41" s="1"/>
      <c r="EE41" s="80">
        <f>Tableau40465171132[[#This Row],[R1]]+Tableau40465171132[[#This Row],[R2]]+Tableau40465171132[[#This Row],[R3]]</f>
        <v>0</v>
      </c>
    </row>
    <row r="42" spans="1:135" ht="15" customHeight="1" x14ac:dyDescent="0.25">
      <c r="A42" s="220" t="s">
        <v>453</v>
      </c>
      <c r="B42" s="11" t="s">
        <v>250</v>
      </c>
      <c r="C42" s="11"/>
      <c r="D42" s="45">
        <v>1</v>
      </c>
      <c r="E42" s="75"/>
      <c r="F42" s="45"/>
      <c r="G42" s="45"/>
      <c r="H42" s="11"/>
      <c r="I42" s="160">
        <v>888</v>
      </c>
      <c r="J42" s="161">
        <v>9107</v>
      </c>
      <c r="K42" s="161">
        <v>1000</v>
      </c>
      <c r="L42" s="161">
        <v>45977</v>
      </c>
      <c r="M42" s="144"/>
      <c r="N42" s="52"/>
      <c r="O42" s="52"/>
      <c r="P42" s="57">
        <v>1</v>
      </c>
      <c r="Q42" s="96">
        <v>1</v>
      </c>
      <c r="R42" s="83">
        <v>3819</v>
      </c>
      <c r="S42" s="121">
        <v>1</v>
      </c>
      <c r="T42" s="121">
        <v>3</v>
      </c>
      <c r="U42" s="121">
        <v>4</v>
      </c>
      <c r="V42" s="9">
        <v>3</v>
      </c>
      <c r="W42" s="283">
        <v>1.59</v>
      </c>
      <c r="X42" s="283">
        <v>1.22</v>
      </c>
      <c r="Y42" s="283">
        <v>1.38</v>
      </c>
      <c r="Z42" s="236"/>
      <c r="AA42" s="236"/>
      <c r="AB42" s="236"/>
      <c r="AC42" s="236"/>
      <c r="AD42" s="236"/>
      <c r="AE42" s="4">
        <v>1</v>
      </c>
      <c r="AF42" s="4">
        <v>1</v>
      </c>
      <c r="AG42" s="4">
        <v>1</v>
      </c>
      <c r="AH42" s="4">
        <v>1</v>
      </c>
      <c r="AI42" s="72">
        <v>1</v>
      </c>
      <c r="AJ42" s="4">
        <v>0</v>
      </c>
      <c r="AK42" s="4">
        <v>1</v>
      </c>
      <c r="AL42" s="73">
        <v>1</v>
      </c>
      <c r="AM42" s="72">
        <v>0</v>
      </c>
      <c r="AN42" s="4">
        <v>0</v>
      </c>
      <c r="AO42" s="4">
        <v>1</v>
      </c>
      <c r="AP42" s="4">
        <v>1</v>
      </c>
      <c r="AQ42" s="72">
        <v>1</v>
      </c>
      <c r="AR42" s="4"/>
      <c r="AS42" s="4"/>
      <c r="AT42" s="73"/>
      <c r="AU42" s="72"/>
      <c r="AV42" s="4"/>
      <c r="AW42" s="4"/>
      <c r="AX42" s="73"/>
      <c r="AY42" s="123">
        <v>1</v>
      </c>
      <c r="AZ42" s="72">
        <v>1</v>
      </c>
      <c r="BA42" s="4">
        <v>1</v>
      </c>
      <c r="BB42" s="4">
        <v>2</v>
      </c>
      <c r="BC42" s="4">
        <v>2</v>
      </c>
      <c r="BD42" s="4">
        <v>0</v>
      </c>
      <c r="BE42" s="4">
        <v>1</v>
      </c>
      <c r="BF42" s="5">
        <v>1</v>
      </c>
      <c r="BG42" s="3">
        <v>2</v>
      </c>
      <c r="BH42" s="4">
        <v>2</v>
      </c>
      <c r="BI42" s="4">
        <v>2</v>
      </c>
      <c r="BJ42" s="4">
        <v>1</v>
      </c>
      <c r="BK42" s="3">
        <v>1</v>
      </c>
      <c r="BL42" s="4">
        <v>2</v>
      </c>
      <c r="BM42" s="4">
        <v>2</v>
      </c>
      <c r="BN42" s="5">
        <v>2</v>
      </c>
      <c r="BO42" s="3">
        <v>2</v>
      </c>
      <c r="BP42" s="4">
        <v>1</v>
      </c>
      <c r="BQ42" s="4">
        <v>1</v>
      </c>
      <c r="BR42" s="5">
        <v>2</v>
      </c>
      <c r="BS42" s="3">
        <v>2</v>
      </c>
      <c r="BT42" s="4">
        <v>2</v>
      </c>
      <c r="BU42" s="4">
        <v>1</v>
      </c>
      <c r="BV42" s="5">
        <v>2</v>
      </c>
      <c r="BW42" s="3">
        <v>2</v>
      </c>
      <c r="BX42" s="4">
        <v>0</v>
      </c>
      <c r="BY42" s="4">
        <v>2</v>
      </c>
      <c r="BZ42" s="5">
        <v>2</v>
      </c>
      <c r="CA42" s="4">
        <v>2</v>
      </c>
      <c r="CB42" s="4">
        <v>2</v>
      </c>
      <c r="CC42" s="4">
        <v>2</v>
      </c>
      <c r="CD42" s="4">
        <v>2</v>
      </c>
      <c r="CE42" s="3">
        <v>1</v>
      </c>
      <c r="CF42" s="4">
        <v>2</v>
      </c>
      <c r="CG42" s="4">
        <v>2</v>
      </c>
      <c r="CH42" s="4">
        <v>1</v>
      </c>
      <c r="CI42" s="3">
        <v>1</v>
      </c>
      <c r="CJ42" s="4">
        <v>2</v>
      </c>
      <c r="CK42" s="5">
        <v>2</v>
      </c>
      <c r="CL42" s="4">
        <v>1</v>
      </c>
      <c r="CM42" s="4">
        <v>2</v>
      </c>
      <c r="CN42" s="3">
        <v>2</v>
      </c>
      <c r="CO42" s="73">
        <v>2</v>
      </c>
      <c r="CP42" s="68">
        <v>1</v>
      </c>
      <c r="CQ42" s="56">
        <v>1</v>
      </c>
      <c r="CR42" s="61">
        <v>0</v>
      </c>
      <c r="CS42" s="92">
        <v>2</v>
      </c>
      <c r="CT42" s="62">
        <v>1</v>
      </c>
      <c r="CU42" s="56">
        <v>1</v>
      </c>
      <c r="CV42" s="61">
        <v>1</v>
      </c>
      <c r="CW42" s="80">
        <v>3</v>
      </c>
      <c r="CX42" s="56">
        <v>1</v>
      </c>
      <c r="CY42" s="56">
        <v>1</v>
      </c>
      <c r="CZ42" s="61">
        <v>1</v>
      </c>
      <c r="DA42" s="80">
        <v>3</v>
      </c>
      <c r="DB42" s="83">
        <v>1</v>
      </c>
      <c r="DC42" s="111">
        <v>1</v>
      </c>
      <c r="DD42" s="98">
        <v>0</v>
      </c>
      <c r="DE42" s="63">
        <v>2</v>
      </c>
      <c r="DF42" s="80">
        <v>3</v>
      </c>
      <c r="DG42" s="80">
        <v>3</v>
      </c>
      <c r="DH42" s="80">
        <v>3</v>
      </c>
      <c r="DI42" s="80">
        <v>3</v>
      </c>
      <c r="DJ42" s="80">
        <v>3</v>
      </c>
      <c r="DK42" s="80">
        <v>3</v>
      </c>
      <c r="DL42" s="80"/>
      <c r="DM42" s="80"/>
      <c r="DN42" s="92">
        <v>2</v>
      </c>
      <c r="DO42" s="80">
        <v>2</v>
      </c>
      <c r="DP42" s="92"/>
      <c r="DQ42" s="31"/>
      <c r="DR42" s="92"/>
      <c r="DS42" s="98"/>
      <c r="DT42" s="80"/>
      <c r="DU42" s="32"/>
      <c r="DV42" s="143"/>
      <c r="DW42" s="55"/>
      <c r="DX42" s="98"/>
      <c r="DY42" s="57"/>
      <c r="DZ42" s="17"/>
      <c r="EA42" s="98"/>
      <c r="EB42" s="57"/>
      <c r="EC42" s="55"/>
      <c r="ED42" s="1"/>
      <c r="EE42" s="80">
        <f>Tableau40465171132[[#This Row],[R1]]+Tableau40465171132[[#This Row],[R2]]+Tableau40465171132[[#This Row],[R3]]</f>
        <v>0</v>
      </c>
    </row>
    <row r="43" spans="1:135" ht="15" customHeight="1" x14ac:dyDescent="0.25">
      <c r="A43" s="220" t="s">
        <v>454</v>
      </c>
      <c r="B43" s="11" t="s">
        <v>340</v>
      </c>
      <c r="C43" s="11"/>
      <c r="D43" s="45">
        <v>0</v>
      </c>
      <c r="E43" s="45"/>
      <c r="F43" s="45" t="s">
        <v>406</v>
      </c>
      <c r="G43" s="45"/>
      <c r="H43" s="45"/>
      <c r="I43" s="160"/>
      <c r="J43" s="161"/>
      <c r="K43" s="161"/>
      <c r="L43" s="161"/>
      <c r="M43" s="144"/>
      <c r="N43" s="52"/>
      <c r="O43" s="52"/>
      <c r="P43" s="57">
        <v>1</v>
      </c>
      <c r="Q43" s="96">
        <v>1</v>
      </c>
      <c r="R43" s="83">
        <v>4488</v>
      </c>
      <c r="S43" s="121"/>
      <c r="T43" s="121"/>
      <c r="U43" s="121"/>
      <c r="V43" s="3"/>
      <c r="W43" s="283">
        <v>4.05</v>
      </c>
      <c r="X43" s="283">
        <v>3.4</v>
      </c>
      <c r="Y43" s="283">
        <v>4.55</v>
      </c>
      <c r="Z43" s="236"/>
      <c r="AA43" s="236"/>
      <c r="AB43" s="236"/>
      <c r="AC43" s="236"/>
      <c r="AD43" s="236"/>
      <c r="AE43" s="4"/>
      <c r="AF43" s="4"/>
      <c r="AG43" s="4"/>
      <c r="AH43" s="4"/>
      <c r="AI43" s="72"/>
      <c r="AJ43" s="4"/>
      <c r="AK43" s="4"/>
      <c r="AL43" s="73"/>
      <c r="AM43" s="72"/>
      <c r="AN43" s="4"/>
      <c r="AO43" s="4"/>
      <c r="AP43" s="4"/>
      <c r="AQ43" s="72"/>
      <c r="AR43" s="4"/>
      <c r="AS43" s="4"/>
      <c r="AT43" s="73"/>
      <c r="AU43" s="72"/>
      <c r="AV43" s="4"/>
      <c r="AW43" s="4"/>
      <c r="AX43" s="73"/>
      <c r="AY43" s="123"/>
      <c r="AZ43" s="72"/>
      <c r="BA43" s="4"/>
      <c r="BB43" s="4"/>
      <c r="BC43" s="4"/>
      <c r="BD43" s="4"/>
      <c r="BE43" s="4"/>
      <c r="BF43" s="5"/>
      <c r="BG43" s="3"/>
      <c r="BH43" s="4"/>
      <c r="BI43" s="4"/>
      <c r="BJ43" s="5"/>
      <c r="BK43" s="3"/>
      <c r="BL43" s="4"/>
      <c r="BM43" s="4"/>
      <c r="BN43" s="5"/>
      <c r="BO43" s="3"/>
      <c r="BP43" s="4"/>
      <c r="BQ43" s="4"/>
      <c r="BR43" s="5"/>
      <c r="BS43" s="3"/>
      <c r="BT43" s="4"/>
      <c r="BU43" s="4"/>
      <c r="BV43" s="5"/>
      <c r="BW43" s="3"/>
      <c r="BX43" s="4"/>
      <c r="BY43" s="4"/>
      <c r="BZ43" s="5"/>
      <c r="CA43" s="4"/>
      <c r="CB43" s="4"/>
      <c r="CC43" s="4"/>
      <c r="CD43" s="4"/>
      <c r="CE43" s="3"/>
      <c r="CF43" s="4"/>
      <c r="CG43" s="4"/>
      <c r="CH43" s="4"/>
      <c r="CI43" s="3"/>
      <c r="CJ43" s="4"/>
      <c r="CK43" s="5"/>
      <c r="CL43" s="4"/>
      <c r="CM43" s="4"/>
      <c r="CN43" s="3"/>
      <c r="CO43" s="73"/>
      <c r="CP43" s="57"/>
      <c r="CQ43" s="55"/>
      <c r="CR43" s="168"/>
      <c r="CS43" s="92"/>
      <c r="CT43" s="62"/>
      <c r="CU43" s="56"/>
      <c r="CV43" s="169"/>
      <c r="CW43" s="80"/>
      <c r="CX43" s="111"/>
      <c r="CY43" s="55"/>
      <c r="CZ43" s="61"/>
      <c r="DA43" s="80"/>
      <c r="DB43" s="83"/>
      <c r="DC43" s="111"/>
      <c r="DD43" s="98"/>
      <c r="DE43" s="63"/>
      <c r="DF43" s="80"/>
      <c r="DG43" s="80"/>
      <c r="DH43" s="80"/>
      <c r="DI43" s="80"/>
      <c r="DJ43" s="80"/>
      <c r="DK43" s="80"/>
      <c r="DL43" s="80"/>
      <c r="DM43" s="80"/>
      <c r="DN43" s="92">
        <v>0</v>
      </c>
      <c r="DO43" s="80">
        <v>2</v>
      </c>
      <c r="DP43" s="92"/>
      <c r="DQ43" s="31"/>
      <c r="DR43" s="92"/>
      <c r="DS43" s="98"/>
      <c r="DT43" s="80"/>
      <c r="DU43" s="32"/>
      <c r="DV43" s="143"/>
      <c r="DW43" s="55"/>
      <c r="DX43" s="168"/>
      <c r="DY43" s="57"/>
      <c r="DZ43" s="55"/>
      <c r="EA43" s="168"/>
      <c r="EB43" s="57"/>
      <c r="EC43" s="55"/>
      <c r="ED43" s="55"/>
      <c r="EE43" s="170">
        <f>Tableau40465171132[[#This Row],[R1]]+Tableau40465171132[[#This Row],[R2]]+Tableau40465171132[[#This Row],[R3]]</f>
        <v>0</v>
      </c>
    </row>
    <row r="44" spans="1:135" ht="15" customHeight="1" x14ac:dyDescent="0.25">
      <c r="A44" s="220" t="s">
        <v>455</v>
      </c>
      <c r="B44" s="11" t="s">
        <v>160</v>
      </c>
      <c r="D44" s="45">
        <v>1</v>
      </c>
      <c r="E44" s="75"/>
      <c r="F44" s="45"/>
      <c r="G44" s="45"/>
      <c r="H44" s="11"/>
      <c r="I44" s="160">
        <v>6974</v>
      </c>
      <c r="J44" s="161">
        <v>14172</v>
      </c>
      <c r="K44" s="161">
        <v>2000</v>
      </c>
      <c r="L44" s="161">
        <v>127115</v>
      </c>
      <c r="M44" s="144"/>
      <c r="N44" s="52"/>
      <c r="O44" s="52"/>
      <c r="P44" s="57">
        <v>1</v>
      </c>
      <c r="Q44" s="96">
        <v>1</v>
      </c>
      <c r="R44" s="83">
        <v>5518</v>
      </c>
      <c r="S44" s="121">
        <v>1</v>
      </c>
      <c r="T44" s="121">
        <v>4</v>
      </c>
      <c r="U44" s="121">
        <v>4</v>
      </c>
      <c r="V44" s="3">
        <v>4</v>
      </c>
      <c r="W44" s="283">
        <v>4.46</v>
      </c>
      <c r="X44" s="283">
        <v>5.51</v>
      </c>
      <c r="Y44" s="283">
        <v>6.24</v>
      </c>
      <c r="Z44" s="236"/>
      <c r="AA44" s="236"/>
      <c r="AB44" s="236"/>
      <c r="AC44" s="236"/>
      <c r="AD44" s="236"/>
      <c r="AE44" s="4">
        <v>1</v>
      </c>
      <c r="AF44" s="4">
        <v>1</v>
      </c>
      <c r="AG44" s="4">
        <v>1</v>
      </c>
      <c r="AH44" s="4">
        <v>0</v>
      </c>
      <c r="AI44" s="72">
        <v>1</v>
      </c>
      <c r="AJ44" s="4">
        <v>1</v>
      </c>
      <c r="AK44" s="4">
        <v>1</v>
      </c>
      <c r="AL44" s="73">
        <v>1</v>
      </c>
      <c r="AM44" s="72">
        <v>1</v>
      </c>
      <c r="AN44" s="4">
        <v>1</v>
      </c>
      <c r="AO44" s="4">
        <v>1</v>
      </c>
      <c r="AP44" s="4">
        <v>1</v>
      </c>
      <c r="AQ44" s="72">
        <v>1</v>
      </c>
      <c r="AR44" s="4"/>
      <c r="AS44" s="4"/>
      <c r="AT44" s="73"/>
      <c r="AU44" s="72"/>
      <c r="AV44" s="4"/>
      <c r="AW44" s="4"/>
      <c r="AX44" s="73"/>
      <c r="AY44" s="123">
        <v>1</v>
      </c>
      <c r="AZ44" s="72">
        <v>2</v>
      </c>
      <c r="BA44" s="4">
        <v>2</v>
      </c>
      <c r="BB44" s="4">
        <v>2</v>
      </c>
      <c r="BC44" s="4">
        <v>2</v>
      </c>
      <c r="BD44" s="4">
        <v>2</v>
      </c>
      <c r="BE44" s="4">
        <v>2</v>
      </c>
      <c r="BF44" s="5">
        <v>2</v>
      </c>
      <c r="BG44" s="3">
        <v>2</v>
      </c>
      <c r="BH44" s="4">
        <v>2</v>
      </c>
      <c r="BI44" s="4">
        <v>2</v>
      </c>
      <c r="BJ44" s="5">
        <v>2</v>
      </c>
      <c r="BK44" s="3">
        <v>2</v>
      </c>
      <c r="BL44" s="4">
        <v>2</v>
      </c>
      <c r="BM44" s="4">
        <v>2</v>
      </c>
      <c r="BN44" s="5">
        <v>2</v>
      </c>
      <c r="BO44" s="3">
        <v>2</v>
      </c>
      <c r="BP44" s="4">
        <v>2</v>
      </c>
      <c r="BQ44" s="4">
        <v>2</v>
      </c>
      <c r="BR44" s="5">
        <v>2</v>
      </c>
      <c r="BS44" s="3">
        <v>2</v>
      </c>
      <c r="BT44" s="4">
        <v>2</v>
      </c>
      <c r="BU44" s="4">
        <v>2</v>
      </c>
      <c r="BV44" s="5">
        <v>2</v>
      </c>
      <c r="BW44" s="3">
        <v>2</v>
      </c>
      <c r="BX44" s="4">
        <v>2</v>
      </c>
      <c r="BY44" s="4">
        <v>2</v>
      </c>
      <c r="BZ44" s="5">
        <v>2</v>
      </c>
      <c r="CA44" s="4">
        <v>2</v>
      </c>
      <c r="CB44" s="4">
        <v>2</v>
      </c>
      <c r="CC44" s="4">
        <v>2</v>
      </c>
      <c r="CD44" s="4">
        <v>2</v>
      </c>
      <c r="CE44" s="3">
        <v>2</v>
      </c>
      <c r="CF44" s="4">
        <v>2</v>
      </c>
      <c r="CG44" s="4">
        <v>2</v>
      </c>
      <c r="CH44" s="4">
        <v>2</v>
      </c>
      <c r="CI44" s="3">
        <v>2</v>
      </c>
      <c r="CJ44" s="4">
        <v>2</v>
      </c>
      <c r="CK44" s="5">
        <v>2</v>
      </c>
      <c r="CL44" s="4">
        <v>2</v>
      </c>
      <c r="CM44" s="4">
        <v>2</v>
      </c>
      <c r="CN44" s="3">
        <v>2</v>
      </c>
      <c r="CO44" s="73">
        <v>2</v>
      </c>
      <c r="CP44" s="68">
        <v>0</v>
      </c>
      <c r="CQ44" s="56">
        <v>0</v>
      </c>
      <c r="CR44" s="61">
        <v>0</v>
      </c>
      <c r="CS44" s="92"/>
      <c r="CT44" s="62">
        <v>1</v>
      </c>
      <c r="CU44" s="56">
        <v>1</v>
      </c>
      <c r="CV44" s="61">
        <v>1</v>
      </c>
      <c r="CW44" s="80">
        <v>3</v>
      </c>
      <c r="CX44" s="56">
        <v>1</v>
      </c>
      <c r="CY44" s="56">
        <v>1</v>
      </c>
      <c r="CZ44" s="61">
        <v>1</v>
      </c>
      <c r="DA44" s="80">
        <v>3</v>
      </c>
      <c r="DB44" s="83">
        <v>1</v>
      </c>
      <c r="DC44" s="111">
        <v>1</v>
      </c>
      <c r="DD44" s="98">
        <v>1</v>
      </c>
      <c r="DE44" s="63">
        <v>3</v>
      </c>
      <c r="DF44" s="80">
        <v>3</v>
      </c>
      <c r="DG44" s="80">
        <v>3</v>
      </c>
      <c r="DH44" s="80">
        <v>3</v>
      </c>
      <c r="DI44" s="80">
        <v>3</v>
      </c>
      <c r="DJ44" s="80">
        <v>3</v>
      </c>
      <c r="DK44" s="80">
        <v>3</v>
      </c>
      <c r="DL44" s="80"/>
      <c r="DM44" s="80"/>
      <c r="DN44" s="92">
        <v>2</v>
      </c>
      <c r="DO44" s="80">
        <v>2</v>
      </c>
      <c r="DP44" s="92"/>
      <c r="DQ44" s="31"/>
      <c r="DR44" s="92"/>
      <c r="DS44" s="98"/>
      <c r="DT44" s="80"/>
      <c r="DU44" s="32"/>
      <c r="DV44" s="143"/>
      <c r="DW44" s="55"/>
      <c r="DX44" s="98"/>
      <c r="DY44" s="57"/>
      <c r="DZ44" s="17"/>
      <c r="EA44" s="98"/>
      <c r="EB44" s="57"/>
      <c r="EC44" s="55"/>
      <c r="ED44" s="1"/>
      <c r="EE44" s="80">
        <f>Tableau40465171132[[#This Row],[R1]]+Tableau40465171132[[#This Row],[R2]]+Tableau40465171132[[#This Row],[R3]]</f>
        <v>0</v>
      </c>
    </row>
    <row r="45" spans="1:135" ht="15" customHeight="1" x14ac:dyDescent="0.25">
      <c r="A45" s="220" t="s">
        <v>456</v>
      </c>
      <c r="B45" s="286" t="s">
        <v>137</v>
      </c>
      <c r="C45" s="53"/>
      <c r="D45" s="45">
        <v>1</v>
      </c>
      <c r="E45" s="75"/>
      <c r="F45" s="45"/>
      <c r="G45" s="45"/>
      <c r="H45" s="11"/>
      <c r="I45" s="160">
        <v>1743</v>
      </c>
      <c r="J45" s="161">
        <v>3033</v>
      </c>
      <c r="K45" s="161"/>
      <c r="L45" s="161">
        <v>6782</v>
      </c>
      <c r="M45" s="144"/>
      <c r="N45" s="52"/>
      <c r="O45" s="52"/>
      <c r="P45" s="57">
        <v>1</v>
      </c>
      <c r="Q45" s="96">
        <v>1</v>
      </c>
      <c r="R45" s="83">
        <v>4928</v>
      </c>
      <c r="S45" s="121">
        <v>1</v>
      </c>
      <c r="T45" s="121">
        <v>3</v>
      </c>
      <c r="U45" s="121">
        <v>3</v>
      </c>
      <c r="V45" s="9">
        <v>1</v>
      </c>
      <c r="W45" s="283">
        <v>0</v>
      </c>
      <c r="X45" s="283">
        <v>4.54</v>
      </c>
      <c r="Y45" s="283">
        <v>5.32</v>
      </c>
      <c r="Z45" s="236"/>
      <c r="AA45" s="236"/>
      <c r="AB45" s="236"/>
      <c r="AC45" s="236"/>
      <c r="AD45" s="236"/>
      <c r="AE45" s="4">
        <v>1</v>
      </c>
      <c r="AF45" s="4">
        <v>1</v>
      </c>
      <c r="AG45" s="4">
        <v>0</v>
      </c>
      <c r="AH45" s="4">
        <v>1</v>
      </c>
      <c r="AI45" s="72">
        <v>1</v>
      </c>
      <c r="AJ45" s="4">
        <v>0</v>
      </c>
      <c r="AK45" s="4">
        <v>0</v>
      </c>
      <c r="AL45" s="73">
        <v>0</v>
      </c>
      <c r="AM45" s="72">
        <v>1</v>
      </c>
      <c r="AN45" s="4">
        <v>1</v>
      </c>
      <c r="AO45" s="4">
        <v>1</v>
      </c>
      <c r="AP45" s="4">
        <v>1</v>
      </c>
      <c r="AQ45" s="72"/>
      <c r="AR45" s="4"/>
      <c r="AS45" s="4"/>
      <c r="AT45" s="73"/>
      <c r="AU45" s="72"/>
      <c r="AV45" s="4"/>
      <c r="AW45" s="4"/>
      <c r="AX45" s="73"/>
      <c r="AY45" s="123">
        <v>1</v>
      </c>
      <c r="AZ45" s="72">
        <v>2</v>
      </c>
      <c r="BA45" s="4">
        <v>2</v>
      </c>
      <c r="BB45" s="4">
        <v>2</v>
      </c>
      <c r="BC45" s="4">
        <v>2</v>
      </c>
      <c r="BD45" s="4">
        <v>2</v>
      </c>
      <c r="BE45" s="4">
        <v>2</v>
      </c>
      <c r="BF45" s="5">
        <v>2</v>
      </c>
      <c r="BG45" s="4">
        <v>2</v>
      </c>
      <c r="BH45" s="4">
        <v>2</v>
      </c>
      <c r="BI45" s="4">
        <v>2</v>
      </c>
      <c r="BJ45" s="4">
        <v>2</v>
      </c>
      <c r="BK45" s="3">
        <v>2</v>
      </c>
      <c r="BL45" s="4">
        <v>0</v>
      </c>
      <c r="BM45" s="4">
        <v>2</v>
      </c>
      <c r="BN45" s="5">
        <v>1</v>
      </c>
      <c r="BO45" s="3">
        <v>1</v>
      </c>
      <c r="BP45" s="4">
        <v>2</v>
      </c>
      <c r="BQ45" s="4">
        <v>2</v>
      </c>
      <c r="BR45" s="5">
        <v>1</v>
      </c>
      <c r="BS45" s="3">
        <v>2</v>
      </c>
      <c r="BT45" s="4">
        <v>2</v>
      </c>
      <c r="BU45" s="4">
        <v>2</v>
      </c>
      <c r="BV45" s="5">
        <v>1</v>
      </c>
      <c r="BW45" s="3">
        <v>1</v>
      </c>
      <c r="BX45" s="4">
        <v>2</v>
      </c>
      <c r="BY45" s="4">
        <v>2</v>
      </c>
      <c r="BZ45" s="5">
        <v>1</v>
      </c>
      <c r="CA45" s="4">
        <v>1</v>
      </c>
      <c r="CB45" s="4">
        <v>0</v>
      </c>
      <c r="CC45" s="4">
        <v>2</v>
      </c>
      <c r="CD45" s="4">
        <v>1</v>
      </c>
      <c r="CE45" s="3">
        <v>2</v>
      </c>
      <c r="CF45" s="4">
        <v>2</v>
      </c>
      <c r="CG45" s="4">
        <v>2</v>
      </c>
      <c r="CH45" s="4">
        <v>2</v>
      </c>
      <c r="CI45" s="3">
        <v>2</v>
      </c>
      <c r="CJ45" s="4">
        <v>2</v>
      </c>
      <c r="CK45" s="5">
        <v>2</v>
      </c>
      <c r="CL45" s="4">
        <v>0</v>
      </c>
      <c r="CM45" s="4">
        <v>0</v>
      </c>
      <c r="CN45" s="3">
        <v>2</v>
      </c>
      <c r="CO45" s="73">
        <v>2</v>
      </c>
      <c r="CP45" s="68">
        <v>1</v>
      </c>
      <c r="CQ45" s="56">
        <v>1</v>
      </c>
      <c r="CR45" s="61">
        <v>1</v>
      </c>
      <c r="CS45" s="92">
        <v>3</v>
      </c>
      <c r="CT45" s="68">
        <v>1</v>
      </c>
      <c r="CU45" s="56">
        <v>1</v>
      </c>
      <c r="CV45" s="61">
        <v>1</v>
      </c>
      <c r="CW45" s="80">
        <v>3</v>
      </c>
      <c r="CX45" s="90">
        <v>1</v>
      </c>
      <c r="CY45" s="56">
        <v>1</v>
      </c>
      <c r="CZ45" s="61">
        <v>1</v>
      </c>
      <c r="DA45" s="80">
        <v>3</v>
      </c>
      <c r="DB45" s="83">
        <v>1</v>
      </c>
      <c r="DC45" s="111">
        <v>1</v>
      </c>
      <c r="DD45" s="98">
        <v>1</v>
      </c>
      <c r="DE45" s="63">
        <v>3</v>
      </c>
      <c r="DF45" s="80">
        <v>3</v>
      </c>
      <c r="DG45" s="80">
        <v>3</v>
      </c>
      <c r="DH45" s="80">
        <v>3</v>
      </c>
      <c r="DI45" s="80">
        <v>3</v>
      </c>
      <c r="DJ45" s="80">
        <v>1</v>
      </c>
      <c r="DK45" s="80">
        <v>3</v>
      </c>
      <c r="DL45" s="80"/>
      <c r="DM45" s="80"/>
      <c r="DN45" s="92">
        <v>0</v>
      </c>
      <c r="DO45" s="80">
        <v>1</v>
      </c>
      <c r="DP45" s="92"/>
      <c r="DQ45" s="31"/>
      <c r="DR45" s="92"/>
      <c r="DS45" s="64"/>
      <c r="DT45" s="80"/>
      <c r="DU45" s="32"/>
      <c r="DV45" s="143"/>
      <c r="DW45" s="55"/>
      <c r="DX45" s="98"/>
      <c r="DY45" s="57"/>
      <c r="DZ45" s="17"/>
      <c r="EA45" s="98"/>
      <c r="EB45" s="60"/>
      <c r="EC45" s="55"/>
      <c r="ED45" s="1"/>
      <c r="EE45" s="80">
        <f>Tableau40465171132[[#This Row],[R1]]+Tableau40465171132[[#This Row],[R2]]+Tableau40465171132[[#This Row],[R3]]</f>
        <v>0</v>
      </c>
    </row>
    <row r="46" spans="1:135" ht="15" customHeight="1" x14ac:dyDescent="0.25">
      <c r="A46" s="220" t="s">
        <v>457</v>
      </c>
      <c r="B46" s="286" t="s">
        <v>280</v>
      </c>
      <c r="C46" s="11"/>
      <c r="D46" s="45">
        <v>1</v>
      </c>
      <c r="E46" s="75"/>
      <c r="F46" s="45"/>
      <c r="G46" s="45"/>
      <c r="H46" s="45"/>
      <c r="I46" s="160"/>
      <c r="J46" s="161"/>
      <c r="K46" s="161"/>
      <c r="L46" s="161"/>
      <c r="M46" s="144"/>
      <c r="N46" s="52"/>
      <c r="O46" s="52"/>
      <c r="P46" s="57">
        <v>1</v>
      </c>
      <c r="Q46" s="96">
        <v>1</v>
      </c>
      <c r="R46" s="83">
        <v>3170</v>
      </c>
      <c r="S46" s="121">
        <v>1</v>
      </c>
      <c r="T46" s="121"/>
      <c r="U46" s="121"/>
      <c r="V46" s="3">
        <v>3</v>
      </c>
      <c r="W46" s="283">
        <v>2.31</v>
      </c>
      <c r="X46" s="283">
        <v>2.39</v>
      </c>
      <c r="Y46" s="283">
        <v>2.5499999999999998</v>
      </c>
      <c r="Z46" s="236"/>
      <c r="AA46" s="236"/>
      <c r="AB46" s="236"/>
      <c r="AC46" s="236"/>
      <c r="AD46" s="236"/>
      <c r="AE46" s="4"/>
      <c r="AF46" s="4"/>
      <c r="AG46" s="4"/>
      <c r="AH46" s="4"/>
      <c r="AI46" s="72"/>
      <c r="AJ46" s="4"/>
      <c r="AK46" s="4">
        <v>1</v>
      </c>
      <c r="AL46" s="73">
        <v>1</v>
      </c>
      <c r="AM46" s="72">
        <v>1</v>
      </c>
      <c r="AN46" s="4">
        <v>0</v>
      </c>
      <c r="AO46" s="4">
        <v>1</v>
      </c>
      <c r="AP46" s="4">
        <v>1</v>
      </c>
      <c r="AQ46" s="72">
        <v>1</v>
      </c>
      <c r="AR46" s="4"/>
      <c r="AS46" s="4"/>
      <c r="AT46" s="73"/>
      <c r="AU46" s="72"/>
      <c r="AV46" s="4"/>
      <c r="AW46" s="4"/>
      <c r="AX46" s="73"/>
      <c r="AY46" s="123">
        <v>1</v>
      </c>
      <c r="AZ46" s="72"/>
      <c r="BA46" s="4"/>
      <c r="BB46" s="4"/>
      <c r="BC46" s="4"/>
      <c r="BD46" s="4"/>
      <c r="BE46" s="4"/>
      <c r="BF46" s="5"/>
      <c r="BG46" s="4"/>
      <c r="BH46" s="4"/>
      <c r="BI46" s="4"/>
      <c r="BJ46" s="4"/>
      <c r="BK46" s="3"/>
      <c r="BL46" s="4"/>
      <c r="BM46" s="4"/>
      <c r="BN46" s="5"/>
      <c r="BO46" s="3"/>
      <c r="BP46" s="4"/>
      <c r="BQ46" s="4"/>
      <c r="BR46" s="5"/>
      <c r="BS46" s="3"/>
      <c r="BT46" s="4"/>
      <c r="BU46" s="4"/>
      <c r="BV46" s="5"/>
      <c r="BW46" s="3"/>
      <c r="BX46" s="4"/>
      <c r="BY46" s="4"/>
      <c r="BZ46" s="5"/>
      <c r="CA46" s="4"/>
      <c r="CB46" s="4"/>
      <c r="CC46" s="4"/>
      <c r="CD46" s="4"/>
      <c r="CE46" s="3"/>
      <c r="CF46" s="4"/>
      <c r="CG46" s="4"/>
      <c r="CH46" s="4">
        <v>2</v>
      </c>
      <c r="CI46" s="3">
        <v>2</v>
      </c>
      <c r="CJ46" s="4">
        <v>2</v>
      </c>
      <c r="CK46" s="5">
        <v>2</v>
      </c>
      <c r="CL46" s="4">
        <v>2</v>
      </c>
      <c r="CM46" s="4">
        <v>2</v>
      </c>
      <c r="CN46" s="3">
        <v>2</v>
      </c>
      <c r="CO46" s="73">
        <v>2</v>
      </c>
      <c r="CP46" s="57"/>
      <c r="CQ46" s="55"/>
      <c r="CR46" s="168"/>
      <c r="CS46" s="92"/>
      <c r="CT46" s="68"/>
      <c r="CU46" s="56"/>
      <c r="CV46" s="169"/>
      <c r="CW46" s="80"/>
      <c r="CX46" s="111"/>
      <c r="CY46" s="55"/>
      <c r="CZ46" s="61"/>
      <c r="DA46" s="80"/>
      <c r="DB46" s="83"/>
      <c r="DC46" s="111"/>
      <c r="DD46" s="98"/>
      <c r="DE46" s="63"/>
      <c r="DF46" s="80"/>
      <c r="DG46" s="80"/>
      <c r="DH46" s="80"/>
      <c r="DI46" s="80"/>
      <c r="DJ46" s="80"/>
      <c r="DK46" s="80">
        <v>3</v>
      </c>
      <c r="DL46" s="80"/>
      <c r="DM46" s="80"/>
      <c r="DN46" s="92">
        <v>2</v>
      </c>
      <c r="DO46" s="80">
        <v>2</v>
      </c>
      <c r="DP46" s="92"/>
      <c r="DQ46" s="31"/>
      <c r="DR46" s="92"/>
      <c r="DS46" s="98"/>
      <c r="DT46" s="94"/>
      <c r="DU46" s="32"/>
      <c r="DV46" s="143"/>
      <c r="DW46" s="55"/>
      <c r="DX46" s="168"/>
      <c r="DY46" s="57"/>
      <c r="DZ46" s="55"/>
      <c r="EA46" s="168"/>
      <c r="EB46" s="57"/>
      <c r="EC46" s="55"/>
      <c r="ED46" s="55"/>
      <c r="EE46" s="170">
        <f>Tableau40465171132[[#This Row],[R1]]+Tableau40465171132[[#This Row],[R2]]+Tableau40465171132[[#This Row],[R3]]</f>
        <v>0</v>
      </c>
    </row>
    <row r="47" spans="1:135" ht="15" customHeight="1" x14ac:dyDescent="0.25">
      <c r="A47" s="220" t="s">
        <v>458</v>
      </c>
      <c r="B47" s="286"/>
      <c r="C47" s="38"/>
      <c r="D47" s="45"/>
      <c r="E47" s="75"/>
      <c r="F47" s="45"/>
      <c r="G47" s="45"/>
      <c r="H47" s="11"/>
      <c r="I47" s="158"/>
      <c r="J47" s="159"/>
      <c r="K47" s="159"/>
      <c r="L47" s="159"/>
      <c r="M47" s="144"/>
      <c r="N47" s="52"/>
      <c r="O47" s="52"/>
      <c r="P47" s="60"/>
      <c r="Q47" s="300"/>
      <c r="R47" s="83"/>
      <c r="S47" s="121"/>
      <c r="T47" s="121"/>
      <c r="U47" s="121"/>
      <c r="V47" s="9"/>
      <c r="W47" s="257"/>
      <c r="X47" s="257"/>
      <c r="Y47" s="236"/>
      <c r="Z47" s="236"/>
      <c r="AA47" s="236"/>
      <c r="AB47" s="236"/>
      <c r="AC47" s="236"/>
      <c r="AD47" s="236"/>
      <c r="AE47" s="4"/>
      <c r="AF47" s="4"/>
      <c r="AG47" s="4"/>
      <c r="AH47" s="4"/>
      <c r="AI47" s="72"/>
      <c r="AJ47" s="4"/>
      <c r="AK47" s="4"/>
      <c r="AL47" s="73"/>
      <c r="AM47" s="72"/>
      <c r="AN47" s="4"/>
      <c r="AO47" s="4"/>
      <c r="AP47" s="4"/>
      <c r="AQ47" s="72"/>
      <c r="AR47" s="4"/>
      <c r="AS47" s="4"/>
      <c r="AT47" s="73"/>
      <c r="AU47" s="72"/>
      <c r="AV47" s="4"/>
      <c r="AW47" s="4"/>
      <c r="AX47" s="73"/>
      <c r="AY47" s="123"/>
      <c r="AZ47" s="72"/>
      <c r="BA47" s="4"/>
      <c r="BB47" s="4"/>
      <c r="BC47" s="4"/>
      <c r="BD47" s="4"/>
      <c r="BE47" s="4"/>
      <c r="BF47" s="5"/>
      <c r="BG47" s="147"/>
      <c r="BH47" s="146"/>
      <c r="BI47" s="146"/>
      <c r="BJ47" s="146"/>
      <c r="BK47" s="147"/>
      <c r="BL47" s="146"/>
      <c r="BM47" s="146"/>
      <c r="BN47" s="148"/>
      <c r="BO47" s="3"/>
      <c r="BP47" s="4"/>
      <c r="BQ47" s="4"/>
      <c r="BR47" s="5"/>
      <c r="BS47" s="3"/>
      <c r="BT47" s="4"/>
      <c r="BU47" s="4"/>
      <c r="BV47" s="5"/>
      <c r="BW47" s="3"/>
      <c r="BX47" s="4"/>
      <c r="BY47" s="4"/>
      <c r="BZ47" s="5"/>
      <c r="CA47" s="4"/>
      <c r="CB47" s="4"/>
      <c r="CC47" s="4"/>
      <c r="CD47" s="4"/>
      <c r="CE47" s="3"/>
      <c r="CF47" s="4"/>
      <c r="CG47" s="4"/>
      <c r="CH47" s="4"/>
      <c r="CI47" s="3"/>
      <c r="CJ47" s="4"/>
      <c r="CK47" s="5"/>
      <c r="CL47" s="4"/>
      <c r="CM47" s="4"/>
      <c r="CN47" s="3"/>
      <c r="CO47" s="73"/>
      <c r="CP47" s="68"/>
      <c r="CQ47" s="56"/>
      <c r="CR47" s="61"/>
      <c r="CS47" s="92"/>
      <c r="CT47" s="68"/>
      <c r="CU47" s="56"/>
      <c r="CV47" s="61"/>
      <c r="CW47" s="80"/>
      <c r="CX47" s="80"/>
      <c r="CY47" s="80"/>
      <c r="CZ47" s="80"/>
      <c r="DA47" s="80"/>
      <c r="DB47" s="92"/>
      <c r="DC47" s="92"/>
      <c r="DD47" s="92"/>
      <c r="DE47" s="80"/>
      <c r="DF47" s="80"/>
      <c r="DG47" s="80"/>
      <c r="DH47" s="80"/>
      <c r="DI47" s="80"/>
      <c r="DJ47" s="80"/>
      <c r="DK47" s="80"/>
      <c r="DL47" s="80"/>
      <c r="DM47" s="80"/>
      <c r="DN47" s="80"/>
      <c r="DO47" s="80"/>
      <c r="DP47" s="80"/>
      <c r="DQ47" s="31"/>
      <c r="DR47" s="92"/>
      <c r="DS47" s="98"/>
      <c r="DT47" s="80"/>
      <c r="DU47" s="32"/>
      <c r="DV47" s="178"/>
      <c r="DW47" s="55"/>
      <c r="DX47" s="98"/>
      <c r="DY47" s="60"/>
      <c r="DZ47" s="55"/>
      <c r="EA47" s="98"/>
      <c r="EB47" s="60"/>
      <c r="EC47" s="55"/>
      <c r="ED47" s="1"/>
      <c r="EE47" s="80">
        <f>Tableau40465171132[[#This Row],[R1]]+Tableau40465171132[[#This Row],[R2]]+Tableau40465171132[[#This Row],[R3]]</f>
        <v>0</v>
      </c>
    </row>
    <row r="48" spans="1:135" ht="15" customHeight="1" x14ac:dyDescent="0.25">
      <c r="A48" s="220" t="s">
        <v>459</v>
      </c>
      <c r="B48" s="286" t="s">
        <v>390</v>
      </c>
      <c r="C48" s="11"/>
      <c r="D48" s="45"/>
      <c r="E48" s="75"/>
      <c r="F48" s="45"/>
      <c r="G48" s="45"/>
      <c r="H48" s="45"/>
      <c r="I48" s="160"/>
      <c r="J48" s="161"/>
      <c r="K48" s="161"/>
      <c r="L48" s="161"/>
      <c r="M48" s="144"/>
      <c r="N48" s="52"/>
      <c r="O48" s="52"/>
      <c r="P48" s="57"/>
      <c r="Q48" s="96"/>
      <c r="R48" s="83"/>
      <c r="S48" s="121"/>
      <c r="T48" s="121"/>
      <c r="U48" s="121"/>
      <c r="V48" s="3"/>
      <c r="W48" s="283"/>
      <c r="X48" s="283"/>
      <c r="Y48" s="283"/>
      <c r="Z48" s="236"/>
      <c r="AA48" s="236"/>
      <c r="AB48" s="236"/>
      <c r="AC48" s="236"/>
      <c r="AD48" s="236"/>
      <c r="AE48" s="4"/>
      <c r="AF48" s="4"/>
      <c r="AG48" s="4"/>
      <c r="AH48" s="4"/>
      <c r="AI48" s="72"/>
      <c r="AJ48" s="4"/>
      <c r="AK48" s="4"/>
      <c r="AL48" s="73"/>
      <c r="AM48" s="72"/>
      <c r="AN48" s="4"/>
      <c r="AO48" s="4"/>
      <c r="AP48" s="4"/>
      <c r="AQ48" s="72"/>
      <c r="AR48" s="4"/>
      <c r="AS48" s="4"/>
      <c r="AT48" s="73"/>
      <c r="AU48" s="72"/>
      <c r="AV48" s="4"/>
      <c r="AW48" s="4"/>
      <c r="AX48" s="73"/>
      <c r="AY48" s="123"/>
      <c r="AZ48" s="72"/>
      <c r="BA48" s="4"/>
      <c r="BB48" s="4"/>
      <c r="BC48" s="4"/>
      <c r="BD48" s="4"/>
      <c r="BE48" s="4"/>
      <c r="BF48" s="5"/>
      <c r="BG48" s="4"/>
      <c r="BH48" s="4"/>
      <c r="BI48" s="4"/>
      <c r="BJ48" s="4"/>
      <c r="BK48" s="3"/>
      <c r="BL48" s="4"/>
      <c r="BM48" s="4"/>
      <c r="BN48" s="5"/>
      <c r="BO48" s="3"/>
      <c r="BP48" s="4"/>
      <c r="BQ48" s="4"/>
      <c r="BR48" s="5"/>
      <c r="BS48" s="3"/>
      <c r="BT48" s="4"/>
      <c r="BU48" s="4"/>
      <c r="BV48" s="5"/>
      <c r="BW48" s="3"/>
      <c r="BX48" s="4"/>
      <c r="BY48" s="4"/>
      <c r="BZ48" s="5"/>
      <c r="CA48" s="4"/>
      <c r="CB48" s="4"/>
      <c r="CC48" s="4"/>
      <c r="CD48" s="4"/>
      <c r="CE48" s="3"/>
      <c r="CF48" s="4"/>
      <c r="CG48" s="4"/>
      <c r="CH48" s="4"/>
      <c r="CI48" s="3"/>
      <c r="CJ48" s="4"/>
      <c r="CK48" s="5"/>
      <c r="CL48" s="4"/>
      <c r="CM48" s="4"/>
      <c r="CN48" s="3"/>
      <c r="CO48" s="73"/>
      <c r="CP48" s="57"/>
      <c r="CQ48" s="55"/>
      <c r="CR48" s="168"/>
      <c r="CS48" s="92"/>
      <c r="CT48" s="68"/>
      <c r="CU48" s="56"/>
      <c r="CV48" s="169"/>
      <c r="CW48" s="80"/>
      <c r="CX48" s="111"/>
      <c r="CY48" s="55"/>
      <c r="CZ48" s="61"/>
      <c r="DA48" s="80"/>
      <c r="DB48" s="83"/>
      <c r="DC48" s="111"/>
      <c r="DD48" s="98"/>
      <c r="DE48" s="63"/>
      <c r="DF48" s="80"/>
      <c r="DG48" s="80"/>
      <c r="DH48" s="80"/>
      <c r="DI48" s="80"/>
      <c r="DJ48" s="80"/>
      <c r="DK48" s="80"/>
      <c r="DL48" s="80"/>
      <c r="DM48" s="80"/>
      <c r="DN48" s="92"/>
      <c r="DO48" s="80"/>
      <c r="DP48" s="92"/>
      <c r="DQ48" s="31"/>
      <c r="DR48" s="92"/>
      <c r="DS48" s="98"/>
      <c r="DT48" s="80"/>
      <c r="DU48" s="32"/>
      <c r="DV48" s="143"/>
      <c r="DW48" s="55"/>
      <c r="DX48" s="168"/>
      <c r="DY48" s="57"/>
      <c r="DZ48" s="55"/>
      <c r="EA48" s="168"/>
      <c r="EB48" s="57"/>
      <c r="EC48" s="55"/>
      <c r="ED48" s="55"/>
      <c r="EE48" s="170">
        <f>Tableau40465171132[[#This Row],[R1]]+Tableau40465171132[[#This Row],[R2]]+Tableau40465171132[[#This Row],[R3]]</f>
        <v>0</v>
      </c>
    </row>
    <row r="49" spans="1:135" ht="15" customHeight="1" x14ac:dyDescent="0.25">
      <c r="A49" s="220" t="s">
        <v>460</v>
      </c>
      <c r="B49" s="286" t="s">
        <v>340</v>
      </c>
      <c r="C49" s="38"/>
      <c r="D49" s="45">
        <v>1</v>
      </c>
      <c r="E49" s="75"/>
      <c r="F49" s="45"/>
      <c r="G49" s="45"/>
      <c r="H49" s="11"/>
      <c r="I49" s="160"/>
      <c r="J49" s="161"/>
      <c r="K49" s="161"/>
      <c r="L49" s="161"/>
      <c r="M49" s="144"/>
      <c r="N49" s="52"/>
      <c r="O49" s="52"/>
      <c r="P49" s="57">
        <v>1</v>
      </c>
      <c r="Q49" s="96">
        <v>1</v>
      </c>
      <c r="R49" s="83">
        <v>3796</v>
      </c>
      <c r="S49" s="121"/>
      <c r="T49" s="121"/>
      <c r="U49" s="121"/>
      <c r="V49" s="3"/>
      <c r="W49" s="283">
        <v>0</v>
      </c>
      <c r="X49" s="283">
        <v>3.04</v>
      </c>
      <c r="Y49" s="283">
        <v>3.04</v>
      </c>
      <c r="Z49" s="236"/>
      <c r="AA49" s="236"/>
      <c r="AB49" s="236"/>
      <c r="AC49" s="236"/>
      <c r="AD49" s="236"/>
      <c r="AE49" s="4"/>
      <c r="AF49" s="4"/>
      <c r="AG49" s="4"/>
      <c r="AH49" s="4"/>
      <c r="AI49" s="72"/>
      <c r="AJ49" s="4"/>
      <c r="AK49" s="4"/>
      <c r="AL49" s="73"/>
      <c r="AM49" s="72"/>
      <c r="AN49" s="4"/>
      <c r="AO49" s="4"/>
      <c r="AP49" s="4"/>
      <c r="AQ49" s="72"/>
      <c r="AR49" s="4"/>
      <c r="AS49" s="4"/>
      <c r="AT49" s="73"/>
      <c r="AU49" s="72"/>
      <c r="AV49" s="4"/>
      <c r="AW49" s="4"/>
      <c r="AX49" s="73"/>
      <c r="AY49" s="123">
        <v>1</v>
      </c>
      <c r="AZ49" s="72">
        <v>2</v>
      </c>
      <c r="BA49" s="4">
        <v>1</v>
      </c>
      <c r="BB49" s="4">
        <v>1</v>
      </c>
      <c r="BC49" s="4"/>
      <c r="BD49" s="4"/>
      <c r="BE49" s="4"/>
      <c r="BF49" s="5"/>
      <c r="BG49" s="3"/>
      <c r="BH49" s="4"/>
      <c r="BI49" s="4"/>
      <c r="BJ49" s="4"/>
      <c r="BK49" s="3"/>
      <c r="BL49" s="4"/>
      <c r="BM49" s="4"/>
      <c r="BN49" s="5"/>
      <c r="BO49" s="3"/>
      <c r="BP49" s="4"/>
      <c r="BQ49" s="4"/>
      <c r="BR49" s="5"/>
      <c r="BS49" s="3"/>
      <c r="BT49" s="4"/>
      <c r="BU49" s="4"/>
      <c r="BV49" s="5"/>
      <c r="BW49" s="3"/>
      <c r="BX49" s="4"/>
      <c r="BY49" s="4"/>
      <c r="BZ49" s="5"/>
      <c r="CA49" s="4"/>
      <c r="CB49" s="4"/>
      <c r="CC49" s="4"/>
      <c r="CD49" s="4"/>
      <c r="CE49" s="3"/>
      <c r="CF49" s="4"/>
      <c r="CG49" s="4"/>
      <c r="CH49" s="4"/>
      <c r="CI49" s="3"/>
      <c r="CJ49" s="4"/>
      <c r="CK49" s="5"/>
      <c r="CL49" s="4"/>
      <c r="CM49" s="4"/>
      <c r="CN49" s="3"/>
      <c r="CO49" s="73">
        <v>1</v>
      </c>
      <c r="CP49" s="68"/>
      <c r="CQ49" s="56"/>
      <c r="CR49" s="61"/>
      <c r="CS49" s="92"/>
      <c r="CT49" s="62"/>
      <c r="CU49" s="56"/>
      <c r="CV49" s="61"/>
      <c r="CW49" s="80"/>
      <c r="CX49" s="56"/>
      <c r="CY49" s="56"/>
      <c r="CZ49" s="61"/>
      <c r="DA49" s="80"/>
      <c r="DB49" s="83"/>
      <c r="DC49" s="111"/>
      <c r="DD49" s="98"/>
      <c r="DE49" s="63"/>
      <c r="DF49" s="80"/>
      <c r="DG49" s="80"/>
      <c r="DH49" s="80"/>
      <c r="DI49" s="80"/>
      <c r="DJ49" s="80"/>
      <c r="DK49" s="80"/>
      <c r="DL49" s="80"/>
      <c r="DM49" s="80"/>
      <c r="DN49" s="92">
        <v>0</v>
      </c>
      <c r="DO49" s="80">
        <v>2</v>
      </c>
      <c r="DP49" s="92"/>
      <c r="DQ49" s="31"/>
      <c r="DR49" s="92"/>
      <c r="DS49" s="98"/>
      <c r="DT49" s="80"/>
      <c r="DU49" s="32"/>
      <c r="DV49" s="143"/>
      <c r="DW49" s="55"/>
      <c r="DX49" s="98"/>
      <c r="DY49" s="57"/>
      <c r="DZ49" s="55"/>
      <c r="EA49" s="98"/>
      <c r="EB49" s="57"/>
      <c r="EC49" s="55"/>
      <c r="ED49" s="111"/>
      <c r="EE49" s="80">
        <f>Tableau40465171132[[#This Row],[R1]]+Tableau40465171132[[#This Row],[R2]]+Tableau40465171132[[#This Row],[R3]]</f>
        <v>0</v>
      </c>
    </row>
    <row r="50" spans="1:135" ht="15" customHeight="1" x14ac:dyDescent="0.25">
      <c r="A50" s="220" t="s">
        <v>461</v>
      </c>
      <c r="B50" s="286" t="s">
        <v>143</v>
      </c>
      <c r="C50" s="11"/>
      <c r="D50" s="45">
        <v>0</v>
      </c>
      <c r="E50" s="75"/>
      <c r="F50" s="45" t="s">
        <v>404</v>
      </c>
      <c r="G50" s="45"/>
      <c r="H50" s="11"/>
      <c r="I50" s="158"/>
      <c r="J50" s="159"/>
      <c r="K50" s="159"/>
      <c r="L50" s="159"/>
      <c r="M50" s="144"/>
      <c r="N50" s="52"/>
      <c r="O50" s="52"/>
      <c r="P50" s="57">
        <v>1</v>
      </c>
      <c r="Q50" s="96">
        <v>1</v>
      </c>
      <c r="R50" s="83">
        <v>2074</v>
      </c>
      <c r="S50" s="121"/>
      <c r="T50" s="121"/>
      <c r="U50" s="121"/>
      <c r="V50" s="3"/>
      <c r="W50" s="283">
        <v>0</v>
      </c>
      <c r="X50" s="283">
        <v>0</v>
      </c>
      <c r="Y50" s="283">
        <v>0.1</v>
      </c>
      <c r="Z50" s="236"/>
      <c r="AA50" s="236"/>
      <c r="AB50" s="236"/>
      <c r="AC50" s="236"/>
      <c r="AD50" s="236"/>
      <c r="AE50" s="4"/>
      <c r="AF50" s="4"/>
      <c r="AG50" s="4"/>
      <c r="AH50" s="4"/>
      <c r="AI50" s="72"/>
      <c r="AJ50" s="4"/>
      <c r="AK50" s="4"/>
      <c r="AL50" s="73"/>
      <c r="AM50" s="72"/>
      <c r="AN50" s="4"/>
      <c r="AO50" s="4"/>
      <c r="AP50" s="4"/>
      <c r="AQ50" s="72"/>
      <c r="AR50" s="4"/>
      <c r="AS50" s="4"/>
      <c r="AT50" s="73"/>
      <c r="AU50" s="72"/>
      <c r="AV50" s="4"/>
      <c r="AW50" s="4"/>
      <c r="AX50" s="73"/>
      <c r="AY50" s="123">
        <v>1</v>
      </c>
      <c r="AZ50" s="72"/>
      <c r="BA50" s="4"/>
      <c r="BB50" s="4"/>
      <c r="BC50" s="4"/>
      <c r="BD50" s="4"/>
      <c r="BE50" s="4"/>
      <c r="BF50" s="5"/>
      <c r="BG50" s="3"/>
      <c r="BH50" s="4"/>
      <c r="BI50" s="4"/>
      <c r="BJ50" s="5"/>
      <c r="BK50" s="3"/>
      <c r="BL50" s="4"/>
      <c r="BM50" s="4"/>
      <c r="BN50" s="5"/>
      <c r="BO50" s="3"/>
      <c r="BP50" s="4"/>
      <c r="BQ50" s="4"/>
      <c r="BR50" s="5"/>
      <c r="BS50" s="3"/>
      <c r="BT50" s="4"/>
      <c r="BU50" s="4"/>
      <c r="BV50" s="5"/>
      <c r="BW50" s="3"/>
      <c r="BX50" s="4"/>
      <c r="BY50" s="4"/>
      <c r="BZ50" s="5"/>
      <c r="CA50" s="4"/>
      <c r="CB50" s="4"/>
      <c r="CC50" s="4"/>
      <c r="CD50" s="4"/>
      <c r="CE50" s="3"/>
      <c r="CF50" s="4"/>
      <c r="CG50" s="4"/>
      <c r="CH50" s="4"/>
      <c r="CI50" s="3"/>
      <c r="CJ50" s="4"/>
      <c r="CK50" s="5"/>
      <c r="CL50" s="4"/>
      <c r="CM50" s="4"/>
      <c r="CN50" s="3">
        <v>2</v>
      </c>
      <c r="CO50" s="73">
        <v>2</v>
      </c>
      <c r="CP50" s="68">
        <v>1</v>
      </c>
      <c r="CQ50" s="56">
        <v>1</v>
      </c>
      <c r="CR50" s="61">
        <v>1</v>
      </c>
      <c r="CS50" s="92"/>
      <c r="CT50" s="62"/>
      <c r="CU50" s="56"/>
      <c r="CV50" s="61"/>
      <c r="CW50" s="80"/>
      <c r="CX50" s="56"/>
      <c r="CY50" s="56"/>
      <c r="CZ50" s="61"/>
      <c r="DA50" s="80"/>
      <c r="DB50" s="83"/>
      <c r="DC50" s="111"/>
      <c r="DD50" s="98"/>
      <c r="DE50" s="63"/>
      <c r="DF50" s="80"/>
      <c r="DG50" s="80"/>
      <c r="DH50" s="80"/>
      <c r="DI50" s="80"/>
      <c r="DJ50" s="80"/>
      <c r="DK50" s="80"/>
      <c r="DL50" s="80"/>
      <c r="DM50" s="80"/>
      <c r="DN50" s="92">
        <v>2</v>
      </c>
      <c r="DO50" s="80">
        <v>2</v>
      </c>
      <c r="DP50" s="92"/>
      <c r="DQ50" s="31"/>
      <c r="DR50" s="92"/>
      <c r="DS50" s="98"/>
      <c r="DT50" s="80"/>
      <c r="DU50" s="32"/>
      <c r="DV50" s="143"/>
      <c r="DW50" s="55"/>
      <c r="DX50" s="98"/>
      <c r="DY50" s="57"/>
      <c r="DZ50" s="17"/>
      <c r="EA50" s="98"/>
      <c r="EB50" s="57"/>
      <c r="EC50" s="55"/>
      <c r="ED50" s="1"/>
      <c r="EE50" s="80">
        <f>Tableau40465171132[[#This Row],[R1]]+Tableau40465171132[[#This Row],[R2]]+Tableau40465171132[[#This Row],[R3]]</f>
        <v>0</v>
      </c>
    </row>
    <row r="51" spans="1:135" ht="15" customHeight="1" x14ac:dyDescent="0.25">
      <c r="A51" s="220" t="s">
        <v>462</v>
      </c>
      <c r="B51" s="286"/>
      <c r="C51" s="38"/>
      <c r="D51" s="45"/>
      <c r="E51" s="45"/>
      <c r="F51" s="45"/>
      <c r="G51" s="45"/>
      <c r="H51" s="11"/>
      <c r="I51" s="160"/>
      <c r="J51" s="161"/>
      <c r="K51" s="161"/>
      <c r="L51" s="161"/>
      <c r="M51" s="144"/>
      <c r="N51" s="52"/>
      <c r="O51" s="52"/>
      <c r="P51" s="57"/>
      <c r="Q51" s="96"/>
      <c r="R51" s="83"/>
      <c r="S51" s="121"/>
      <c r="T51" s="121"/>
      <c r="U51" s="121"/>
      <c r="V51" s="9"/>
      <c r="W51" s="284"/>
      <c r="X51" s="283"/>
      <c r="Y51" s="284"/>
      <c r="Z51" s="273"/>
      <c r="AA51" s="273"/>
      <c r="AB51" s="273"/>
      <c r="AC51" s="273"/>
      <c r="AD51" s="273"/>
      <c r="AE51" s="4"/>
      <c r="AF51" s="4"/>
      <c r="AG51" s="4"/>
      <c r="AH51" s="4"/>
      <c r="AI51" s="72"/>
      <c r="AJ51" s="4"/>
      <c r="AK51" s="4"/>
      <c r="AL51" s="73"/>
      <c r="AM51" s="72"/>
      <c r="AN51" s="4"/>
      <c r="AO51" s="4"/>
      <c r="AP51" s="4"/>
      <c r="AQ51" s="72"/>
      <c r="AR51" s="4"/>
      <c r="AS51" s="4"/>
      <c r="AT51" s="73"/>
      <c r="AU51" s="72"/>
      <c r="AV51" s="4"/>
      <c r="AW51" s="4"/>
      <c r="AX51" s="73"/>
      <c r="AY51" s="123"/>
      <c r="AZ51" s="72"/>
      <c r="BA51" s="4"/>
      <c r="BB51" s="4"/>
      <c r="BC51" s="4"/>
      <c r="BD51" s="4"/>
      <c r="BE51" s="4"/>
      <c r="BF51" s="5"/>
      <c r="BG51" s="4"/>
      <c r="BH51" s="4"/>
      <c r="BI51" s="4"/>
      <c r="BJ51" s="4"/>
      <c r="BK51" s="3"/>
      <c r="BL51" s="4"/>
      <c r="BM51" s="4"/>
      <c r="BN51" s="5"/>
      <c r="BO51" s="3"/>
      <c r="BP51" s="4"/>
      <c r="BQ51" s="4"/>
      <c r="BR51" s="5"/>
      <c r="BS51" s="3"/>
      <c r="BT51" s="4"/>
      <c r="BU51" s="4"/>
      <c r="BV51" s="5"/>
      <c r="BW51" s="3"/>
      <c r="BX51" s="4"/>
      <c r="BY51" s="4"/>
      <c r="BZ51" s="5"/>
      <c r="CA51" s="4"/>
      <c r="CB51" s="4"/>
      <c r="CC51" s="4"/>
      <c r="CD51" s="4"/>
      <c r="CE51" s="3"/>
      <c r="CF51" s="4"/>
      <c r="CG51" s="4"/>
      <c r="CH51" s="4"/>
      <c r="CI51" s="3"/>
      <c r="CJ51" s="4"/>
      <c r="CK51" s="5"/>
      <c r="CL51" s="4"/>
      <c r="CM51" s="4"/>
      <c r="CN51" s="3"/>
      <c r="CO51" s="73"/>
      <c r="CP51" s="68"/>
      <c r="CQ51" s="56"/>
      <c r="CR51" s="61"/>
      <c r="CS51" s="92"/>
      <c r="CT51" s="68"/>
      <c r="CU51" s="56"/>
      <c r="CV51" s="88"/>
      <c r="CW51" s="80"/>
      <c r="CX51" s="68"/>
      <c r="CY51" s="56"/>
      <c r="CZ51" s="88"/>
      <c r="DA51" s="80"/>
      <c r="DB51" s="83"/>
      <c r="DC51" s="111"/>
      <c r="DD51" s="98"/>
      <c r="DE51" s="63"/>
      <c r="DF51" s="80"/>
      <c r="DG51" s="80"/>
      <c r="DH51" s="80"/>
      <c r="DI51" s="80"/>
      <c r="DJ51" s="80"/>
      <c r="DK51" s="80"/>
      <c r="DL51" s="80"/>
      <c r="DM51" s="80"/>
      <c r="DN51" s="80"/>
      <c r="DO51" s="80"/>
      <c r="DP51" s="80"/>
      <c r="DQ51" s="96"/>
      <c r="DR51" s="92"/>
      <c r="DS51" s="302"/>
      <c r="DT51" s="80"/>
      <c r="DU51" s="32"/>
      <c r="DV51" s="166"/>
      <c r="DW51" s="55"/>
      <c r="DX51" s="98"/>
      <c r="DY51" s="57"/>
      <c r="DZ51" s="55"/>
      <c r="EA51" s="98"/>
      <c r="EB51" s="57"/>
      <c r="EC51" s="55"/>
      <c r="ED51" s="6"/>
      <c r="EE51" s="80">
        <f>Tableau40465171132[[#This Row],[R1]]+Tableau40465171132[[#This Row],[R2]]+Tableau40465171132[[#This Row],[R3]]</f>
        <v>0</v>
      </c>
    </row>
    <row r="52" spans="1:135" ht="15" customHeight="1" x14ac:dyDescent="0.25">
      <c r="A52" s="220" t="s">
        <v>463</v>
      </c>
      <c r="B52" s="286"/>
      <c r="C52" s="11"/>
      <c r="D52" s="45"/>
      <c r="E52" s="75"/>
      <c r="F52" s="45"/>
      <c r="G52" s="45"/>
      <c r="H52" s="45"/>
      <c r="I52" s="160"/>
      <c r="J52" s="161"/>
      <c r="K52" s="161"/>
      <c r="L52" s="161"/>
      <c r="M52" s="144"/>
      <c r="N52" s="52"/>
      <c r="O52" s="52"/>
      <c r="P52" s="57"/>
      <c r="Q52" s="96"/>
      <c r="R52" s="83"/>
      <c r="S52" s="121"/>
      <c r="T52" s="121"/>
      <c r="U52" s="121"/>
      <c r="V52" s="3"/>
      <c r="W52" s="283"/>
      <c r="X52" s="283"/>
      <c r="Y52" s="283"/>
      <c r="Z52" s="236"/>
      <c r="AA52" s="236"/>
      <c r="AB52" s="236"/>
      <c r="AC52" s="236"/>
      <c r="AD52" s="236"/>
      <c r="AE52" s="4"/>
      <c r="AF52" s="4"/>
      <c r="AG52" s="4"/>
      <c r="AH52" s="4"/>
      <c r="AI52" s="72"/>
      <c r="AJ52" s="4"/>
      <c r="AK52" s="4"/>
      <c r="AL52" s="73"/>
      <c r="AM52" s="72"/>
      <c r="AN52" s="4"/>
      <c r="AO52" s="4"/>
      <c r="AP52" s="4"/>
      <c r="AQ52" s="72"/>
      <c r="AR52" s="4"/>
      <c r="AS52" s="4"/>
      <c r="AT52" s="73"/>
      <c r="AU52" s="72"/>
      <c r="AV52" s="4"/>
      <c r="AW52" s="4"/>
      <c r="AX52" s="73"/>
      <c r="AY52" s="123"/>
      <c r="AZ52" s="72"/>
      <c r="BA52" s="4"/>
      <c r="BB52" s="4"/>
      <c r="BC52" s="4"/>
      <c r="BD52" s="4"/>
      <c r="BE52" s="4"/>
      <c r="BF52" s="5"/>
      <c r="BG52" s="4"/>
      <c r="BH52" s="4"/>
      <c r="BI52" s="4"/>
      <c r="BJ52" s="4"/>
      <c r="BK52" s="3"/>
      <c r="BL52" s="4"/>
      <c r="BM52" s="4"/>
      <c r="BN52" s="5"/>
      <c r="BO52" s="3"/>
      <c r="BP52" s="4"/>
      <c r="BQ52" s="4"/>
      <c r="BR52" s="5"/>
      <c r="BS52" s="3"/>
      <c r="BT52" s="4"/>
      <c r="BU52" s="4"/>
      <c r="BV52" s="5"/>
      <c r="BW52" s="3"/>
      <c r="BX52" s="4"/>
      <c r="BY52" s="4"/>
      <c r="BZ52" s="5"/>
      <c r="CA52" s="4"/>
      <c r="CB52" s="4"/>
      <c r="CC52" s="4"/>
      <c r="CD52" s="4"/>
      <c r="CE52" s="3"/>
      <c r="CF52" s="4"/>
      <c r="CG52" s="4"/>
      <c r="CH52" s="4"/>
      <c r="CI52" s="3"/>
      <c r="CJ52" s="4"/>
      <c r="CK52" s="5"/>
      <c r="CL52" s="4"/>
      <c r="CM52" s="4"/>
      <c r="CN52" s="3"/>
      <c r="CO52" s="73"/>
      <c r="CP52" s="57"/>
      <c r="CQ52" s="55"/>
      <c r="CR52" s="168"/>
      <c r="CS52" s="92"/>
      <c r="CT52" s="68"/>
      <c r="CU52" s="56"/>
      <c r="CV52" s="169"/>
      <c r="CW52" s="80"/>
      <c r="CX52" s="111"/>
      <c r="CY52" s="55"/>
      <c r="CZ52" s="61"/>
      <c r="DA52" s="80"/>
      <c r="DB52" s="83"/>
      <c r="DC52" s="111"/>
      <c r="DD52" s="98"/>
      <c r="DE52" s="63"/>
      <c r="DF52" s="80"/>
      <c r="DG52" s="80"/>
      <c r="DH52" s="80"/>
      <c r="DI52" s="80"/>
      <c r="DJ52" s="80"/>
      <c r="DK52" s="80"/>
      <c r="DL52" s="80"/>
      <c r="DM52" s="80"/>
      <c r="DN52" s="80"/>
      <c r="DO52" s="80"/>
      <c r="DP52" s="80"/>
      <c r="DQ52" s="96"/>
      <c r="DR52" s="92"/>
      <c r="DS52" s="92"/>
      <c r="DT52" s="63"/>
      <c r="DU52" s="32"/>
      <c r="DV52" s="143"/>
      <c r="DW52" s="55"/>
      <c r="DX52" s="168"/>
      <c r="DY52" s="57"/>
      <c r="DZ52" s="55"/>
      <c r="EA52" s="168"/>
      <c r="EB52" s="57"/>
      <c r="EC52" s="55"/>
      <c r="ED52" s="168"/>
      <c r="EE52" s="170">
        <f>Tableau40465171132[[#This Row],[R1]]+Tableau40465171132[[#This Row],[R2]]+Tableau40465171132[[#This Row],[R3]]</f>
        <v>0</v>
      </c>
    </row>
    <row r="53" spans="1:135" ht="15" customHeight="1" x14ac:dyDescent="0.25">
      <c r="A53" s="220" t="s">
        <v>464</v>
      </c>
      <c r="B53" s="286"/>
      <c r="D53" s="45"/>
      <c r="E53" s="75"/>
      <c r="F53" s="45"/>
      <c r="G53" s="45"/>
      <c r="H53" s="11"/>
      <c r="I53" s="160"/>
      <c r="J53" s="161"/>
      <c r="K53" s="161"/>
      <c r="L53" s="161"/>
      <c r="M53" s="144"/>
      <c r="N53" s="52"/>
      <c r="O53" s="52"/>
      <c r="P53" s="57"/>
      <c r="Q53" s="96"/>
      <c r="R53" s="83"/>
      <c r="S53" s="121"/>
      <c r="T53" s="121"/>
      <c r="U53" s="121"/>
      <c r="V53" s="3"/>
      <c r="W53" s="283"/>
      <c r="X53" s="283"/>
      <c r="Y53" s="283"/>
      <c r="Z53" s="236"/>
      <c r="AA53" s="236"/>
      <c r="AB53" s="236"/>
      <c r="AC53" s="236"/>
      <c r="AD53" s="236"/>
      <c r="AE53" s="4"/>
      <c r="AF53" s="4"/>
      <c r="AG53" s="4"/>
      <c r="AH53" s="4"/>
      <c r="AI53" s="72"/>
      <c r="AJ53" s="4"/>
      <c r="AK53" s="4"/>
      <c r="AL53" s="73"/>
      <c r="AM53" s="72"/>
      <c r="AN53" s="4"/>
      <c r="AO53" s="4"/>
      <c r="AP53" s="4"/>
      <c r="AQ53" s="72"/>
      <c r="AR53" s="4"/>
      <c r="AS53" s="4"/>
      <c r="AT53" s="73"/>
      <c r="AU53" s="72"/>
      <c r="AV53" s="4"/>
      <c r="AW53" s="4"/>
      <c r="AX53" s="73"/>
      <c r="AY53" s="123"/>
      <c r="AZ53" s="72"/>
      <c r="BA53" s="4"/>
      <c r="BB53" s="4"/>
      <c r="BC53" s="4"/>
      <c r="BD53" s="4"/>
      <c r="BE53" s="4"/>
      <c r="BF53" s="5"/>
      <c r="BG53" s="4"/>
      <c r="BH53" s="4"/>
      <c r="BI53" s="4"/>
      <c r="BJ53" s="4"/>
      <c r="BK53" s="3"/>
      <c r="BL53" s="4"/>
      <c r="BM53" s="4"/>
      <c r="BN53" s="5"/>
      <c r="BO53" s="3"/>
      <c r="BP53" s="4"/>
      <c r="BQ53" s="4"/>
      <c r="BR53" s="5"/>
      <c r="BS53" s="3"/>
      <c r="BT53" s="4"/>
      <c r="BU53" s="4"/>
      <c r="BV53" s="5"/>
      <c r="BW53" s="3"/>
      <c r="BX53" s="4"/>
      <c r="BY53" s="4"/>
      <c r="BZ53" s="5"/>
      <c r="CA53" s="4"/>
      <c r="CB53" s="4"/>
      <c r="CC53" s="4"/>
      <c r="CD53" s="4"/>
      <c r="CE53" s="3"/>
      <c r="CF53" s="4"/>
      <c r="CG53" s="4"/>
      <c r="CH53" s="4"/>
      <c r="CI53" s="3"/>
      <c r="CJ53" s="4"/>
      <c r="CK53" s="5"/>
      <c r="CL53" s="4"/>
      <c r="CM53" s="4"/>
      <c r="CN53" s="3"/>
      <c r="CO53" s="73"/>
      <c r="CP53" s="68">
        <v>1</v>
      </c>
      <c r="CQ53" s="56">
        <v>1</v>
      </c>
      <c r="CR53" s="61">
        <v>1</v>
      </c>
      <c r="CS53" s="92"/>
      <c r="CT53" s="68"/>
      <c r="CU53" s="56"/>
      <c r="CV53" s="61"/>
      <c r="CW53" s="80"/>
      <c r="CX53" s="56">
        <v>1</v>
      </c>
      <c r="CY53" s="56">
        <v>0</v>
      </c>
      <c r="CZ53" s="61">
        <v>1</v>
      </c>
      <c r="DA53" s="80"/>
      <c r="DB53" s="83"/>
      <c r="DC53" s="111"/>
      <c r="DD53" s="98"/>
      <c r="DE53" s="63"/>
      <c r="DF53" s="80"/>
      <c r="DG53" s="80"/>
      <c r="DH53" s="80"/>
      <c r="DI53" s="80"/>
      <c r="DJ53" s="80"/>
      <c r="DK53" s="80"/>
      <c r="DL53" s="80"/>
      <c r="DM53" s="80"/>
      <c r="DN53" s="80"/>
      <c r="DO53" s="80"/>
      <c r="DP53" s="80"/>
      <c r="DQ53" s="96"/>
      <c r="DR53" s="92"/>
      <c r="DS53" s="92"/>
      <c r="DT53" s="63"/>
      <c r="DU53" s="32"/>
      <c r="DV53" s="143"/>
      <c r="DW53" s="55"/>
      <c r="DX53" s="98"/>
      <c r="DY53" s="60"/>
      <c r="DZ53" s="17"/>
      <c r="EA53" s="98"/>
      <c r="EB53" s="57"/>
      <c r="EC53" s="55"/>
      <c r="ED53" s="125"/>
      <c r="EE53" s="80">
        <f>Tableau40465171132[[#This Row],[R1]]+Tableau40465171132[[#This Row],[R2]]+Tableau40465171132[[#This Row],[R3]]</f>
        <v>0</v>
      </c>
    </row>
    <row r="54" spans="1:135" ht="15" customHeight="1" thickBot="1" x14ac:dyDescent="0.3">
      <c r="A54" s="312" t="s">
        <v>465</v>
      </c>
      <c r="B54" s="290"/>
      <c r="C54" s="299"/>
      <c r="D54" s="152"/>
      <c r="E54" s="198"/>
      <c r="F54" s="152"/>
      <c r="G54" s="152"/>
      <c r="H54" s="151"/>
      <c r="I54" s="298"/>
      <c r="J54" s="162"/>
      <c r="K54" s="162"/>
      <c r="L54" s="162"/>
      <c r="M54" s="153"/>
      <c r="N54" s="154"/>
      <c r="O54" s="154"/>
      <c r="P54" s="65"/>
      <c r="Q54" s="167"/>
      <c r="R54" s="85"/>
      <c r="S54" s="156"/>
      <c r="T54" s="156"/>
      <c r="U54" s="156"/>
      <c r="V54" s="258"/>
      <c r="W54" s="301"/>
      <c r="X54" s="301"/>
      <c r="Y54" s="301"/>
      <c r="Z54" s="264"/>
      <c r="AA54" s="264"/>
      <c r="AB54" s="264"/>
      <c r="AC54" s="264"/>
      <c r="AD54" s="264"/>
      <c r="AE54" s="97"/>
      <c r="AF54" s="97"/>
      <c r="AG54" s="97"/>
      <c r="AH54" s="97"/>
      <c r="AI54" s="70"/>
      <c r="AJ54" s="97"/>
      <c r="AK54" s="97"/>
      <c r="AL54" s="74"/>
      <c r="AM54" s="70"/>
      <c r="AN54" s="97"/>
      <c r="AO54" s="97"/>
      <c r="AP54" s="97"/>
      <c r="AQ54" s="70"/>
      <c r="AR54" s="97"/>
      <c r="AS54" s="97"/>
      <c r="AT54" s="74"/>
      <c r="AU54" s="70"/>
      <c r="AV54" s="97"/>
      <c r="AW54" s="97"/>
      <c r="AX54" s="74"/>
      <c r="AY54" s="124"/>
      <c r="AZ54" s="70"/>
      <c r="BA54" s="97"/>
      <c r="BB54" s="97"/>
      <c r="BC54" s="97"/>
      <c r="BD54" s="97"/>
      <c r="BE54" s="97"/>
      <c r="BF54" s="140"/>
      <c r="BG54" s="97"/>
      <c r="BH54" s="97"/>
      <c r="BI54" s="97"/>
      <c r="BJ54" s="97"/>
      <c r="BK54" s="139"/>
      <c r="BL54" s="97"/>
      <c r="BM54" s="97"/>
      <c r="BN54" s="140"/>
      <c r="BO54" s="139"/>
      <c r="BP54" s="97"/>
      <c r="BQ54" s="97"/>
      <c r="BR54" s="140"/>
      <c r="BS54" s="139"/>
      <c r="BT54" s="97"/>
      <c r="BU54" s="97"/>
      <c r="BV54" s="140"/>
      <c r="BW54" s="139"/>
      <c r="BX54" s="97"/>
      <c r="BY54" s="97"/>
      <c r="BZ54" s="140"/>
      <c r="CA54" s="97"/>
      <c r="CB54" s="97"/>
      <c r="CC54" s="97"/>
      <c r="CD54" s="97"/>
      <c r="CE54" s="139"/>
      <c r="CF54" s="97"/>
      <c r="CG54" s="97"/>
      <c r="CH54" s="97"/>
      <c r="CI54" s="139"/>
      <c r="CJ54" s="97"/>
      <c r="CK54" s="140"/>
      <c r="CL54" s="97"/>
      <c r="CM54" s="97"/>
      <c r="CN54" s="139"/>
      <c r="CO54" s="74"/>
      <c r="CP54" s="69"/>
      <c r="CQ54" s="91"/>
      <c r="CR54" s="67"/>
      <c r="CS54" s="93"/>
      <c r="CT54" s="69"/>
      <c r="CU54" s="91"/>
      <c r="CV54" s="67"/>
      <c r="CW54" s="71"/>
      <c r="CX54" s="91"/>
      <c r="CY54" s="91"/>
      <c r="CZ54" s="67"/>
      <c r="DA54" s="71"/>
      <c r="DB54" s="85"/>
      <c r="DC54" s="112"/>
      <c r="DD54" s="106"/>
      <c r="DE54" s="108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167"/>
      <c r="DR54" s="93"/>
      <c r="DS54" s="93"/>
      <c r="DT54" s="108"/>
      <c r="DU54" s="259"/>
      <c r="DV54" s="303"/>
      <c r="DW54" s="66"/>
      <c r="DX54" s="106"/>
      <c r="DY54" s="65"/>
      <c r="DZ54" s="66"/>
      <c r="EA54" s="106"/>
      <c r="EB54" s="268"/>
      <c r="EC54" s="66"/>
      <c r="ED54" s="106"/>
      <c r="EE54" s="71">
        <f>Tableau40465171132[[#This Row],[R1]]+Tableau40465171132[[#This Row],[R2]]+Tableau40465171132[[#This Row],[R3]]</f>
        <v>0</v>
      </c>
    </row>
    <row r="55" spans="1:135" ht="15" hidden="1" customHeight="1" thickTop="1" x14ac:dyDescent="0.25">
      <c r="A55" s="43" t="s">
        <v>268</v>
      </c>
      <c r="B55" s="11"/>
      <c r="C55" s="11"/>
      <c r="D55" s="45"/>
      <c r="E55" s="75"/>
      <c r="F55" s="45"/>
      <c r="G55" s="45"/>
      <c r="H55" s="45"/>
      <c r="I55" s="256"/>
      <c r="J55" s="256"/>
      <c r="K55" s="256"/>
      <c r="L55" s="256"/>
      <c r="M55" s="184"/>
      <c r="N55" s="185"/>
      <c r="O55" s="186"/>
      <c r="P55" s="291"/>
      <c r="Q55" s="291"/>
      <c r="R55" s="183"/>
      <c r="S55" s="183"/>
      <c r="T55" s="121"/>
      <c r="U55" s="121"/>
      <c r="V55" s="104"/>
      <c r="W55" s="292"/>
      <c r="X55" s="292"/>
      <c r="Y55" s="292"/>
      <c r="Z55" s="196"/>
      <c r="AA55" s="196"/>
      <c r="AB55" s="196"/>
      <c r="AC55" s="196"/>
      <c r="AD55" s="196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73"/>
      <c r="AV55" s="73"/>
      <c r="AW55" s="73"/>
      <c r="AX55" s="73"/>
      <c r="AY55" s="123"/>
      <c r="AZ55" s="72"/>
      <c r="BA55" s="4"/>
      <c r="BB55" s="4"/>
      <c r="BC55" s="4"/>
      <c r="BD55" s="4"/>
      <c r="BE55" s="4"/>
      <c r="BF55" s="5"/>
      <c r="BG55" s="4"/>
      <c r="BH55" s="4"/>
      <c r="BI55" s="4"/>
      <c r="BJ55" s="4"/>
      <c r="BK55" s="3"/>
      <c r="BL55" s="4"/>
      <c r="BM55" s="4"/>
      <c r="BN55" s="5"/>
      <c r="BO55" s="3"/>
      <c r="BP55" s="4"/>
      <c r="BQ55" s="4"/>
      <c r="BR55" s="5"/>
      <c r="BS55" s="3"/>
      <c r="BT55" s="4"/>
      <c r="BU55" s="4"/>
      <c r="BV55" s="5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73"/>
      <c r="CP55" s="57"/>
      <c r="CQ55" s="55"/>
      <c r="CR55" s="168"/>
      <c r="CS55" s="92"/>
      <c r="CT55" s="68"/>
      <c r="CU55" s="56"/>
      <c r="CV55" s="169"/>
      <c r="CW55" s="80"/>
      <c r="CX55" s="111"/>
      <c r="CY55" s="55"/>
      <c r="CZ55" s="61"/>
      <c r="DA55" s="80"/>
      <c r="DB55" s="121"/>
      <c r="DC55" s="111"/>
      <c r="DD55" s="96"/>
      <c r="DE55" s="63"/>
      <c r="DF55" s="80"/>
      <c r="DG55" s="80"/>
      <c r="DH55" s="32"/>
      <c r="DI55" s="32"/>
      <c r="DJ55" s="32"/>
      <c r="DK55" s="32"/>
      <c r="DL55" s="32"/>
      <c r="DM55" s="32"/>
      <c r="DN55" s="32"/>
      <c r="DO55" s="32"/>
      <c r="DP55" s="32"/>
      <c r="DQ55" s="83"/>
      <c r="DR55" s="111"/>
      <c r="DS55" s="98"/>
      <c r="DT55" s="63"/>
      <c r="DU55" s="88"/>
      <c r="DV55" s="72"/>
      <c r="DW55" s="55"/>
      <c r="DX55" s="293"/>
      <c r="DY55" s="57"/>
      <c r="DZ55" s="55"/>
      <c r="EA55" s="168"/>
      <c r="EB55" s="57"/>
      <c r="EC55" s="55"/>
      <c r="ED55" s="293"/>
      <c r="EE55" s="294">
        <f>Tableau40465171132[[#This Row],[R1]]+Tableau40465171132[[#This Row],[R2]]+Tableau40465171132[[#This Row],[R3]]</f>
        <v>0</v>
      </c>
    </row>
    <row r="56" spans="1:135" ht="15" hidden="1" customHeight="1" x14ac:dyDescent="0.25">
      <c r="A56" s="103" t="s">
        <v>240</v>
      </c>
      <c r="B56" s="11"/>
      <c r="C56" s="11"/>
      <c r="D56" s="45">
        <v>0</v>
      </c>
      <c r="E56" s="45">
        <v>5</v>
      </c>
      <c r="F56" s="45" t="s">
        <v>153</v>
      </c>
      <c r="G56" s="45"/>
      <c r="H56" s="11"/>
      <c r="I56" s="161">
        <v>0</v>
      </c>
      <c r="J56" s="161">
        <v>0</v>
      </c>
      <c r="K56" s="161"/>
      <c r="L56" s="161"/>
      <c r="M56" s="144"/>
      <c r="N56" s="52"/>
      <c r="O56" s="84"/>
      <c r="P56" s="84"/>
      <c r="Q56" s="84"/>
      <c r="R56" s="111">
        <v>3870</v>
      </c>
      <c r="S56" s="111">
        <v>0</v>
      </c>
      <c r="T56" s="121">
        <v>1</v>
      </c>
      <c r="U56" s="121"/>
      <c r="V56" s="105">
        <v>3</v>
      </c>
      <c r="W56" s="7"/>
      <c r="X56" s="7"/>
      <c r="Y56" s="7"/>
      <c r="Z56" s="7"/>
      <c r="AA56" s="7"/>
      <c r="AB56" s="7"/>
      <c r="AC56" s="7"/>
      <c r="AD56" s="7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73"/>
      <c r="AV56" s="73"/>
      <c r="AW56" s="73"/>
      <c r="AX56" s="73"/>
      <c r="AY56" s="123"/>
      <c r="AZ56" s="72">
        <v>1</v>
      </c>
      <c r="BA56" s="4">
        <v>1</v>
      </c>
      <c r="BB56" s="4">
        <v>2</v>
      </c>
      <c r="BC56" s="4">
        <v>2</v>
      </c>
      <c r="BD56" s="4">
        <v>2</v>
      </c>
      <c r="BE56" s="4">
        <v>2</v>
      </c>
      <c r="BF56" s="5">
        <v>2</v>
      </c>
      <c r="BG56" s="4">
        <v>2</v>
      </c>
      <c r="BH56" s="4">
        <v>2</v>
      </c>
      <c r="BI56" s="4">
        <v>2</v>
      </c>
      <c r="BJ56" s="4">
        <v>0</v>
      </c>
      <c r="BK56" s="3">
        <v>0</v>
      </c>
      <c r="BL56" s="4">
        <v>0</v>
      </c>
      <c r="BM56" s="4">
        <v>0</v>
      </c>
      <c r="BN56" s="5">
        <v>0</v>
      </c>
      <c r="BO56" s="3">
        <v>0</v>
      </c>
      <c r="BP56" s="4">
        <v>0</v>
      </c>
      <c r="BQ56" s="4">
        <v>2</v>
      </c>
      <c r="BR56" s="5">
        <v>2</v>
      </c>
      <c r="BS56" s="3">
        <v>1</v>
      </c>
      <c r="BT56" s="4">
        <v>0</v>
      </c>
      <c r="BU56" s="4"/>
      <c r="BV56" s="5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68">
        <v>1</v>
      </c>
      <c r="CQ56" s="56">
        <v>1</v>
      </c>
      <c r="CR56" s="61">
        <v>1</v>
      </c>
      <c r="CS56" s="92">
        <v>3</v>
      </c>
      <c r="CT56" s="68">
        <v>1</v>
      </c>
      <c r="CU56" s="56">
        <v>1</v>
      </c>
      <c r="CV56" s="61">
        <v>1</v>
      </c>
      <c r="CW56" s="80">
        <v>3</v>
      </c>
      <c r="CX56" s="56">
        <v>1</v>
      </c>
      <c r="CY56" s="56">
        <v>0</v>
      </c>
      <c r="CZ56" s="61">
        <v>1</v>
      </c>
      <c r="DA56" s="80">
        <v>2</v>
      </c>
      <c r="DB56" s="83">
        <v>0</v>
      </c>
      <c r="DC56" s="111">
        <v>0</v>
      </c>
      <c r="DD56" s="98">
        <v>0</v>
      </c>
      <c r="DE56" s="63">
        <v>0</v>
      </c>
      <c r="DF56" s="80">
        <v>0</v>
      </c>
      <c r="DG56" s="80">
        <v>3</v>
      </c>
      <c r="DH56" s="32"/>
      <c r="DI56" s="32"/>
      <c r="DJ56" s="32"/>
      <c r="DK56" s="32"/>
      <c r="DL56" s="32"/>
      <c r="DM56" s="32"/>
      <c r="DN56" s="32"/>
      <c r="DO56" s="32"/>
      <c r="DP56" s="32"/>
      <c r="DQ56" s="83">
        <v>0</v>
      </c>
      <c r="DR56" s="111">
        <v>0</v>
      </c>
      <c r="DS56" s="104"/>
      <c r="DT56" s="63">
        <f>Tableau40465171132[[#This Row],[WU]]+Tableau40465171132[[#This Row],[E1]]+Tableau40465171132[[#This Row],[E2]]</f>
        <v>0</v>
      </c>
      <c r="DU56" s="58"/>
      <c r="DV56" s="113">
        <v>2</v>
      </c>
      <c r="DW56" s="55">
        <v>95</v>
      </c>
      <c r="DX56" s="98">
        <v>0</v>
      </c>
      <c r="DY56" s="57">
        <v>0</v>
      </c>
      <c r="DZ56" s="17">
        <v>0</v>
      </c>
      <c r="EA56" s="98">
        <v>0</v>
      </c>
      <c r="EB56" s="57"/>
      <c r="EC56" s="55"/>
      <c r="ED56" s="104"/>
      <c r="EE56" s="80">
        <f>Tableau40465171132[[#This Row],[R1]]+Tableau40465171132[[#This Row],[R2]]+Tableau40465171132[[#This Row],[R3]]</f>
        <v>0</v>
      </c>
    </row>
    <row r="57" spans="1:135" ht="15" hidden="1" customHeight="1" x14ac:dyDescent="0.25">
      <c r="A57" s="103" t="s">
        <v>263</v>
      </c>
      <c r="B57" s="11"/>
      <c r="C57" s="38"/>
      <c r="D57" s="45">
        <v>1</v>
      </c>
      <c r="E57" s="45"/>
      <c r="F57" s="45"/>
      <c r="G57" s="45"/>
      <c r="H57" s="11"/>
      <c r="I57" s="161">
        <v>55</v>
      </c>
      <c r="J57" s="161">
        <v>55</v>
      </c>
      <c r="K57" s="161"/>
      <c r="L57" s="161">
        <v>55</v>
      </c>
      <c r="M57" s="144"/>
      <c r="N57" s="52"/>
      <c r="O57" s="84"/>
      <c r="P57" s="84"/>
      <c r="Q57" s="84"/>
      <c r="R57" s="111">
        <v>4024</v>
      </c>
      <c r="S57" s="111">
        <v>1</v>
      </c>
      <c r="T57" s="121">
        <v>2</v>
      </c>
      <c r="U57" s="121">
        <v>2</v>
      </c>
      <c r="V57" s="105">
        <v>3</v>
      </c>
      <c r="W57" s="7"/>
      <c r="X57" s="7"/>
      <c r="Y57" s="7"/>
      <c r="Z57" s="7"/>
      <c r="AA57" s="7"/>
      <c r="AB57" s="7"/>
      <c r="AC57" s="7"/>
      <c r="AD57" s="7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73"/>
      <c r="AV57" s="73"/>
      <c r="AW57" s="73"/>
      <c r="AX57" s="73"/>
      <c r="AY57" s="123">
        <v>1</v>
      </c>
      <c r="AZ57" s="72">
        <v>2</v>
      </c>
      <c r="BA57" s="4">
        <v>2</v>
      </c>
      <c r="BB57" s="4">
        <v>2</v>
      </c>
      <c r="BC57" s="4">
        <v>2</v>
      </c>
      <c r="BD57" s="4">
        <v>2</v>
      </c>
      <c r="BE57" s="4">
        <v>2</v>
      </c>
      <c r="BF57" s="5">
        <v>2</v>
      </c>
      <c r="BG57" s="4">
        <v>2</v>
      </c>
      <c r="BH57" s="4">
        <v>0</v>
      </c>
      <c r="BI57" s="4">
        <v>2</v>
      </c>
      <c r="BJ57" s="4">
        <v>2</v>
      </c>
      <c r="BK57" s="3">
        <v>2</v>
      </c>
      <c r="BL57" s="4">
        <v>0</v>
      </c>
      <c r="BM57" s="4">
        <v>0</v>
      </c>
      <c r="BN57" s="5">
        <v>1</v>
      </c>
      <c r="BO57" s="3">
        <v>1</v>
      </c>
      <c r="BP57" s="4">
        <v>0</v>
      </c>
      <c r="BQ57" s="4">
        <v>0</v>
      </c>
      <c r="BR57" s="5">
        <v>1</v>
      </c>
      <c r="BS57" s="3">
        <v>1</v>
      </c>
      <c r="BT57" s="4">
        <v>2</v>
      </c>
      <c r="BU57" s="4">
        <v>2</v>
      </c>
      <c r="BV57" s="5">
        <v>0</v>
      </c>
      <c r="BW57" s="4">
        <v>1</v>
      </c>
      <c r="BX57" s="4">
        <v>0</v>
      </c>
      <c r="BY57" s="4">
        <v>0</v>
      </c>
      <c r="BZ57" s="4">
        <v>1</v>
      </c>
      <c r="CA57" s="4">
        <v>0</v>
      </c>
      <c r="CB57" s="4">
        <v>0</v>
      </c>
      <c r="CC57" s="4">
        <v>0</v>
      </c>
      <c r="CD57" s="4">
        <v>0</v>
      </c>
      <c r="CE57" s="4">
        <v>0</v>
      </c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68">
        <v>1</v>
      </c>
      <c r="CQ57" s="56">
        <v>1</v>
      </c>
      <c r="CR57" s="61">
        <v>0</v>
      </c>
      <c r="CS57" s="92">
        <v>3</v>
      </c>
      <c r="CT57" s="68">
        <v>1</v>
      </c>
      <c r="CU57" s="56">
        <v>1</v>
      </c>
      <c r="CV57" s="61">
        <v>1</v>
      </c>
      <c r="CW57" s="80">
        <v>3</v>
      </c>
      <c r="CX57" s="56">
        <v>1</v>
      </c>
      <c r="CY57" s="56">
        <v>1</v>
      </c>
      <c r="CZ57" s="61">
        <v>1</v>
      </c>
      <c r="DA57" s="80">
        <v>3</v>
      </c>
      <c r="DB57" s="83">
        <v>1</v>
      </c>
      <c r="DC57" s="111">
        <v>1</v>
      </c>
      <c r="DD57" s="98">
        <v>1</v>
      </c>
      <c r="DE57" s="63">
        <v>3</v>
      </c>
      <c r="DF57" s="80">
        <v>3</v>
      </c>
      <c r="DG57" s="80">
        <v>1</v>
      </c>
      <c r="DH57" s="32">
        <v>3</v>
      </c>
      <c r="DI57" s="32">
        <v>3</v>
      </c>
      <c r="DJ57" s="32">
        <v>0</v>
      </c>
      <c r="DK57" s="32"/>
      <c r="DL57" s="32"/>
      <c r="DM57" s="32"/>
      <c r="DN57" s="32"/>
      <c r="DO57" s="32"/>
      <c r="DP57" s="32"/>
      <c r="DQ57" s="83">
        <v>0</v>
      </c>
      <c r="DR57" s="111">
        <v>0</v>
      </c>
      <c r="DS57" s="98">
        <v>0</v>
      </c>
      <c r="DT57" s="63">
        <f>Tableau40465171132[[#This Row],[WU]]+Tableau40465171132[[#This Row],[E1]]+Tableau40465171132[[#This Row],[E2]]</f>
        <v>0</v>
      </c>
      <c r="DU57" s="58"/>
      <c r="DV57" s="118">
        <v>0</v>
      </c>
      <c r="DW57" s="55">
        <v>0</v>
      </c>
      <c r="DX57" s="98">
        <v>0</v>
      </c>
      <c r="DY57" s="60">
        <v>0</v>
      </c>
      <c r="DZ57" s="55">
        <v>0</v>
      </c>
      <c r="EA57" s="98">
        <v>0</v>
      </c>
      <c r="EB57" s="60">
        <v>0</v>
      </c>
      <c r="EC57" s="55">
        <v>0</v>
      </c>
      <c r="ED57" s="104">
        <v>0</v>
      </c>
      <c r="EE57" s="80">
        <f>Tableau40465171132[[#This Row],[R1]]+Tableau40465171132[[#This Row],[R2]]+Tableau40465171132[[#This Row],[R3]]</f>
        <v>0</v>
      </c>
    </row>
    <row r="58" spans="1:135" ht="15" hidden="1" customHeight="1" x14ac:dyDescent="0.25">
      <c r="A58" s="103" t="s">
        <v>281</v>
      </c>
      <c r="B58" s="11"/>
      <c r="C58" s="53"/>
      <c r="D58" s="45">
        <v>1</v>
      </c>
      <c r="E58" s="45"/>
      <c r="F58" s="45"/>
      <c r="G58" s="45"/>
      <c r="H58" s="11"/>
      <c r="I58" s="161">
        <v>0</v>
      </c>
      <c r="J58" s="161">
        <v>0</v>
      </c>
      <c r="K58" s="161"/>
      <c r="L58" s="161">
        <v>0</v>
      </c>
      <c r="M58" s="144"/>
      <c r="N58" s="52"/>
      <c r="O58" s="84"/>
      <c r="P58" s="84"/>
      <c r="Q58" s="84"/>
      <c r="R58" s="111">
        <v>3588</v>
      </c>
      <c r="S58" s="111">
        <v>1</v>
      </c>
      <c r="T58" s="121">
        <v>3</v>
      </c>
      <c r="U58" s="121">
        <v>3</v>
      </c>
      <c r="V58" s="104">
        <v>3</v>
      </c>
      <c r="W58" s="4"/>
      <c r="X58" s="4"/>
      <c r="Y58" s="4"/>
      <c r="Z58" s="4"/>
      <c r="AA58" s="4"/>
      <c r="AB58" s="4"/>
      <c r="AC58" s="4"/>
      <c r="AD58" s="4"/>
      <c r="AE58" s="4">
        <v>1</v>
      </c>
      <c r="AF58" s="4">
        <v>1</v>
      </c>
      <c r="AG58" s="4">
        <v>1</v>
      </c>
      <c r="AH58" s="4">
        <v>1</v>
      </c>
      <c r="AI58" s="4">
        <v>1</v>
      </c>
      <c r="AJ58" s="4">
        <v>1</v>
      </c>
      <c r="AK58" s="4">
        <v>1</v>
      </c>
      <c r="AL58" s="4"/>
      <c r="AM58" s="4"/>
      <c r="AN58" s="4"/>
      <c r="AO58" s="4"/>
      <c r="AP58" s="4"/>
      <c r="AQ58" s="4"/>
      <c r="AR58" s="4"/>
      <c r="AS58" s="4"/>
      <c r="AT58" s="4"/>
      <c r="AU58" s="73"/>
      <c r="AV58" s="73"/>
      <c r="AW58" s="73"/>
      <c r="AX58" s="73"/>
      <c r="AY58" s="123">
        <v>1</v>
      </c>
      <c r="AZ58" s="72">
        <v>2</v>
      </c>
      <c r="BA58" s="4">
        <v>2</v>
      </c>
      <c r="BB58" s="4">
        <v>2</v>
      </c>
      <c r="BC58" s="4">
        <v>2</v>
      </c>
      <c r="BD58" s="4">
        <v>1</v>
      </c>
      <c r="BE58" s="4">
        <v>2</v>
      </c>
      <c r="BF58" s="5">
        <v>2</v>
      </c>
      <c r="BG58" s="4">
        <v>2</v>
      </c>
      <c r="BH58" s="4">
        <v>2</v>
      </c>
      <c r="BI58" s="4">
        <v>1</v>
      </c>
      <c r="BJ58" s="4">
        <v>2</v>
      </c>
      <c r="BK58" s="3">
        <v>1</v>
      </c>
      <c r="BL58" s="4">
        <v>0</v>
      </c>
      <c r="BM58" s="4">
        <v>1</v>
      </c>
      <c r="BN58" s="5">
        <v>1</v>
      </c>
      <c r="BO58" s="3">
        <v>2</v>
      </c>
      <c r="BP58" s="4">
        <v>2</v>
      </c>
      <c r="BQ58" s="4">
        <v>2</v>
      </c>
      <c r="BR58" s="5">
        <v>1</v>
      </c>
      <c r="BS58" s="3">
        <v>1</v>
      </c>
      <c r="BT58" s="4">
        <v>0</v>
      </c>
      <c r="BU58" s="4">
        <v>1</v>
      </c>
      <c r="BV58" s="5">
        <v>2</v>
      </c>
      <c r="BW58" s="4">
        <v>2</v>
      </c>
      <c r="BX58" s="4">
        <v>2</v>
      </c>
      <c r="BY58" s="4">
        <v>2</v>
      </c>
      <c r="BZ58" s="4">
        <v>2</v>
      </c>
      <c r="CA58" s="4">
        <v>2</v>
      </c>
      <c r="CB58" s="4">
        <v>2</v>
      </c>
      <c r="CC58" s="4">
        <v>2</v>
      </c>
      <c r="CD58" s="4">
        <v>1</v>
      </c>
      <c r="CE58" s="4">
        <v>2</v>
      </c>
      <c r="CF58" s="4">
        <v>2</v>
      </c>
      <c r="CG58" s="4">
        <v>2</v>
      </c>
      <c r="CH58" s="4"/>
      <c r="CI58" s="4"/>
      <c r="CJ58" s="4"/>
      <c r="CK58" s="4"/>
      <c r="CL58" s="4"/>
      <c r="CM58" s="4"/>
      <c r="CN58" s="4"/>
      <c r="CO58" s="73">
        <v>2</v>
      </c>
      <c r="CP58" s="68">
        <v>1</v>
      </c>
      <c r="CQ58" s="56">
        <v>1</v>
      </c>
      <c r="CR58" s="61">
        <v>1</v>
      </c>
      <c r="CS58" s="92">
        <v>3</v>
      </c>
      <c r="CT58" s="68">
        <v>1</v>
      </c>
      <c r="CU58" s="56">
        <v>1</v>
      </c>
      <c r="CV58" s="61">
        <v>1</v>
      </c>
      <c r="CW58" s="80">
        <v>3</v>
      </c>
      <c r="CX58" s="56">
        <v>1</v>
      </c>
      <c r="CY58" s="56">
        <v>1</v>
      </c>
      <c r="CZ58" s="61">
        <v>1</v>
      </c>
      <c r="DA58" s="80">
        <v>3</v>
      </c>
      <c r="DB58" s="121">
        <v>1</v>
      </c>
      <c r="DC58" s="111">
        <v>1</v>
      </c>
      <c r="DD58" s="96">
        <v>1</v>
      </c>
      <c r="DE58" s="63">
        <v>3</v>
      </c>
      <c r="DF58" s="80">
        <v>3</v>
      </c>
      <c r="DG58" s="80">
        <v>2</v>
      </c>
      <c r="DH58" s="32">
        <v>3</v>
      </c>
      <c r="DI58" s="32">
        <v>2</v>
      </c>
      <c r="DJ58" s="32">
        <v>2</v>
      </c>
      <c r="DK58" s="32">
        <v>2</v>
      </c>
      <c r="DL58" s="32"/>
      <c r="DM58" s="32"/>
      <c r="DN58" s="32"/>
      <c r="DO58" s="32"/>
      <c r="DP58" s="32"/>
      <c r="DQ58" s="83">
        <v>0</v>
      </c>
      <c r="DR58" s="111">
        <v>1</v>
      </c>
      <c r="DS58" s="98">
        <v>1</v>
      </c>
      <c r="DT58" s="63">
        <f>Tableau40465171132[[#This Row],[WU]]+Tableau40465171132[[#This Row],[E1]]+Tableau40465171132[[#This Row],[E2]]</f>
        <v>2</v>
      </c>
      <c r="DU58" s="88"/>
      <c r="DV58" s="72">
        <v>3</v>
      </c>
      <c r="DW58" s="55">
        <v>35</v>
      </c>
      <c r="DX58" s="96">
        <v>0</v>
      </c>
      <c r="DY58" s="57">
        <v>3</v>
      </c>
      <c r="DZ58" s="17">
        <v>118</v>
      </c>
      <c r="EA58" s="98">
        <v>1</v>
      </c>
      <c r="EB58" s="57">
        <v>3</v>
      </c>
      <c r="EC58" s="55">
        <v>149</v>
      </c>
      <c r="ED58" s="73">
        <v>1</v>
      </c>
      <c r="EE58" s="63">
        <f>Tableau40465171132[[#This Row],[R1]]+Tableau40465171132[[#This Row],[R2]]+Tableau40465171132[[#This Row],[R3]]</f>
        <v>2</v>
      </c>
    </row>
    <row r="59" spans="1:135" ht="15" hidden="1" customHeight="1" x14ac:dyDescent="0.25">
      <c r="A59" s="43" t="s">
        <v>346</v>
      </c>
      <c r="B59" s="11" t="s">
        <v>141</v>
      </c>
      <c r="C59" s="53"/>
      <c r="D59" s="45">
        <v>1</v>
      </c>
      <c r="E59" s="75"/>
      <c r="F59" s="45"/>
      <c r="G59" s="45"/>
      <c r="H59" s="11"/>
      <c r="I59" s="161">
        <v>0</v>
      </c>
      <c r="J59" s="161">
        <v>0</v>
      </c>
      <c r="K59" s="161"/>
      <c r="L59" s="161">
        <v>0</v>
      </c>
      <c r="M59" s="144"/>
      <c r="N59" s="52"/>
      <c r="O59" s="84"/>
      <c r="P59" s="84"/>
      <c r="Q59" s="84"/>
      <c r="R59" s="111">
        <v>4687</v>
      </c>
      <c r="S59" s="111">
        <v>1</v>
      </c>
      <c r="T59" s="121">
        <v>1</v>
      </c>
      <c r="U59" s="121">
        <v>3</v>
      </c>
      <c r="V59" s="105">
        <v>3</v>
      </c>
      <c r="W59" s="202">
        <v>1.36</v>
      </c>
      <c r="X59" s="202"/>
      <c r="Y59" s="196"/>
      <c r="Z59" s="196"/>
      <c r="AA59" s="196"/>
      <c r="AB59" s="196"/>
      <c r="AC59" s="196"/>
      <c r="AD59" s="196"/>
      <c r="AE59" s="4">
        <v>1</v>
      </c>
      <c r="AF59" s="4">
        <v>1</v>
      </c>
      <c r="AG59" s="4">
        <v>1</v>
      </c>
      <c r="AH59" s="4">
        <v>0</v>
      </c>
      <c r="AI59" s="4">
        <v>1</v>
      </c>
      <c r="AJ59" s="4">
        <v>1</v>
      </c>
      <c r="AK59" s="4">
        <v>1</v>
      </c>
      <c r="AL59" s="4">
        <v>0</v>
      </c>
      <c r="AM59" s="4">
        <v>1</v>
      </c>
      <c r="AN59" s="4">
        <v>0</v>
      </c>
      <c r="AO59" s="4"/>
      <c r="AP59" s="4"/>
      <c r="AQ59" s="4"/>
      <c r="AR59" s="4"/>
      <c r="AS59" s="4"/>
      <c r="AT59" s="4"/>
      <c r="AU59" s="73">
        <v>1</v>
      </c>
      <c r="AV59" s="73"/>
      <c r="AW59" s="73"/>
      <c r="AX59" s="73"/>
      <c r="AY59" s="123">
        <v>1</v>
      </c>
      <c r="AZ59" s="72">
        <v>1</v>
      </c>
      <c r="BA59" s="4">
        <v>1</v>
      </c>
      <c r="BB59" s="4">
        <v>2</v>
      </c>
      <c r="BC59" s="4">
        <v>2</v>
      </c>
      <c r="BD59" s="4">
        <v>2</v>
      </c>
      <c r="BE59" s="4">
        <v>2</v>
      </c>
      <c r="BF59" s="5">
        <v>2</v>
      </c>
      <c r="BG59" s="4">
        <v>2</v>
      </c>
      <c r="BH59" s="4">
        <v>1</v>
      </c>
      <c r="BI59" s="4">
        <v>2</v>
      </c>
      <c r="BJ59" s="4">
        <v>1</v>
      </c>
      <c r="BK59" s="3">
        <v>1</v>
      </c>
      <c r="BL59" s="4">
        <v>2</v>
      </c>
      <c r="BM59" s="4">
        <v>1</v>
      </c>
      <c r="BN59" s="5">
        <v>1</v>
      </c>
      <c r="BO59" s="3">
        <v>2</v>
      </c>
      <c r="BP59" s="4">
        <v>1</v>
      </c>
      <c r="BQ59" s="4">
        <v>2</v>
      </c>
      <c r="BR59" s="5">
        <v>1</v>
      </c>
      <c r="BS59" s="3">
        <v>2</v>
      </c>
      <c r="BT59" s="4">
        <v>1</v>
      </c>
      <c r="BU59" s="4">
        <v>2</v>
      </c>
      <c r="BV59" s="5">
        <v>1</v>
      </c>
      <c r="BW59" s="4">
        <v>1</v>
      </c>
      <c r="BX59" s="4">
        <v>1</v>
      </c>
      <c r="BY59" s="4">
        <v>2</v>
      </c>
      <c r="BZ59" s="4">
        <v>2</v>
      </c>
      <c r="CA59" s="4">
        <v>2</v>
      </c>
      <c r="CB59" s="4">
        <v>1</v>
      </c>
      <c r="CC59" s="4">
        <v>0</v>
      </c>
      <c r="CD59" s="4">
        <v>1</v>
      </c>
      <c r="CE59" s="4">
        <v>1</v>
      </c>
      <c r="CF59" s="4">
        <v>2</v>
      </c>
      <c r="CG59" s="4">
        <v>2</v>
      </c>
      <c r="CH59" s="4">
        <v>2</v>
      </c>
      <c r="CI59" s="4">
        <v>0</v>
      </c>
      <c r="CJ59" s="4">
        <v>1</v>
      </c>
      <c r="CK59" s="4">
        <v>2</v>
      </c>
      <c r="CL59" s="4">
        <v>2</v>
      </c>
      <c r="CM59" s="4">
        <v>2</v>
      </c>
      <c r="CN59" s="4">
        <v>2</v>
      </c>
      <c r="CO59" s="73"/>
      <c r="CP59" s="68">
        <v>1</v>
      </c>
      <c r="CQ59" s="56">
        <v>1</v>
      </c>
      <c r="CR59" s="61">
        <v>1</v>
      </c>
      <c r="CS59" s="92">
        <v>3</v>
      </c>
      <c r="CT59" s="89">
        <v>1</v>
      </c>
      <c r="CU59" s="56">
        <v>1</v>
      </c>
      <c r="CV59" s="61">
        <v>1</v>
      </c>
      <c r="CW59" s="80">
        <v>3</v>
      </c>
      <c r="CX59" s="56">
        <v>1</v>
      </c>
      <c r="CY59" s="56">
        <v>1</v>
      </c>
      <c r="CZ59" s="61">
        <v>1</v>
      </c>
      <c r="DA59" s="80">
        <v>3</v>
      </c>
      <c r="DB59" s="121">
        <v>1</v>
      </c>
      <c r="DC59" s="111">
        <v>0</v>
      </c>
      <c r="DD59" s="96">
        <v>1</v>
      </c>
      <c r="DE59" s="63">
        <v>2</v>
      </c>
      <c r="DF59" s="80">
        <v>3</v>
      </c>
      <c r="DG59" s="80">
        <v>3</v>
      </c>
      <c r="DH59" s="32">
        <v>3</v>
      </c>
      <c r="DI59" s="32">
        <v>2</v>
      </c>
      <c r="DJ59" s="32">
        <v>2</v>
      </c>
      <c r="DK59" s="32">
        <v>2</v>
      </c>
      <c r="DL59" s="32"/>
      <c r="DM59" s="32"/>
      <c r="DN59" s="32"/>
      <c r="DO59" s="32"/>
      <c r="DP59" s="32"/>
      <c r="DQ59" s="83"/>
      <c r="DR59" s="111"/>
      <c r="DS59" s="98"/>
      <c r="DT59" s="63"/>
      <c r="DU59" s="88"/>
      <c r="DV59" s="72"/>
      <c r="DW59" s="55"/>
      <c r="DX59" s="96"/>
      <c r="DY59" s="57"/>
      <c r="DZ59" s="17"/>
      <c r="EA59" s="98"/>
      <c r="EB59" s="57"/>
      <c r="EC59" s="55"/>
      <c r="ED59" s="73"/>
      <c r="EE59" s="63">
        <f>Tableau40465171132[[#This Row],[R1]]+Tableau40465171132[[#This Row],[R2]]+Tableau40465171132[[#This Row],[R3]]</f>
        <v>0</v>
      </c>
    </row>
    <row r="60" spans="1:135" ht="15" hidden="1" customHeight="1" x14ac:dyDescent="0.25">
      <c r="A60" s="103" t="s">
        <v>325</v>
      </c>
      <c r="B60" s="11"/>
      <c r="C60" s="53"/>
      <c r="D60" s="45"/>
      <c r="E60" s="75"/>
      <c r="F60" s="45"/>
      <c r="G60" s="45"/>
      <c r="H60" s="11"/>
      <c r="I60" s="159"/>
      <c r="J60" s="159"/>
      <c r="K60" s="159"/>
      <c r="L60" s="159"/>
      <c r="M60" s="144"/>
      <c r="N60" s="52"/>
      <c r="O60" s="84"/>
      <c r="P60" s="84"/>
      <c r="Q60" s="84"/>
      <c r="R60" s="111">
        <v>4670</v>
      </c>
      <c r="S60" s="111"/>
      <c r="T60" s="121">
        <v>2</v>
      </c>
      <c r="U60" s="121">
        <v>3</v>
      </c>
      <c r="V60" s="105">
        <v>3</v>
      </c>
      <c r="W60" s="7"/>
      <c r="X60" s="7"/>
      <c r="Y60" s="7"/>
      <c r="Z60" s="7"/>
      <c r="AA60" s="7"/>
      <c r="AB60" s="7"/>
      <c r="AC60" s="7"/>
      <c r="AD60" s="7"/>
      <c r="AE60" s="4">
        <v>1</v>
      </c>
      <c r="AF60" s="4">
        <v>0</v>
      </c>
      <c r="AG60" s="4">
        <v>1</v>
      </c>
      <c r="AH60" s="4">
        <v>1</v>
      </c>
      <c r="AI60" s="4">
        <v>0</v>
      </c>
      <c r="AJ60" s="4">
        <v>1</v>
      </c>
      <c r="AK60" s="4">
        <v>1</v>
      </c>
      <c r="AL60" s="4">
        <v>1</v>
      </c>
      <c r="AM60" s="4">
        <v>0</v>
      </c>
      <c r="AN60" s="4">
        <v>1</v>
      </c>
      <c r="AO60" s="4"/>
      <c r="AP60" s="4"/>
      <c r="AQ60" s="4"/>
      <c r="AR60" s="4"/>
      <c r="AS60" s="4"/>
      <c r="AT60" s="4"/>
      <c r="AU60" s="73"/>
      <c r="AV60" s="73"/>
      <c r="AW60" s="73"/>
      <c r="AX60" s="73"/>
      <c r="AY60" s="123">
        <v>1</v>
      </c>
      <c r="AZ60" s="72">
        <v>0</v>
      </c>
      <c r="BA60" s="4">
        <v>0</v>
      </c>
      <c r="BB60" s="4">
        <v>2</v>
      </c>
      <c r="BC60" s="4">
        <v>2</v>
      </c>
      <c r="BD60" s="4">
        <v>2</v>
      </c>
      <c r="BE60" s="4">
        <v>2</v>
      </c>
      <c r="BF60" s="5">
        <v>2</v>
      </c>
      <c r="BG60" s="4">
        <v>2</v>
      </c>
      <c r="BH60" s="4">
        <v>2</v>
      </c>
      <c r="BI60" s="4">
        <v>2</v>
      </c>
      <c r="BJ60" s="4">
        <v>2</v>
      </c>
      <c r="BK60" s="3">
        <v>2</v>
      </c>
      <c r="BL60" s="4">
        <v>1</v>
      </c>
      <c r="BM60" s="4">
        <v>2</v>
      </c>
      <c r="BN60" s="5">
        <v>2</v>
      </c>
      <c r="BO60" s="3">
        <v>2</v>
      </c>
      <c r="BP60" s="4">
        <v>0</v>
      </c>
      <c r="BQ60" s="4">
        <v>2</v>
      </c>
      <c r="BR60" s="5">
        <v>2</v>
      </c>
      <c r="BS60" s="3">
        <v>2</v>
      </c>
      <c r="BT60" s="4">
        <v>2</v>
      </c>
      <c r="BU60" s="4">
        <v>2</v>
      </c>
      <c r="BV60" s="5">
        <v>2</v>
      </c>
      <c r="BW60" s="4">
        <v>2</v>
      </c>
      <c r="BX60" s="4">
        <v>1</v>
      </c>
      <c r="BY60" s="4">
        <v>2</v>
      </c>
      <c r="BZ60" s="4">
        <v>2</v>
      </c>
      <c r="CA60" s="4">
        <v>2</v>
      </c>
      <c r="CB60" s="4">
        <v>2</v>
      </c>
      <c r="CC60" s="4">
        <v>2</v>
      </c>
      <c r="CD60" s="4">
        <v>2</v>
      </c>
      <c r="CE60" s="4">
        <v>2</v>
      </c>
      <c r="CF60" s="4">
        <v>2</v>
      </c>
      <c r="CG60" s="4">
        <v>2</v>
      </c>
      <c r="CH60" s="4">
        <v>2</v>
      </c>
      <c r="CI60" s="4">
        <v>1</v>
      </c>
      <c r="CJ60" s="4">
        <v>2</v>
      </c>
      <c r="CK60" s="4">
        <v>2</v>
      </c>
      <c r="CL60" s="4">
        <v>2</v>
      </c>
      <c r="CM60" s="4">
        <v>0</v>
      </c>
      <c r="CN60" s="4"/>
      <c r="CO60" s="73"/>
      <c r="CP60" s="68">
        <v>1</v>
      </c>
      <c r="CQ60" s="56">
        <v>1</v>
      </c>
      <c r="CR60" s="61">
        <v>0</v>
      </c>
      <c r="CS60" s="92">
        <v>2</v>
      </c>
      <c r="CT60" s="68">
        <v>1</v>
      </c>
      <c r="CU60" s="56">
        <v>0</v>
      </c>
      <c r="CV60" s="61">
        <v>0</v>
      </c>
      <c r="CW60" s="80">
        <v>1</v>
      </c>
      <c r="CX60" s="56">
        <v>1</v>
      </c>
      <c r="CY60" s="56">
        <v>0</v>
      </c>
      <c r="CZ60" s="61">
        <v>0</v>
      </c>
      <c r="DA60" s="80">
        <v>1</v>
      </c>
      <c r="DB60" s="121">
        <v>1</v>
      </c>
      <c r="DC60" s="111">
        <v>1</v>
      </c>
      <c r="DD60" s="96">
        <v>1</v>
      </c>
      <c r="DE60" s="63">
        <v>3</v>
      </c>
      <c r="DF60" s="80">
        <v>3</v>
      </c>
      <c r="DG60" s="80">
        <v>2</v>
      </c>
      <c r="DH60" s="32">
        <v>2</v>
      </c>
      <c r="DI60" s="32">
        <v>3</v>
      </c>
      <c r="DJ60" s="32">
        <v>3</v>
      </c>
      <c r="DK60" s="32">
        <v>3</v>
      </c>
      <c r="DL60" s="32"/>
      <c r="DM60" s="32"/>
      <c r="DN60" s="32"/>
      <c r="DO60" s="32"/>
      <c r="DP60" s="32"/>
      <c r="DQ60" s="83"/>
      <c r="DR60" s="111"/>
      <c r="DS60" s="98"/>
      <c r="DT60" s="63"/>
      <c r="DU60" s="88"/>
      <c r="DV60" s="72"/>
      <c r="DW60" s="55"/>
      <c r="DX60" s="96"/>
      <c r="DY60" s="57"/>
      <c r="DZ60" s="17"/>
      <c r="EA60" s="98"/>
      <c r="EB60" s="57"/>
      <c r="EC60" s="55"/>
      <c r="ED60" s="73"/>
      <c r="EE60" s="63">
        <f>Tableau40465171132[[#This Row],[R1]]+Tableau40465171132[[#This Row],[R2]]+Tableau40465171132[[#This Row],[R3]]</f>
        <v>0</v>
      </c>
    </row>
    <row r="61" spans="1:135" ht="15" hidden="1" customHeight="1" x14ac:dyDescent="0.25">
      <c r="A61" s="103" t="s">
        <v>226</v>
      </c>
      <c r="B61" s="11" t="s">
        <v>139</v>
      </c>
      <c r="C61" s="38"/>
      <c r="D61" s="45">
        <v>1</v>
      </c>
      <c r="E61" s="45"/>
      <c r="F61" s="45"/>
      <c r="G61" s="45"/>
      <c r="H61" s="11"/>
      <c r="I61" s="161">
        <v>0</v>
      </c>
      <c r="J61" s="161">
        <v>0</v>
      </c>
      <c r="K61" s="161"/>
      <c r="L61" s="161"/>
      <c r="M61" s="144"/>
      <c r="N61" s="52"/>
      <c r="O61" s="84"/>
      <c r="P61" s="84"/>
      <c r="Q61" s="84"/>
      <c r="R61" s="111">
        <v>2249</v>
      </c>
      <c r="S61" s="111">
        <v>0</v>
      </c>
      <c r="T61" s="121">
        <v>0</v>
      </c>
      <c r="U61" s="121"/>
      <c r="V61" s="105">
        <v>3</v>
      </c>
      <c r="W61" s="7"/>
      <c r="X61" s="7"/>
      <c r="Y61" s="7"/>
      <c r="Z61" s="7"/>
      <c r="AA61" s="7"/>
      <c r="AB61" s="7"/>
      <c r="AC61" s="7"/>
      <c r="AD61" s="7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73"/>
      <c r="AV61" s="73"/>
      <c r="AW61" s="73"/>
      <c r="AX61" s="73"/>
      <c r="AY61" s="123">
        <v>1</v>
      </c>
      <c r="AZ61" s="72">
        <v>0</v>
      </c>
      <c r="BA61" s="4">
        <v>0</v>
      </c>
      <c r="BB61" s="4">
        <v>0</v>
      </c>
      <c r="BC61" s="4">
        <v>0</v>
      </c>
      <c r="BD61" s="4">
        <v>0</v>
      </c>
      <c r="BE61" s="4">
        <v>0</v>
      </c>
      <c r="BF61" s="5">
        <v>1</v>
      </c>
      <c r="BG61" s="4">
        <v>1</v>
      </c>
      <c r="BH61" s="4">
        <v>0</v>
      </c>
      <c r="BI61" s="4">
        <v>2</v>
      </c>
      <c r="BJ61" s="4">
        <v>1</v>
      </c>
      <c r="BK61" s="3">
        <v>1</v>
      </c>
      <c r="BL61" s="4">
        <v>0</v>
      </c>
      <c r="BM61" s="4">
        <v>0</v>
      </c>
      <c r="BN61" s="5">
        <v>1</v>
      </c>
      <c r="BO61" s="3">
        <v>2</v>
      </c>
      <c r="BP61" s="4">
        <v>2</v>
      </c>
      <c r="BQ61" s="4">
        <v>0</v>
      </c>
      <c r="BR61" s="5">
        <v>0</v>
      </c>
      <c r="BS61" s="3">
        <v>1</v>
      </c>
      <c r="BT61" s="4"/>
      <c r="BU61" s="4"/>
      <c r="BV61" s="5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73"/>
      <c r="CP61" s="68"/>
      <c r="CQ61" s="56"/>
      <c r="CR61" s="61"/>
      <c r="CS61" s="92">
        <v>3</v>
      </c>
      <c r="CT61" s="68">
        <v>1</v>
      </c>
      <c r="CU61" s="56">
        <v>1</v>
      </c>
      <c r="CV61" s="61">
        <v>1</v>
      </c>
      <c r="CW61" s="80">
        <v>3</v>
      </c>
      <c r="CX61" s="56">
        <v>1</v>
      </c>
      <c r="CY61" s="56">
        <v>0</v>
      </c>
      <c r="CZ61" s="61">
        <v>1</v>
      </c>
      <c r="DA61" s="80">
        <v>2</v>
      </c>
      <c r="DB61" s="121">
        <v>1</v>
      </c>
      <c r="DC61" s="111">
        <v>1</v>
      </c>
      <c r="DD61" s="96">
        <v>1</v>
      </c>
      <c r="DE61" s="63">
        <v>3</v>
      </c>
      <c r="DF61" s="80">
        <v>2</v>
      </c>
      <c r="DG61" s="80">
        <v>2</v>
      </c>
      <c r="DH61" s="32"/>
      <c r="DI61" s="32"/>
      <c r="DJ61" s="32"/>
      <c r="DK61" s="32"/>
      <c r="DL61" s="32"/>
      <c r="DM61" s="32"/>
      <c r="DN61" s="32"/>
      <c r="DO61" s="32"/>
      <c r="DP61" s="32"/>
      <c r="DQ61" s="83"/>
      <c r="DR61" s="111"/>
      <c r="DS61" s="125"/>
      <c r="DT61" s="63">
        <f>Tableau40465171132[[#This Row],[WU]]+Tableau40465171132[[#This Row],[E1]]+Tableau40465171132[[#This Row],[E2]]</f>
        <v>0</v>
      </c>
      <c r="DU61" s="88"/>
      <c r="DV61" s="113"/>
      <c r="DW61" s="55"/>
      <c r="DX61" s="96"/>
      <c r="DY61" s="57"/>
      <c r="DZ61" s="55"/>
      <c r="EA61" s="98"/>
      <c r="EB61" s="57"/>
      <c r="EC61" s="55"/>
      <c r="ED61" s="107"/>
      <c r="EE61" s="63">
        <f>Tableau40465171132[[#This Row],[R1]]+Tableau40465171132[[#This Row],[R2]]+Tableau40465171132[[#This Row],[R3]]</f>
        <v>0</v>
      </c>
    </row>
    <row r="62" spans="1:135" ht="15" hidden="1" customHeight="1" x14ac:dyDescent="0.25">
      <c r="A62" s="103" t="s">
        <v>225</v>
      </c>
      <c r="B62" s="86"/>
      <c r="C62" s="38"/>
      <c r="D62" s="45">
        <v>0</v>
      </c>
      <c r="E62" s="45"/>
      <c r="F62" s="45"/>
      <c r="G62" s="45"/>
      <c r="H62" s="11"/>
      <c r="I62" s="161">
        <v>0</v>
      </c>
      <c r="J62" s="161">
        <v>0</v>
      </c>
      <c r="K62" s="161"/>
      <c r="L62" s="161"/>
      <c r="M62" s="144"/>
      <c r="N62" s="52"/>
      <c r="O62" s="84"/>
      <c r="P62" s="84"/>
      <c r="Q62" s="84"/>
      <c r="R62" s="111">
        <v>2959</v>
      </c>
      <c r="S62" s="111">
        <v>0</v>
      </c>
      <c r="T62" s="121">
        <v>0</v>
      </c>
      <c r="U62" s="121"/>
      <c r="V62" s="105">
        <v>3</v>
      </c>
      <c r="W62" s="7"/>
      <c r="X62" s="7"/>
      <c r="Y62" s="7"/>
      <c r="Z62" s="7"/>
      <c r="AA62" s="7"/>
      <c r="AB62" s="7"/>
      <c r="AC62" s="7"/>
      <c r="AD62" s="7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73"/>
      <c r="AV62" s="73"/>
      <c r="AW62" s="73"/>
      <c r="AX62" s="73"/>
      <c r="AY62" s="123">
        <v>1</v>
      </c>
      <c r="AZ62" s="72">
        <v>1</v>
      </c>
      <c r="BA62" s="4">
        <v>1</v>
      </c>
      <c r="BB62" s="4">
        <v>0</v>
      </c>
      <c r="BC62" s="4">
        <v>0</v>
      </c>
      <c r="BD62" s="4">
        <v>0</v>
      </c>
      <c r="BE62" s="4">
        <v>1</v>
      </c>
      <c r="BF62" s="5">
        <v>1</v>
      </c>
      <c r="BG62" s="4">
        <v>1</v>
      </c>
      <c r="BH62" s="4">
        <v>0</v>
      </c>
      <c r="BI62" s="4">
        <v>1</v>
      </c>
      <c r="BJ62" s="4">
        <v>0</v>
      </c>
      <c r="BK62" s="3">
        <v>1</v>
      </c>
      <c r="BL62" s="4">
        <v>0</v>
      </c>
      <c r="BM62" s="4">
        <v>0</v>
      </c>
      <c r="BN62" s="5">
        <v>0</v>
      </c>
      <c r="BO62" s="3">
        <v>1</v>
      </c>
      <c r="BP62" s="4">
        <v>0</v>
      </c>
      <c r="BQ62" s="4">
        <v>1</v>
      </c>
      <c r="BR62" s="5">
        <v>1</v>
      </c>
      <c r="BS62" s="3">
        <v>0</v>
      </c>
      <c r="BT62" s="4"/>
      <c r="BU62" s="4"/>
      <c r="BV62" s="5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68">
        <v>1</v>
      </c>
      <c r="CQ62" s="56">
        <v>1</v>
      </c>
      <c r="CR62" s="61">
        <v>0</v>
      </c>
      <c r="CS62" s="92">
        <v>3</v>
      </c>
      <c r="CT62" s="68">
        <v>0</v>
      </c>
      <c r="CU62" s="56">
        <v>1</v>
      </c>
      <c r="CV62" s="61">
        <v>0</v>
      </c>
      <c r="CW62" s="80">
        <v>1</v>
      </c>
      <c r="CX62" s="56">
        <v>1</v>
      </c>
      <c r="CY62" s="56">
        <v>1</v>
      </c>
      <c r="CZ62" s="61">
        <v>0</v>
      </c>
      <c r="DA62" s="80">
        <v>2</v>
      </c>
      <c r="DB62" s="83">
        <v>1</v>
      </c>
      <c r="DC62" s="111">
        <v>0</v>
      </c>
      <c r="DD62" s="98">
        <v>0</v>
      </c>
      <c r="DE62" s="63">
        <v>1</v>
      </c>
      <c r="DF62" s="80">
        <v>1</v>
      </c>
      <c r="DG62" s="80">
        <v>1</v>
      </c>
      <c r="DH62" s="32"/>
      <c r="DI62" s="32"/>
      <c r="DJ62" s="32"/>
      <c r="DK62" s="32"/>
      <c r="DL62" s="32"/>
      <c r="DM62" s="32"/>
      <c r="DN62" s="32"/>
      <c r="DO62" s="32"/>
      <c r="DP62" s="32"/>
      <c r="DQ62" s="83"/>
      <c r="DR62" s="111"/>
      <c r="DS62" s="125"/>
      <c r="DT62" s="63">
        <f>Tableau40465171132[[#This Row],[WU]]+Tableau40465171132[[#This Row],[E1]]+Tableau40465171132[[#This Row],[E2]]</f>
        <v>0</v>
      </c>
      <c r="DU62" s="58"/>
      <c r="DV62" s="113"/>
      <c r="DW62" s="55"/>
      <c r="DX62" s="98"/>
      <c r="DY62" s="57"/>
      <c r="DZ62" s="55"/>
      <c r="EA62" s="98"/>
      <c r="EB62" s="57"/>
      <c r="EC62" s="55"/>
      <c r="ED62" s="125"/>
      <c r="EE62" s="80">
        <f>Tableau40465171132[[#This Row],[R1]]+Tableau40465171132[[#This Row],[R2]]+Tableau40465171132[[#This Row],[R3]]</f>
        <v>0</v>
      </c>
    </row>
    <row r="63" spans="1:135" ht="15" hidden="1" customHeight="1" x14ac:dyDescent="0.25">
      <c r="A63" s="43" t="s">
        <v>378</v>
      </c>
      <c r="B63" s="11" t="s">
        <v>131</v>
      </c>
      <c r="C63" s="11"/>
      <c r="D63" s="45">
        <v>1</v>
      </c>
      <c r="E63" s="75"/>
      <c r="F63" s="45"/>
      <c r="G63" s="45"/>
      <c r="H63" s="11"/>
      <c r="I63" s="161">
        <v>0</v>
      </c>
      <c r="J63" s="161">
        <v>0</v>
      </c>
      <c r="K63" s="161"/>
      <c r="L63" s="161">
        <v>89</v>
      </c>
      <c r="M63" s="144"/>
      <c r="N63" s="52"/>
      <c r="O63" s="84"/>
      <c r="P63" s="84"/>
      <c r="Q63" s="84"/>
      <c r="R63" s="111">
        <v>4666</v>
      </c>
      <c r="S63" s="111">
        <v>1</v>
      </c>
      <c r="T63" s="121">
        <v>2</v>
      </c>
      <c r="U63" s="121">
        <v>2</v>
      </c>
      <c r="V63" s="105">
        <v>4</v>
      </c>
      <c r="W63" s="196">
        <v>2.36</v>
      </c>
      <c r="X63" s="196"/>
      <c r="Y63" s="196"/>
      <c r="Z63" s="196"/>
      <c r="AA63" s="196"/>
      <c r="AB63" s="196"/>
      <c r="AC63" s="196"/>
      <c r="AD63" s="196"/>
      <c r="AE63" s="4">
        <v>1</v>
      </c>
      <c r="AF63" s="4">
        <v>1</v>
      </c>
      <c r="AG63" s="4">
        <v>1</v>
      </c>
      <c r="AH63" s="4">
        <v>1</v>
      </c>
      <c r="AI63" s="4">
        <v>1</v>
      </c>
      <c r="AJ63" s="4">
        <v>1</v>
      </c>
      <c r="AK63" s="4">
        <v>0</v>
      </c>
      <c r="AL63" s="4">
        <v>0</v>
      </c>
      <c r="AM63" s="4">
        <v>1</v>
      </c>
      <c r="AN63" s="4">
        <v>0</v>
      </c>
      <c r="AO63" s="4">
        <v>1</v>
      </c>
      <c r="AP63" s="4">
        <v>1</v>
      </c>
      <c r="AQ63" s="4"/>
      <c r="AR63" s="4"/>
      <c r="AS63" s="4"/>
      <c r="AT63" s="4"/>
      <c r="AU63" s="73"/>
      <c r="AV63" s="73"/>
      <c r="AW63" s="73"/>
      <c r="AX63" s="73"/>
      <c r="AY63" s="123">
        <v>1</v>
      </c>
      <c r="AZ63" s="72">
        <v>2</v>
      </c>
      <c r="BA63" s="4">
        <v>0</v>
      </c>
      <c r="BB63" s="4">
        <v>2</v>
      </c>
      <c r="BC63" s="4">
        <v>2</v>
      </c>
      <c r="BD63" s="4">
        <v>0</v>
      </c>
      <c r="BE63" s="4">
        <v>0</v>
      </c>
      <c r="BF63" s="5">
        <v>0</v>
      </c>
      <c r="BG63" s="4">
        <v>0</v>
      </c>
      <c r="BH63" s="4">
        <v>0</v>
      </c>
      <c r="BI63" s="4">
        <v>2</v>
      </c>
      <c r="BJ63" s="4">
        <v>2</v>
      </c>
      <c r="BK63" s="3">
        <v>2</v>
      </c>
      <c r="BL63" s="4">
        <v>0</v>
      </c>
      <c r="BM63" s="4">
        <v>2</v>
      </c>
      <c r="BN63" s="5">
        <v>2</v>
      </c>
      <c r="BO63" s="3">
        <v>2</v>
      </c>
      <c r="BP63" s="4">
        <v>2</v>
      </c>
      <c r="BQ63" s="4">
        <v>1</v>
      </c>
      <c r="BR63" s="5">
        <v>1</v>
      </c>
      <c r="BS63" s="3">
        <v>2</v>
      </c>
      <c r="BT63" s="4">
        <v>0</v>
      </c>
      <c r="BU63" s="4">
        <v>0</v>
      </c>
      <c r="BV63" s="5">
        <v>2</v>
      </c>
      <c r="BW63" s="4">
        <v>2</v>
      </c>
      <c r="BX63" s="4">
        <v>1</v>
      </c>
      <c r="BY63" s="4">
        <v>2</v>
      </c>
      <c r="BZ63" s="4">
        <v>0</v>
      </c>
      <c r="CA63" s="4">
        <v>0</v>
      </c>
      <c r="CB63" s="4">
        <v>2</v>
      </c>
      <c r="CC63" s="4">
        <v>2</v>
      </c>
      <c r="CD63" s="4">
        <v>2</v>
      </c>
      <c r="CE63" s="4">
        <v>1</v>
      </c>
      <c r="CF63" s="4">
        <v>1</v>
      </c>
      <c r="CG63" s="4">
        <v>1</v>
      </c>
      <c r="CH63" s="4">
        <v>2</v>
      </c>
      <c r="CI63" s="4">
        <v>1</v>
      </c>
      <c r="CJ63" s="4">
        <v>1</v>
      </c>
      <c r="CK63" s="4">
        <v>0</v>
      </c>
      <c r="CL63" s="4">
        <v>1</v>
      </c>
      <c r="CM63" s="4">
        <v>0</v>
      </c>
      <c r="CN63" s="4">
        <v>2</v>
      </c>
      <c r="CO63" s="4">
        <v>0</v>
      </c>
      <c r="CP63" s="68">
        <v>1</v>
      </c>
      <c r="CQ63" s="56">
        <v>1</v>
      </c>
      <c r="CR63" s="61">
        <v>1</v>
      </c>
      <c r="CS63" s="92">
        <v>3</v>
      </c>
      <c r="CT63" s="68">
        <v>1</v>
      </c>
      <c r="CU63" s="56">
        <v>0</v>
      </c>
      <c r="CV63" s="61">
        <v>1</v>
      </c>
      <c r="CW63" s="80">
        <v>2</v>
      </c>
      <c r="CX63" s="56">
        <v>1</v>
      </c>
      <c r="CY63" s="56">
        <v>1</v>
      </c>
      <c r="CZ63" s="61">
        <v>1</v>
      </c>
      <c r="DA63" s="80">
        <v>3</v>
      </c>
      <c r="DB63" s="83">
        <v>0</v>
      </c>
      <c r="DC63" s="111">
        <v>1</v>
      </c>
      <c r="DD63" s="98">
        <v>0</v>
      </c>
      <c r="DE63" s="63">
        <v>1</v>
      </c>
      <c r="DF63" s="80">
        <v>3</v>
      </c>
      <c r="DG63" s="80">
        <v>3</v>
      </c>
      <c r="DH63" s="32">
        <v>2</v>
      </c>
      <c r="DI63" s="32">
        <v>2</v>
      </c>
      <c r="DJ63" s="32">
        <v>3</v>
      </c>
      <c r="DK63" s="32">
        <v>3</v>
      </c>
      <c r="DL63" s="32"/>
      <c r="DM63" s="32"/>
      <c r="DN63" s="32"/>
      <c r="DO63" s="32"/>
      <c r="DP63" s="32"/>
      <c r="DQ63" s="83"/>
      <c r="DR63" s="111"/>
      <c r="DS63" s="98"/>
      <c r="DT63" s="63"/>
      <c r="DU63" s="58"/>
      <c r="DV63" s="72"/>
      <c r="DW63" s="55"/>
      <c r="DX63" s="98"/>
      <c r="DY63" s="60"/>
      <c r="DZ63" s="17"/>
      <c r="EA63" s="98"/>
      <c r="EB63" s="57"/>
      <c r="EC63" s="55"/>
      <c r="ED63" s="104"/>
      <c r="EE63" s="80">
        <f>Tableau40465171132[[#This Row],[R1]]+Tableau40465171132[[#This Row],[R2]]+Tableau40465171132[[#This Row],[R3]]</f>
        <v>0</v>
      </c>
    </row>
    <row r="64" spans="1:135" ht="15" hidden="1" customHeight="1" x14ac:dyDescent="0.25">
      <c r="A64" s="43" t="s">
        <v>379</v>
      </c>
      <c r="B64" s="11" t="s">
        <v>146</v>
      </c>
      <c r="C64" s="43"/>
      <c r="D64" s="45">
        <v>1</v>
      </c>
      <c r="E64" s="75"/>
      <c r="F64" s="45"/>
      <c r="G64" s="45"/>
      <c r="H64" s="11"/>
      <c r="I64" s="161">
        <v>0</v>
      </c>
      <c r="J64" s="161">
        <v>1000</v>
      </c>
      <c r="K64" s="161">
        <v>1000</v>
      </c>
      <c r="L64" s="161">
        <v>1000</v>
      </c>
      <c r="M64" s="144"/>
      <c r="N64" s="52"/>
      <c r="O64" s="84"/>
      <c r="P64" s="84"/>
      <c r="Q64" s="84"/>
      <c r="R64" s="111">
        <v>4695</v>
      </c>
      <c r="S64" s="111">
        <v>1</v>
      </c>
      <c r="T64" s="121">
        <v>4</v>
      </c>
      <c r="U64" s="121">
        <v>4</v>
      </c>
      <c r="V64" s="104">
        <v>4</v>
      </c>
      <c r="W64" s="196">
        <v>0.54</v>
      </c>
      <c r="X64" s="196"/>
      <c r="Y64" s="196"/>
      <c r="Z64" s="196"/>
      <c r="AA64" s="196"/>
      <c r="AB64" s="196"/>
      <c r="AC64" s="196"/>
      <c r="AD64" s="196"/>
      <c r="AE64" s="4">
        <v>0</v>
      </c>
      <c r="AF64" s="4">
        <v>1</v>
      </c>
      <c r="AG64" s="4">
        <v>1</v>
      </c>
      <c r="AH64" s="4">
        <v>1</v>
      </c>
      <c r="AI64" s="4">
        <v>1</v>
      </c>
      <c r="AJ64" s="4">
        <v>1</v>
      </c>
      <c r="AK64" s="4">
        <v>1</v>
      </c>
      <c r="AL64" s="4">
        <v>1</v>
      </c>
      <c r="AM64" s="4">
        <v>1</v>
      </c>
      <c r="AN64" s="4">
        <v>1</v>
      </c>
      <c r="AO64" s="4">
        <v>0</v>
      </c>
      <c r="AP64" s="4">
        <v>0</v>
      </c>
      <c r="AQ64" s="4"/>
      <c r="AR64" s="4"/>
      <c r="AS64" s="4"/>
      <c r="AT64" s="4"/>
      <c r="AU64" s="73"/>
      <c r="AV64" s="73"/>
      <c r="AW64" s="73"/>
      <c r="AX64" s="73"/>
      <c r="AY64" s="123">
        <v>1</v>
      </c>
      <c r="AZ64" s="72">
        <v>2</v>
      </c>
      <c r="BA64" s="4">
        <v>2</v>
      </c>
      <c r="BB64" s="4">
        <v>2</v>
      </c>
      <c r="BC64" s="4">
        <v>2</v>
      </c>
      <c r="BD64" s="4">
        <v>2</v>
      </c>
      <c r="BE64" s="4">
        <v>2</v>
      </c>
      <c r="BF64" s="5">
        <v>2</v>
      </c>
      <c r="BG64" s="4">
        <v>2</v>
      </c>
      <c r="BH64" s="4">
        <v>2</v>
      </c>
      <c r="BI64" s="4">
        <v>2</v>
      </c>
      <c r="BJ64" s="4">
        <v>2</v>
      </c>
      <c r="BK64" s="3">
        <v>2</v>
      </c>
      <c r="BL64" s="4">
        <v>2</v>
      </c>
      <c r="BM64" s="4">
        <v>2</v>
      </c>
      <c r="BN64" s="5">
        <v>0</v>
      </c>
      <c r="BO64" s="3">
        <v>2</v>
      </c>
      <c r="BP64" s="4">
        <v>2</v>
      </c>
      <c r="BQ64" s="4">
        <v>0</v>
      </c>
      <c r="BR64" s="5">
        <v>2</v>
      </c>
      <c r="BS64" s="3">
        <v>2</v>
      </c>
      <c r="BT64" s="4">
        <v>2</v>
      </c>
      <c r="BU64" s="4">
        <v>2</v>
      </c>
      <c r="BV64" s="5">
        <v>2</v>
      </c>
      <c r="BW64" s="4">
        <v>1</v>
      </c>
      <c r="BX64" s="4">
        <v>2</v>
      </c>
      <c r="BY64" s="4">
        <v>2</v>
      </c>
      <c r="BZ64" s="4">
        <v>1</v>
      </c>
      <c r="CA64" s="4">
        <v>2</v>
      </c>
      <c r="CB64" s="4">
        <v>1</v>
      </c>
      <c r="CC64" s="4">
        <v>0</v>
      </c>
      <c r="CD64" s="4">
        <v>1</v>
      </c>
      <c r="CE64" s="4">
        <v>2</v>
      </c>
      <c r="CF64" s="4">
        <v>2</v>
      </c>
      <c r="CG64" s="4">
        <v>1</v>
      </c>
      <c r="CH64" s="4">
        <v>2</v>
      </c>
      <c r="CI64" s="4">
        <v>2</v>
      </c>
      <c r="CJ64" s="4">
        <v>2</v>
      </c>
      <c r="CK64" s="4">
        <v>2</v>
      </c>
      <c r="CL64" s="4">
        <v>2</v>
      </c>
      <c r="CM64" s="4">
        <v>1</v>
      </c>
      <c r="CN64" s="4">
        <v>2</v>
      </c>
      <c r="CO64" s="4">
        <v>0</v>
      </c>
      <c r="CP64" s="68">
        <v>1</v>
      </c>
      <c r="CQ64" s="56">
        <v>1</v>
      </c>
      <c r="CR64" s="61">
        <v>1</v>
      </c>
      <c r="CS64" s="92">
        <v>3</v>
      </c>
      <c r="CT64" s="68">
        <v>1</v>
      </c>
      <c r="CU64" s="56">
        <v>1</v>
      </c>
      <c r="CV64" s="61">
        <v>1</v>
      </c>
      <c r="CW64" s="80">
        <v>3</v>
      </c>
      <c r="CX64" s="56">
        <v>1</v>
      </c>
      <c r="CY64" s="56">
        <v>1</v>
      </c>
      <c r="CZ64" s="61">
        <v>1</v>
      </c>
      <c r="DA64" s="80">
        <v>3</v>
      </c>
      <c r="DB64" s="83">
        <v>1</v>
      </c>
      <c r="DC64" s="111">
        <v>1</v>
      </c>
      <c r="DD64" s="98">
        <v>1</v>
      </c>
      <c r="DE64" s="63">
        <v>3</v>
      </c>
      <c r="DF64" s="80">
        <v>3</v>
      </c>
      <c r="DG64" s="80">
        <v>3</v>
      </c>
      <c r="DH64" s="32">
        <v>2</v>
      </c>
      <c r="DI64" s="32">
        <v>3</v>
      </c>
      <c r="DJ64" s="32">
        <v>2</v>
      </c>
      <c r="DK64" s="32">
        <v>3</v>
      </c>
      <c r="DL64" s="32"/>
      <c r="DM64" s="32"/>
      <c r="DN64" s="32"/>
      <c r="DO64" s="32"/>
      <c r="DP64" s="32"/>
      <c r="DQ64" s="83"/>
      <c r="DR64" s="111"/>
      <c r="DS64" s="98"/>
      <c r="DT64" s="63"/>
      <c r="DU64" s="58"/>
      <c r="DV64" s="72"/>
      <c r="DW64" s="55"/>
      <c r="DX64" s="98"/>
      <c r="DY64" s="57"/>
      <c r="DZ64" s="17"/>
      <c r="EA64" s="98"/>
      <c r="EB64" s="57"/>
      <c r="EC64" s="55"/>
      <c r="ED64" s="104"/>
      <c r="EE64" s="80">
        <f>Tableau40465171132[[#This Row],[R1]]+Tableau40465171132[[#This Row],[R2]]+Tableau40465171132[[#This Row],[R3]]</f>
        <v>0</v>
      </c>
    </row>
    <row r="65" spans="1:135" ht="15" hidden="1" customHeight="1" x14ac:dyDescent="0.25">
      <c r="A65" s="103" t="s">
        <v>223</v>
      </c>
      <c r="B65" s="19"/>
      <c r="C65" s="38"/>
      <c r="D65" s="45">
        <v>0</v>
      </c>
      <c r="E65" s="45"/>
      <c r="F65" s="45"/>
      <c r="G65" s="45"/>
      <c r="H65" s="11"/>
      <c r="I65" s="161">
        <v>1472</v>
      </c>
      <c r="J65" s="161">
        <v>2933</v>
      </c>
      <c r="K65" s="161"/>
      <c r="L65" s="161"/>
      <c r="M65" s="144"/>
      <c r="N65" s="52"/>
      <c r="O65" s="84"/>
      <c r="P65" s="84"/>
      <c r="Q65" s="84"/>
      <c r="R65" s="111">
        <v>3784</v>
      </c>
      <c r="S65" s="111">
        <v>0</v>
      </c>
      <c r="T65" s="121">
        <v>0</v>
      </c>
      <c r="U65" s="121"/>
      <c r="V65" s="105">
        <v>3</v>
      </c>
      <c r="W65" s="7"/>
      <c r="X65" s="7"/>
      <c r="Y65" s="7"/>
      <c r="Z65" s="7"/>
      <c r="AA65" s="7"/>
      <c r="AB65" s="7"/>
      <c r="AC65" s="7"/>
      <c r="AD65" s="7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73"/>
      <c r="AV65" s="73"/>
      <c r="AW65" s="73"/>
      <c r="AX65" s="73"/>
      <c r="AY65" s="123"/>
      <c r="AZ65" s="72">
        <v>1</v>
      </c>
      <c r="BA65" s="4">
        <v>1</v>
      </c>
      <c r="BB65" s="4">
        <v>2</v>
      </c>
      <c r="BC65" s="4"/>
      <c r="BD65" s="4"/>
      <c r="BE65" s="4"/>
      <c r="BF65" s="5"/>
      <c r="BG65" s="4"/>
      <c r="BH65" s="4"/>
      <c r="BI65" s="4"/>
      <c r="BJ65" s="4"/>
      <c r="BK65" s="3"/>
      <c r="BL65" s="4"/>
      <c r="BM65" s="4"/>
      <c r="BN65" s="5"/>
      <c r="BO65" s="3"/>
      <c r="BP65" s="4"/>
      <c r="BQ65" s="4"/>
      <c r="BR65" s="5"/>
      <c r="BS65" s="3"/>
      <c r="BT65" s="4"/>
      <c r="BU65" s="4"/>
      <c r="BV65" s="5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73"/>
      <c r="CP65" s="68">
        <v>1</v>
      </c>
      <c r="CQ65" s="56">
        <v>1</v>
      </c>
      <c r="CR65" s="61">
        <v>0</v>
      </c>
      <c r="CS65" s="92"/>
      <c r="CT65" s="62"/>
      <c r="CU65" s="56"/>
      <c r="CV65" s="61"/>
      <c r="CW65" s="80"/>
      <c r="CX65" s="56"/>
      <c r="CY65" s="56"/>
      <c r="CZ65" s="61"/>
      <c r="DA65" s="80"/>
      <c r="DB65" s="83"/>
      <c r="DC65" s="111"/>
      <c r="DD65" s="98"/>
      <c r="DE65" s="63"/>
      <c r="DF65" s="80"/>
      <c r="DG65" s="80"/>
      <c r="DH65" s="32"/>
      <c r="DI65" s="32"/>
      <c r="DJ65" s="32"/>
      <c r="DK65" s="32"/>
      <c r="DL65" s="32"/>
      <c r="DM65" s="32"/>
      <c r="DN65" s="32"/>
      <c r="DO65" s="32"/>
      <c r="DP65" s="32"/>
      <c r="DQ65" s="83"/>
      <c r="DR65" s="111"/>
      <c r="DS65" s="125"/>
      <c r="DT65" s="63">
        <f>Tableau40465171132[[#This Row],[WU]]+Tableau40465171132[[#This Row],[E1]]+Tableau40465171132[[#This Row],[E2]]</f>
        <v>0</v>
      </c>
      <c r="DU65" s="58"/>
      <c r="DV65" s="113"/>
      <c r="DW65" s="55"/>
      <c r="DX65" s="98"/>
      <c r="DY65" s="57"/>
      <c r="DZ65" s="55"/>
      <c r="EA65" s="98"/>
      <c r="EB65" s="57"/>
      <c r="EC65" s="55"/>
      <c r="ED65" s="125"/>
      <c r="EE65" s="80">
        <f>Tableau40465171132[[#This Row],[R1]]+Tableau40465171132[[#This Row],[R2]]+Tableau40465171132[[#This Row],[R3]]</f>
        <v>0</v>
      </c>
    </row>
    <row r="66" spans="1:135" ht="15" hidden="1" customHeight="1" x14ac:dyDescent="0.25">
      <c r="A66" s="103" t="s">
        <v>241</v>
      </c>
      <c r="B66" s="11" t="s">
        <v>143</v>
      </c>
      <c r="C66" s="11"/>
      <c r="D66" s="45">
        <v>0</v>
      </c>
      <c r="E66" s="45"/>
      <c r="F66" s="45"/>
      <c r="G66" s="45"/>
      <c r="H66" s="11"/>
      <c r="I66" s="159">
        <v>0</v>
      </c>
      <c r="J66" s="159">
        <v>0</v>
      </c>
      <c r="K66" s="159"/>
      <c r="L66" s="159"/>
      <c r="M66" s="144">
        <v>1</v>
      </c>
      <c r="N66" s="52"/>
      <c r="O66" s="84"/>
      <c r="P66" s="84"/>
      <c r="Q66" s="84"/>
      <c r="R66" s="111">
        <v>2291</v>
      </c>
      <c r="S66" s="111">
        <v>0</v>
      </c>
      <c r="T66" s="121">
        <v>0</v>
      </c>
      <c r="U66" s="121"/>
      <c r="V66" s="105">
        <v>3</v>
      </c>
      <c r="W66" s="7"/>
      <c r="X66" s="7"/>
      <c r="Y66" s="7"/>
      <c r="Z66" s="7"/>
      <c r="AA66" s="7"/>
      <c r="AB66" s="7"/>
      <c r="AC66" s="7"/>
      <c r="AD66" s="7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73"/>
      <c r="AV66" s="73"/>
      <c r="AW66" s="73"/>
      <c r="AX66" s="73"/>
      <c r="AY66" s="123">
        <v>1</v>
      </c>
      <c r="AZ66" s="72">
        <v>1</v>
      </c>
      <c r="BA66" s="4">
        <v>1</v>
      </c>
      <c r="BB66" s="4">
        <v>1</v>
      </c>
      <c r="BC66" s="4">
        <v>1</v>
      </c>
      <c r="BD66" s="4">
        <v>0</v>
      </c>
      <c r="BE66" s="4">
        <v>0</v>
      </c>
      <c r="BF66" s="5">
        <v>0</v>
      </c>
      <c r="BG66" s="4">
        <v>1</v>
      </c>
      <c r="BH66" s="4">
        <v>0</v>
      </c>
      <c r="BI66" s="4">
        <v>0</v>
      </c>
      <c r="BJ66" s="4">
        <v>0</v>
      </c>
      <c r="BK66" s="3">
        <v>0</v>
      </c>
      <c r="BL66" s="4">
        <v>0</v>
      </c>
      <c r="BM66" s="4">
        <v>0</v>
      </c>
      <c r="BN66" s="5">
        <v>0</v>
      </c>
      <c r="BO66" s="3">
        <v>0</v>
      </c>
      <c r="BP66" s="4">
        <v>0</v>
      </c>
      <c r="BQ66" s="4">
        <v>0</v>
      </c>
      <c r="BR66" s="5">
        <v>0</v>
      </c>
      <c r="BS66" s="3">
        <v>0</v>
      </c>
      <c r="BT66" s="4">
        <v>0</v>
      </c>
      <c r="BU66" s="4"/>
      <c r="BV66" s="5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73"/>
      <c r="CP66" s="68">
        <v>0</v>
      </c>
      <c r="CQ66" s="56">
        <v>0</v>
      </c>
      <c r="CR66" s="61">
        <v>1</v>
      </c>
      <c r="CS66" s="92">
        <v>1</v>
      </c>
      <c r="CT66" s="68">
        <v>0</v>
      </c>
      <c r="CU66" s="56">
        <v>1</v>
      </c>
      <c r="CV66" s="61">
        <v>1</v>
      </c>
      <c r="CW66" s="80">
        <v>2</v>
      </c>
      <c r="CX66" s="56">
        <v>1</v>
      </c>
      <c r="CY66" s="56">
        <v>1</v>
      </c>
      <c r="CZ66" s="61">
        <v>0</v>
      </c>
      <c r="DA66" s="80">
        <v>2</v>
      </c>
      <c r="DB66" s="83">
        <v>1</v>
      </c>
      <c r="DC66" s="111">
        <v>1</v>
      </c>
      <c r="DD66" s="98">
        <v>1</v>
      </c>
      <c r="DE66" s="63">
        <v>3</v>
      </c>
      <c r="DF66" s="80">
        <v>0</v>
      </c>
      <c r="DG66" s="80">
        <v>3</v>
      </c>
      <c r="DH66" s="32"/>
      <c r="DI66" s="32"/>
      <c r="DJ66" s="32"/>
      <c r="DK66" s="32"/>
      <c r="DL66" s="32"/>
      <c r="DM66" s="32"/>
      <c r="DN66" s="32"/>
      <c r="DO66" s="32"/>
      <c r="DP66" s="32"/>
      <c r="DQ66" s="83">
        <v>0</v>
      </c>
      <c r="DR66" s="111">
        <v>1</v>
      </c>
      <c r="DS66" s="125"/>
      <c r="DT66" s="63">
        <f>Tableau40465171132[[#This Row],[WU]]+Tableau40465171132[[#This Row],[E1]]+Tableau40465171132[[#This Row],[E2]]</f>
        <v>1</v>
      </c>
      <c r="DU66" s="58"/>
      <c r="DV66" s="113">
        <v>0</v>
      </c>
      <c r="DW66" s="55">
        <v>0</v>
      </c>
      <c r="DX66" s="98">
        <v>0</v>
      </c>
      <c r="DY66" s="57">
        <v>3</v>
      </c>
      <c r="DZ66" s="17">
        <v>238</v>
      </c>
      <c r="EA66" s="98">
        <v>1</v>
      </c>
      <c r="EB66" s="57"/>
      <c r="EC66" s="55"/>
      <c r="ED66" s="125"/>
      <c r="EE66" s="80">
        <f>Tableau40465171132[[#This Row],[R1]]+Tableau40465171132[[#This Row],[R2]]+Tableau40465171132[[#This Row],[R3]]</f>
        <v>1</v>
      </c>
    </row>
    <row r="67" spans="1:135" ht="15" hidden="1" customHeight="1" x14ac:dyDescent="0.25">
      <c r="A67" s="103" t="s">
        <v>309</v>
      </c>
      <c r="B67" s="11" t="s">
        <v>142</v>
      </c>
      <c r="C67" s="11"/>
      <c r="D67" s="45">
        <v>0</v>
      </c>
      <c r="E67" s="45"/>
      <c r="F67" s="45"/>
      <c r="G67" s="45"/>
      <c r="H67" s="11"/>
      <c r="I67" s="161">
        <v>1726</v>
      </c>
      <c r="J67" s="161">
        <v>7781</v>
      </c>
      <c r="K67" s="161">
        <v>2000</v>
      </c>
      <c r="L67" s="161">
        <v>25179</v>
      </c>
      <c r="M67" s="144"/>
      <c r="N67" s="52"/>
      <c r="O67" s="84"/>
      <c r="P67" s="84"/>
      <c r="Q67" s="84"/>
      <c r="R67" s="111">
        <v>4402</v>
      </c>
      <c r="S67" s="111">
        <v>1</v>
      </c>
      <c r="T67" s="121">
        <v>2</v>
      </c>
      <c r="U67" s="121">
        <v>2</v>
      </c>
      <c r="V67" s="104">
        <v>3</v>
      </c>
      <c r="W67" s="4"/>
      <c r="X67" s="4"/>
      <c r="Y67" s="4"/>
      <c r="Z67" s="4"/>
      <c r="AA67" s="4"/>
      <c r="AB67" s="4"/>
      <c r="AC67" s="4"/>
      <c r="AD67" s="4"/>
      <c r="AE67" s="4">
        <v>1</v>
      </c>
      <c r="AF67" s="4">
        <v>1</v>
      </c>
      <c r="AG67" s="4">
        <v>1</v>
      </c>
      <c r="AH67" s="4">
        <v>1</v>
      </c>
      <c r="AI67" s="4">
        <v>0</v>
      </c>
      <c r="AJ67" s="4">
        <v>1</v>
      </c>
      <c r="AK67" s="4">
        <v>1</v>
      </c>
      <c r="AL67" s="4">
        <v>1</v>
      </c>
      <c r="AM67" s="4">
        <v>0</v>
      </c>
      <c r="AN67" s="4">
        <v>0</v>
      </c>
      <c r="AO67" s="4"/>
      <c r="AP67" s="4"/>
      <c r="AQ67" s="4"/>
      <c r="AR67" s="4"/>
      <c r="AS67" s="4"/>
      <c r="AT67" s="4"/>
      <c r="AU67" s="73"/>
      <c r="AV67" s="73"/>
      <c r="AW67" s="73"/>
      <c r="AX67" s="73"/>
      <c r="AY67" s="123">
        <v>1</v>
      </c>
      <c r="AZ67" s="72">
        <v>2</v>
      </c>
      <c r="BA67" s="4">
        <v>0</v>
      </c>
      <c r="BB67" s="4">
        <v>2</v>
      </c>
      <c r="BC67" s="4">
        <v>2</v>
      </c>
      <c r="BD67" s="4">
        <v>2</v>
      </c>
      <c r="BE67" s="4">
        <v>1</v>
      </c>
      <c r="BF67" s="5">
        <v>1</v>
      </c>
      <c r="BG67" s="4">
        <v>2</v>
      </c>
      <c r="BH67" s="4">
        <v>2</v>
      </c>
      <c r="BI67" s="4">
        <v>0</v>
      </c>
      <c r="BJ67" s="4">
        <v>0</v>
      </c>
      <c r="BK67" s="3">
        <v>1</v>
      </c>
      <c r="BL67" s="4">
        <v>0</v>
      </c>
      <c r="BM67" s="4">
        <v>1</v>
      </c>
      <c r="BN67" s="5">
        <v>2</v>
      </c>
      <c r="BO67" s="3">
        <v>1</v>
      </c>
      <c r="BP67" s="4">
        <v>2</v>
      </c>
      <c r="BQ67" s="4">
        <v>2</v>
      </c>
      <c r="BR67" s="5">
        <v>2</v>
      </c>
      <c r="BS67" s="3">
        <v>2</v>
      </c>
      <c r="BT67" s="4">
        <v>0</v>
      </c>
      <c r="BU67" s="4">
        <v>2</v>
      </c>
      <c r="BV67" s="5">
        <v>1</v>
      </c>
      <c r="BW67" s="4">
        <v>1</v>
      </c>
      <c r="BX67" s="4">
        <v>2</v>
      </c>
      <c r="BY67" s="4">
        <v>2</v>
      </c>
      <c r="BZ67" s="4">
        <v>2</v>
      </c>
      <c r="CA67" s="4">
        <v>2</v>
      </c>
      <c r="CB67" s="4">
        <v>2</v>
      </c>
      <c r="CC67" s="4">
        <v>2</v>
      </c>
      <c r="CD67" s="4">
        <v>1</v>
      </c>
      <c r="CE67" s="4">
        <v>1</v>
      </c>
      <c r="CF67" s="4">
        <v>2</v>
      </c>
      <c r="CG67" s="4">
        <v>2</v>
      </c>
      <c r="CH67" s="4">
        <v>2</v>
      </c>
      <c r="CI67" s="4">
        <v>2</v>
      </c>
      <c r="CJ67" s="4">
        <v>0</v>
      </c>
      <c r="CK67" s="4">
        <v>0</v>
      </c>
      <c r="CL67" s="4">
        <v>0</v>
      </c>
      <c r="CM67" s="4"/>
      <c r="CN67" s="4"/>
      <c r="CO67" s="4"/>
      <c r="CP67" s="89">
        <v>1</v>
      </c>
      <c r="CQ67" s="90">
        <v>1</v>
      </c>
      <c r="CR67" s="61">
        <v>1</v>
      </c>
      <c r="CS67" s="92">
        <v>3</v>
      </c>
      <c r="CT67" s="68">
        <v>1</v>
      </c>
      <c r="CU67" s="56">
        <v>1</v>
      </c>
      <c r="CV67" s="61">
        <v>1</v>
      </c>
      <c r="CW67" s="80">
        <v>3</v>
      </c>
      <c r="CX67" s="56">
        <v>1</v>
      </c>
      <c r="CY67" s="56">
        <v>1</v>
      </c>
      <c r="CZ67" s="61">
        <v>1</v>
      </c>
      <c r="DA67" s="80">
        <v>3</v>
      </c>
      <c r="DB67" s="83">
        <v>1</v>
      </c>
      <c r="DC67" s="111">
        <v>1</v>
      </c>
      <c r="DD67" s="98">
        <v>1</v>
      </c>
      <c r="DE67" s="63">
        <v>3</v>
      </c>
      <c r="DF67" s="80">
        <v>2</v>
      </c>
      <c r="DG67" s="80">
        <v>3</v>
      </c>
      <c r="DH67" s="32">
        <v>2</v>
      </c>
      <c r="DI67" s="32">
        <v>2</v>
      </c>
      <c r="DJ67" s="32">
        <v>2</v>
      </c>
      <c r="DK67" s="32">
        <v>3</v>
      </c>
      <c r="DL67" s="32"/>
      <c r="DM67" s="32"/>
      <c r="DN67" s="32"/>
      <c r="DO67" s="32"/>
      <c r="DP67" s="32"/>
      <c r="DQ67" s="83"/>
      <c r="DR67" s="111"/>
      <c r="DS67" s="111"/>
      <c r="DT67" s="80"/>
      <c r="DU67" s="58"/>
      <c r="DV67" s="72"/>
      <c r="DW67" s="55"/>
      <c r="DX67" s="98"/>
      <c r="DY67" s="57"/>
      <c r="DZ67" s="17"/>
      <c r="EA67" s="98"/>
      <c r="EB67" s="57"/>
      <c r="EC67" s="55"/>
      <c r="ED67" s="104"/>
      <c r="EE67" s="80">
        <f>Tableau40465171132[[#This Row],[R1]]+Tableau40465171132[[#This Row],[R2]]+Tableau40465171132[[#This Row],[R3]]</f>
        <v>0</v>
      </c>
    </row>
    <row r="68" spans="1:135" ht="15" hidden="1" customHeight="1" thickBot="1" x14ac:dyDescent="0.3">
      <c r="A68" s="182" t="s">
        <v>224</v>
      </c>
      <c r="B68" s="151"/>
      <c r="C68" s="176"/>
      <c r="D68" s="152">
        <v>0</v>
      </c>
      <c r="E68" s="152"/>
      <c r="F68" s="152"/>
      <c r="G68" s="152"/>
      <c r="H68" s="151"/>
      <c r="I68" s="162">
        <v>0</v>
      </c>
      <c r="J68" s="162">
        <v>0</v>
      </c>
      <c r="K68" s="162"/>
      <c r="L68" s="162"/>
      <c r="M68" s="153"/>
      <c r="N68" s="154"/>
      <c r="O68" s="155"/>
      <c r="P68" s="155"/>
      <c r="Q68" s="155"/>
      <c r="R68" s="112">
        <v>3683</v>
      </c>
      <c r="S68" s="112">
        <v>0</v>
      </c>
      <c r="T68" s="156">
        <v>0</v>
      </c>
      <c r="U68" s="156"/>
      <c r="V68" s="157">
        <v>3</v>
      </c>
      <c r="W68" s="194"/>
      <c r="X68" s="194"/>
      <c r="Y68" s="194"/>
      <c r="Z68" s="194"/>
      <c r="AA68" s="194"/>
      <c r="AB68" s="194"/>
      <c r="AC68" s="194"/>
      <c r="AD68" s="194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74"/>
      <c r="AV68" s="74"/>
      <c r="AW68" s="74"/>
      <c r="AX68" s="74"/>
      <c r="AY68" s="124"/>
      <c r="AZ68" s="70">
        <v>1</v>
      </c>
      <c r="BA68" s="97">
        <v>1</v>
      </c>
      <c r="BB68" s="97">
        <v>2</v>
      </c>
      <c r="BC68" s="97"/>
      <c r="BD68" s="97"/>
      <c r="BE68" s="97"/>
      <c r="BF68" s="140"/>
      <c r="BG68" s="97"/>
      <c r="BH68" s="97"/>
      <c r="BI68" s="97"/>
      <c r="BJ68" s="97"/>
      <c r="BK68" s="139"/>
      <c r="BL68" s="97"/>
      <c r="BM68" s="97"/>
      <c r="BN68" s="140"/>
      <c r="BO68" s="139"/>
      <c r="BP68" s="97"/>
      <c r="BQ68" s="97"/>
      <c r="BR68" s="140"/>
      <c r="BS68" s="139"/>
      <c r="BT68" s="97"/>
      <c r="BU68" s="97"/>
      <c r="BV68" s="140"/>
      <c r="BW68" s="97"/>
      <c r="BX68" s="97"/>
      <c r="BY68" s="97"/>
      <c r="BZ68" s="97"/>
      <c r="CA68" s="97"/>
      <c r="CB68" s="97"/>
      <c r="CC68" s="97"/>
      <c r="CD68" s="97"/>
      <c r="CE68" s="97"/>
      <c r="CF68" s="97"/>
      <c r="CG68" s="97"/>
      <c r="CH68" s="97"/>
      <c r="CI68" s="97"/>
      <c r="CJ68" s="97"/>
      <c r="CK68" s="97"/>
      <c r="CL68" s="97"/>
      <c r="CM68" s="97"/>
      <c r="CN68" s="97"/>
      <c r="CO68" s="97"/>
      <c r="CP68" s="69">
        <v>1</v>
      </c>
      <c r="CQ68" s="91">
        <v>1</v>
      </c>
      <c r="CR68" s="67">
        <v>0</v>
      </c>
      <c r="CS68" s="93"/>
      <c r="CT68" s="69"/>
      <c r="CU68" s="91"/>
      <c r="CV68" s="67"/>
      <c r="CW68" s="71"/>
      <c r="CX68" s="91"/>
      <c r="CY68" s="91"/>
      <c r="CZ68" s="67"/>
      <c r="DA68" s="71"/>
      <c r="DB68" s="85"/>
      <c r="DC68" s="112"/>
      <c r="DD68" s="106"/>
      <c r="DE68" s="108"/>
      <c r="DF68" s="71"/>
      <c r="DG68" s="71"/>
      <c r="DH68" s="87"/>
      <c r="DI68" s="87"/>
      <c r="DJ68" s="87"/>
      <c r="DK68" s="87"/>
      <c r="DL68" s="87"/>
      <c r="DM68" s="87"/>
      <c r="DN68" s="87"/>
      <c r="DO68" s="87"/>
      <c r="DP68" s="87"/>
      <c r="DQ68" s="85"/>
      <c r="DR68" s="112"/>
      <c r="DS68" s="128"/>
      <c r="DT68" s="108">
        <f>Tableau40465171132[[#This Row],[WU]]+Tableau40465171132[[#This Row],[E1]]+Tableau40465171132[[#This Row],[E2]]</f>
        <v>0</v>
      </c>
      <c r="DU68" s="71"/>
      <c r="DV68" s="127"/>
      <c r="DW68" s="66"/>
      <c r="DX68" s="106"/>
      <c r="DY68" s="65"/>
      <c r="DZ68" s="66"/>
      <c r="EA68" s="106"/>
      <c r="EB68" s="65"/>
      <c r="EC68" s="66"/>
      <c r="ED68" s="128"/>
      <c r="EE68" s="71">
        <f>Tableau40465171132[[#This Row],[R1]]+Tableau40465171132[[#This Row],[R2]]+Tableau40465171132[[#This Row],[R3]]</f>
        <v>0</v>
      </c>
    </row>
    <row r="69" spans="1:135" s="12" customFormat="1" ht="15" customHeight="1" thickTop="1" x14ac:dyDescent="0.25">
      <c r="C69" s="119">
        <f>SUM(C5:C54)</f>
        <v>0</v>
      </c>
      <c r="D69" s="119">
        <f>SUM(D5:D54)</f>
        <v>35</v>
      </c>
      <c r="E69" s="119">
        <f>SUM(E5:E54)</f>
        <v>0</v>
      </c>
      <c r="F69" s="119"/>
      <c r="G69" s="119"/>
      <c r="H69" s="119">
        <f t="shared" ref="H69:O69" si="0">SUM(H5:H54)</f>
        <v>0</v>
      </c>
      <c r="I69" s="119">
        <f t="shared" si="0"/>
        <v>34243</v>
      </c>
      <c r="J69" s="119">
        <f t="shared" si="0"/>
        <v>94585</v>
      </c>
      <c r="K69" s="119">
        <f t="shared" si="0"/>
        <v>17000</v>
      </c>
      <c r="L69" s="119">
        <f t="shared" si="0"/>
        <v>669576</v>
      </c>
      <c r="M69" s="119">
        <f t="shared" si="0"/>
        <v>1</v>
      </c>
      <c r="N69" s="119">
        <f t="shared" si="0"/>
        <v>0</v>
      </c>
      <c r="O69" s="119">
        <f t="shared" si="0"/>
        <v>0</v>
      </c>
      <c r="P69" s="119">
        <f>SUM(P5:P54)</f>
        <v>44</v>
      </c>
      <c r="Q69" s="119">
        <f>SUM(Q5:Q54)</f>
        <v>40</v>
      </c>
      <c r="R69" s="119">
        <f>SUM(R5:R54)/41</f>
        <v>4581.5121951219517</v>
      </c>
      <c r="S69" s="119">
        <f t="shared" ref="S69:V69" si="1">SUM(S5:S54)</f>
        <v>36</v>
      </c>
      <c r="T69" s="119">
        <f t="shared" si="1"/>
        <v>81</v>
      </c>
      <c r="U69" s="119">
        <f t="shared" si="1"/>
        <v>108</v>
      </c>
      <c r="V69" s="119">
        <f t="shared" si="1"/>
        <v>126</v>
      </c>
      <c r="W69" s="119"/>
      <c r="X69" s="119"/>
      <c r="Y69" s="119"/>
      <c r="Z69" s="119"/>
      <c r="AA69" s="119"/>
      <c r="AB69" s="119"/>
      <c r="AC69" s="119"/>
      <c r="AD69" s="119"/>
      <c r="AE69" s="119">
        <f t="shared" ref="AE69:AK69" si="2">SUM(AE5:AE54)</f>
        <v>31</v>
      </c>
      <c r="AF69" s="119">
        <f t="shared" si="2"/>
        <v>30</v>
      </c>
      <c r="AG69" s="119">
        <f t="shared" si="2"/>
        <v>26</v>
      </c>
      <c r="AH69" s="119">
        <f t="shared" si="2"/>
        <v>30</v>
      </c>
      <c r="AI69" s="119">
        <f t="shared" si="2"/>
        <v>30</v>
      </c>
      <c r="AJ69" s="119">
        <f t="shared" si="2"/>
        <v>29</v>
      </c>
      <c r="AK69" s="119">
        <f t="shared" si="2"/>
        <v>30</v>
      </c>
      <c r="AL69" s="119">
        <f t="shared" ref="AL69:BQ69" si="3">SUM(AL5:AL54)</f>
        <v>28</v>
      </c>
      <c r="AM69" s="119">
        <f t="shared" si="3"/>
        <v>28</v>
      </c>
      <c r="AN69" s="119">
        <f t="shared" si="3"/>
        <v>22</v>
      </c>
      <c r="AO69" s="119">
        <f t="shared" si="3"/>
        <v>34</v>
      </c>
      <c r="AP69" s="119">
        <f t="shared" si="3"/>
        <v>35</v>
      </c>
      <c r="AQ69" s="119">
        <f t="shared" si="3"/>
        <v>29</v>
      </c>
      <c r="AR69" s="119">
        <f t="shared" si="3"/>
        <v>0</v>
      </c>
      <c r="AS69" s="119">
        <f t="shared" si="3"/>
        <v>0</v>
      </c>
      <c r="AT69" s="119">
        <f t="shared" si="3"/>
        <v>0</v>
      </c>
      <c r="AU69" s="119"/>
      <c r="AV69" s="119"/>
      <c r="AW69" s="119"/>
      <c r="AX69" s="119"/>
      <c r="AY69" s="119">
        <f t="shared" si="3"/>
        <v>40</v>
      </c>
      <c r="AZ69" s="119">
        <f t="shared" si="3"/>
        <v>48</v>
      </c>
      <c r="BA69" s="119">
        <f t="shared" si="3"/>
        <v>45</v>
      </c>
      <c r="BB69" s="119">
        <f t="shared" si="3"/>
        <v>47</v>
      </c>
      <c r="BC69" s="119">
        <f t="shared" si="3"/>
        <v>40</v>
      </c>
      <c r="BD69" s="119">
        <f t="shared" si="3"/>
        <v>39</v>
      </c>
      <c r="BE69" s="119">
        <f t="shared" si="3"/>
        <v>34</v>
      </c>
      <c r="BF69" s="119">
        <f t="shared" si="3"/>
        <v>41</v>
      </c>
      <c r="BG69" s="119">
        <f t="shared" si="3"/>
        <v>39</v>
      </c>
      <c r="BH69" s="119">
        <f t="shared" si="3"/>
        <v>39</v>
      </c>
      <c r="BI69" s="119">
        <f t="shared" si="3"/>
        <v>45</v>
      </c>
      <c r="BJ69" s="119">
        <f t="shared" si="3"/>
        <v>43</v>
      </c>
      <c r="BK69" s="119">
        <f t="shared" si="3"/>
        <v>45</v>
      </c>
      <c r="BL69" s="119">
        <f t="shared" si="3"/>
        <v>42</v>
      </c>
      <c r="BM69" s="119">
        <f t="shared" si="3"/>
        <v>42</v>
      </c>
      <c r="BN69" s="119">
        <f t="shared" si="3"/>
        <v>46</v>
      </c>
      <c r="BO69" s="119">
        <f t="shared" si="3"/>
        <v>44</v>
      </c>
      <c r="BP69" s="119">
        <f t="shared" si="3"/>
        <v>42</v>
      </c>
      <c r="BQ69" s="119">
        <f t="shared" si="3"/>
        <v>46</v>
      </c>
      <c r="BR69" s="119">
        <f t="shared" ref="BR69:EE69" si="4">SUM(BR5:BR54)</f>
        <v>49</v>
      </c>
      <c r="BS69" s="119">
        <f t="shared" si="4"/>
        <v>55</v>
      </c>
      <c r="BT69" s="119">
        <f t="shared" si="4"/>
        <v>58</v>
      </c>
      <c r="BU69" s="119">
        <f t="shared" si="4"/>
        <v>54</v>
      </c>
      <c r="BV69" s="119">
        <f t="shared" si="4"/>
        <v>56</v>
      </c>
      <c r="BW69" s="119">
        <f t="shared" si="4"/>
        <v>60</v>
      </c>
      <c r="BX69" s="119">
        <f t="shared" si="4"/>
        <v>55</v>
      </c>
      <c r="BY69" s="119">
        <f t="shared" si="4"/>
        <v>55</v>
      </c>
      <c r="BZ69" s="119">
        <f t="shared" si="4"/>
        <v>58</v>
      </c>
      <c r="CA69" s="119">
        <f t="shared" si="4"/>
        <v>59</v>
      </c>
      <c r="CB69" s="119">
        <f t="shared" si="4"/>
        <v>52</v>
      </c>
      <c r="CC69" s="119">
        <f t="shared" si="4"/>
        <v>62</v>
      </c>
      <c r="CD69" s="119">
        <f t="shared" si="4"/>
        <v>55</v>
      </c>
      <c r="CE69" s="119">
        <f t="shared" si="4"/>
        <v>55</v>
      </c>
      <c r="CF69" s="119">
        <f t="shared" si="4"/>
        <v>61</v>
      </c>
      <c r="CG69" s="119">
        <f t="shared" si="4"/>
        <v>58</v>
      </c>
      <c r="CH69" s="119">
        <f t="shared" si="4"/>
        <v>57</v>
      </c>
      <c r="CI69" s="119">
        <f t="shared" si="4"/>
        <v>58</v>
      </c>
      <c r="CJ69" s="119">
        <f t="shared" si="4"/>
        <v>57</v>
      </c>
      <c r="CK69" s="119">
        <f t="shared" si="4"/>
        <v>63</v>
      </c>
      <c r="CL69" s="119">
        <f t="shared" si="4"/>
        <v>61</v>
      </c>
      <c r="CM69" s="119">
        <f t="shared" si="4"/>
        <v>64</v>
      </c>
      <c r="CN69" s="119">
        <f t="shared" si="4"/>
        <v>68</v>
      </c>
      <c r="CO69" s="119">
        <f t="shared" si="4"/>
        <v>69</v>
      </c>
      <c r="CP69" s="119">
        <f t="shared" si="4"/>
        <v>29</v>
      </c>
      <c r="CQ69" s="119">
        <f t="shared" si="4"/>
        <v>29</v>
      </c>
      <c r="CR69" s="119">
        <f t="shared" si="4"/>
        <v>26</v>
      </c>
      <c r="CS69" s="119">
        <f t="shared" si="4"/>
        <v>67</v>
      </c>
      <c r="CT69" s="119">
        <f t="shared" si="4"/>
        <v>23</v>
      </c>
      <c r="CU69" s="119">
        <f t="shared" si="4"/>
        <v>22</v>
      </c>
      <c r="CV69" s="119">
        <f t="shared" si="4"/>
        <v>23</v>
      </c>
      <c r="CW69" s="119">
        <f t="shared" si="4"/>
        <v>69</v>
      </c>
      <c r="CX69" s="119">
        <f t="shared" si="4"/>
        <v>26</v>
      </c>
      <c r="CY69" s="119">
        <f t="shared" si="4"/>
        <v>23</v>
      </c>
      <c r="CZ69" s="119">
        <f t="shared" si="4"/>
        <v>24</v>
      </c>
      <c r="DA69" s="119">
        <f t="shared" si="4"/>
        <v>71</v>
      </c>
      <c r="DB69" s="119">
        <f t="shared" si="4"/>
        <v>25</v>
      </c>
      <c r="DC69" s="119">
        <f t="shared" si="4"/>
        <v>24</v>
      </c>
      <c r="DD69" s="119">
        <f t="shared" si="4"/>
        <v>23</v>
      </c>
      <c r="DE69" s="119">
        <f t="shared" si="4"/>
        <v>72</v>
      </c>
      <c r="DF69" s="119">
        <f t="shared" si="4"/>
        <v>76</v>
      </c>
      <c r="DG69" s="119">
        <f t="shared" si="4"/>
        <v>74</v>
      </c>
      <c r="DH69" s="119">
        <f t="shared" si="4"/>
        <v>84</v>
      </c>
      <c r="DI69" s="119">
        <f t="shared" si="4"/>
        <v>94</v>
      </c>
      <c r="DJ69" s="119">
        <f t="shared" si="4"/>
        <v>87</v>
      </c>
      <c r="DK69" s="119">
        <f t="shared" si="4"/>
        <v>95</v>
      </c>
      <c r="DL69" s="119">
        <f t="shared" si="4"/>
        <v>0</v>
      </c>
      <c r="DM69" s="119">
        <f t="shared" si="4"/>
        <v>0</v>
      </c>
      <c r="DN69" s="119">
        <f t="shared" si="4"/>
        <v>65</v>
      </c>
      <c r="DO69" s="119">
        <f t="shared" si="4"/>
        <v>72</v>
      </c>
      <c r="DP69" s="119">
        <f t="shared" si="4"/>
        <v>0</v>
      </c>
      <c r="DQ69" s="119">
        <f t="shared" si="4"/>
        <v>0</v>
      </c>
      <c r="DR69" s="119">
        <f t="shared" si="4"/>
        <v>0</v>
      </c>
      <c r="DS69" s="119">
        <f t="shared" si="4"/>
        <v>0</v>
      </c>
      <c r="DT69" s="119">
        <f t="shared" si="4"/>
        <v>0</v>
      </c>
      <c r="DU69" s="119">
        <f t="shared" si="4"/>
        <v>0</v>
      </c>
      <c r="DV69" s="119">
        <f t="shared" si="4"/>
        <v>0</v>
      </c>
      <c r="DW69" s="119"/>
      <c r="DX69" s="119">
        <f>SUM(DX5:DX54)</f>
        <v>0</v>
      </c>
      <c r="DY69" s="119">
        <f t="shared" si="4"/>
        <v>0</v>
      </c>
      <c r="DZ69" s="119"/>
      <c r="EA69" s="119">
        <f t="shared" si="4"/>
        <v>0</v>
      </c>
      <c r="EB69" s="119">
        <f t="shared" si="4"/>
        <v>0</v>
      </c>
      <c r="EC69" s="119"/>
      <c r="ED69" s="119">
        <f t="shared" si="4"/>
        <v>0</v>
      </c>
      <c r="EE69" s="119">
        <f t="shared" si="4"/>
        <v>0</v>
      </c>
    </row>
    <row r="70" spans="1:135" ht="15" customHeight="1" x14ac:dyDescent="0.25"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</row>
    <row r="71" spans="1:135" ht="15" customHeight="1" x14ac:dyDescent="0.25">
      <c r="M71" t="s">
        <v>53</v>
      </c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</row>
    <row r="72" spans="1:135" ht="15" customHeight="1" x14ac:dyDescent="0.25">
      <c r="M72" t="s">
        <v>124</v>
      </c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</row>
    <row r="73" spans="1:135" ht="15" customHeight="1" x14ac:dyDescent="0.25">
      <c r="M73" t="s">
        <v>82</v>
      </c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</row>
    <row r="74" spans="1:135" ht="15" customHeight="1" x14ac:dyDescent="0.25">
      <c r="M74" s="59">
        <v>4</v>
      </c>
    </row>
    <row r="75" spans="1:135" ht="15" customHeight="1" x14ac:dyDescent="0.25">
      <c r="M75" s="59">
        <v>4</v>
      </c>
      <c r="N75" t="s">
        <v>144</v>
      </c>
    </row>
    <row r="76" spans="1:135" ht="15" customHeight="1" x14ac:dyDescent="0.25">
      <c r="M76" s="54">
        <v>542</v>
      </c>
    </row>
    <row r="77" spans="1:135" ht="15" customHeight="1" x14ac:dyDescent="0.25">
      <c r="M77" s="54">
        <v>198</v>
      </c>
    </row>
    <row r="78" spans="1:135" ht="15" customHeight="1" x14ac:dyDescent="0.25">
      <c r="M78" s="54">
        <v>161</v>
      </c>
      <c r="N78" t="s">
        <v>144</v>
      </c>
    </row>
  </sheetData>
  <mergeCells count="16">
    <mergeCell ref="W3:AD3"/>
    <mergeCell ref="EB3:ED3"/>
    <mergeCell ref="CP2:DT2"/>
    <mergeCell ref="DV2:ED2"/>
    <mergeCell ref="CP3:CS3"/>
    <mergeCell ref="CT3:CW3"/>
    <mergeCell ref="CX3:DA3"/>
    <mergeCell ref="DB3:DE3"/>
    <mergeCell ref="DQ3:DT3"/>
    <mergeCell ref="DV3:DX3"/>
    <mergeCell ref="DY3:EA3"/>
    <mergeCell ref="AE3:AH3"/>
    <mergeCell ref="AZ3:CO3"/>
    <mergeCell ref="AI3:AL3"/>
    <mergeCell ref="AM3:AP3"/>
    <mergeCell ref="AQ3:AT3"/>
  </mergeCells>
  <phoneticPr fontId="22" type="noConversion"/>
  <conditionalFormatting sqref="I5:L68">
    <cfRule type="cellIs" dxfId="115" priority="282" operator="greaterThan">
      <formula>0</formula>
    </cfRule>
  </conditionalFormatting>
  <conditionalFormatting sqref="M74:M75">
    <cfRule type="expression" dxfId="114" priority="304">
      <formula>M74&lt;#REF!</formula>
    </cfRule>
  </conditionalFormatting>
  <conditionalFormatting sqref="M76:M78">
    <cfRule type="cellIs" dxfId="113" priority="303" operator="lessThan">
      <formula>230</formula>
    </cfRule>
  </conditionalFormatting>
  <conditionalFormatting sqref="P5:Q54">
    <cfRule type="cellIs" dxfId="112" priority="7" operator="equal">
      <formula>0</formula>
    </cfRule>
    <cfRule type="cellIs" dxfId="111" priority="8" operator="equal">
      <formula>1</formula>
    </cfRule>
  </conditionalFormatting>
  <conditionalFormatting sqref="S5:S68">
    <cfRule type="cellIs" dxfId="110" priority="257" operator="equal">
      <formula>0</formula>
    </cfRule>
    <cfRule type="cellIs" dxfId="109" priority="258" operator="greaterThan">
      <formula>0.5</formula>
    </cfRule>
  </conditionalFormatting>
  <conditionalFormatting sqref="T5:U68">
    <cfRule type="cellIs" dxfId="108" priority="255" operator="equal">
      <formula>3</formula>
    </cfRule>
    <cfRule type="cellIs" dxfId="107" priority="168" operator="equal">
      <formula>0</formula>
    </cfRule>
    <cfRule type="cellIs" dxfId="106" priority="254" operator="equal">
      <formula>2</formula>
    </cfRule>
    <cfRule type="cellIs" dxfId="105" priority="253" operator="equal">
      <formula>1</formula>
    </cfRule>
    <cfRule type="cellIs" dxfId="104" priority="256" operator="equal">
      <formula>4</formula>
    </cfRule>
  </conditionalFormatting>
  <conditionalFormatting sqref="V5:V68">
    <cfRule type="cellIs" dxfId="103" priority="284" operator="lessThan">
      <formula>3</formula>
    </cfRule>
  </conditionalFormatting>
  <conditionalFormatting sqref="AE49:CO65 AE5:CC48 CE5:CO48 AE66:CN66 AE67:CO68">
    <cfRule type="cellIs" dxfId="102" priority="305" operator="equal">
      <formula>0</formula>
    </cfRule>
  </conditionalFormatting>
  <conditionalFormatting sqref="AZ5:CC48 CE5:CO48 AZ49:CO61 AZ62:CN62 AZ63:CO63 AZ64:CN64 AZ65:CO65 AZ66:CN66 AZ67:CO68">
    <cfRule type="cellIs" dxfId="101" priority="181" operator="equal">
      <formula>0</formula>
    </cfRule>
    <cfRule type="cellIs" dxfId="100" priority="179" operator="equal">
      <formula>2</formula>
    </cfRule>
    <cfRule type="cellIs" dxfId="99" priority="180" operator="equal">
      <formula>1</formula>
    </cfRule>
  </conditionalFormatting>
  <conditionalFormatting sqref="CD5:CD48">
    <cfRule type="cellIs" dxfId="98" priority="58" operator="equal">
      <formula>2</formula>
    </cfRule>
    <cfRule type="cellIs" dxfId="97" priority="59" operator="equal">
      <formula>1</formula>
    </cfRule>
    <cfRule type="cellIs" dxfId="96" priority="60" operator="equal">
      <formula>0</formula>
    </cfRule>
    <cfRule type="cellIs" dxfId="95" priority="61" operator="equal">
      <formula>0</formula>
    </cfRule>
  </conditionalFormatting>
  <conditionalFormatting sqref="CO62 CO64">
    <cfRule type="cellIs" dxfId="94" priority="295" operator="equal">
      <formula>1</formula>
    </cfRule>
    <cfRule type="cellIs" dxfId="93" priority="296" operator="equal">
      <formula>0</formula>
    </cfRule>
    <cfRule type="cellIs" dxfId="92" priority="294" operator="equal">
      <formula>2</formula>
    </cfRule>
  </conditionalFormatting>
  <conditionalFormatting sqref="CO66">
    <cfRule type="cellIs" dxfId="91" priority="238" operator="equal">
      <formula>0</formula>
    </cfRule>
    <cfRule type="cellIs" dxfId="90" priority="237" operator="equal">
      <formula>0</formula>
    </cfRule>
    <cfRule type="cellIs" dxfId="89" priority="236" operator="equal">
      <formula>1</formula>
    </cfRule>
    <cfRule type="cellIs" dxfId="88" priority="235" operator="equal">
      <formula>2</formula>
    </cfRule>
  </conditionalFormatting>
  <conditionalFormatting sqref="CP64:CR66">
    <cfRule type="cellIs" dxfId="87" priority="219" operator="equal">
      <formula>0</formula>
    </cfRule>
  </conditionalFormatting>
  <conditionalFormatting sqref="CP5:CW7 D5:G21 DS5:DS66 DX5:DX68 EA5:EA68 CP8:CR8 CP9:CW12 CP13:CV13 CP14:CW18 CP19:CV19 CP20:CW24 D22:E22 D23:G68 CP25:CV25 CP26:CW27 CP28:CR28 CP29:CW29 CP30:CR30 CP31:CW32 CP33:CV33 CP34:CW35 CP36:CR36 CP37:CW37 CP38:CV39 CP40:CW41 CP42:CR42 CP43:CW44 CP45:CV45 CP46:CR46 CT46:CW46 CP47:CW48 CP49:CR49 CP50:CW54 CY50:DA55 DQ51:DR54 CX52:CZ54 ED52:ED68 CP55:CZ55 DB55:DR55 CP56:DR61 CP62:CR62 CY62:DR62 CP63:DR63 CY64:DP64 DQ64:DR66 DB65:DP65 CY66:DP66 CP67:CW67 DB67:DG67 DQ67:DS67 CP68:DS68">
    <cfRule type="cellIs" dxfId="86" priority="268" operator="equal">
      <formula>0</formula>
    </cfRule>
  </conditionalFormatting>
  <conditionalFormatting sqref="CS5:CS68">
    <cfRule type="cellIs" dxfId="85" priority="73" operator="equal">
      <formula>3</formula>
    </cfRule>
    <cfRule type="cellIs" dxfId="84" priority="74" operator="equal">
      <formula>2</formula>
    </cfRule>
    <cfRule type="cellIs" dxfId="83" priority="75" operator="equal">
      <formula>1</formula>
    </cfRule>
    <cfRule type="cellIs" dxfId="82" priority="76" operator="equal">
      <formula>0</formula>
    </cfRule>
  </conditionalFormatting>
  <conditionalFormatting sqref="CS8:CW8">
    <cfRule type="cellIs" dxfId="81" priority="80" operator="equal">
      <formula>0</formula>
    </cfRule>
  </conditionalFormatting>
  <conditionalFormatting sqref="CS28:CW28">
    <cfRule type="cellIs" dxfId="80" priority="145" operator="equal">
      <formula>0</formula>
    </cfRule>
  </conditionalFormatting>
  <conditionalFormatting sqref="CS30:CW30">
    <cfRule type="cellIs" dxfId="79" priority="134" operator="equal">
      <formula>0</formula>
    </cfRule>
  </conditionalFormatting>
  <conditionalFormatting sqref="CS36:CW36">
    <cfRule type="cellIs" dxfId="78" priority="123" operator="equal">
      <formula>0</formula>
    </cfRule>
  </conditionalFormatting>
  <conditionalFormatting sqref="CS42:CW42">
    <cfRule type="cellIs" dxfId="77" priority="112" operator="equal">
      <formula>0</formula>
    </cfRule>
  </conditionalFormatting>
  <conditionalFormatting sqref="CS49:CW49">
    <cfRule type="cellIs" dxfId="76" priority="101" operator="equal">
      <formula>0</formula>
    </cfRule>
  </conditionalFormatting>
  <conditionalFormatting sqref="CS62:CW62">
    <cfRule type="cellIs" dxfId="75" priority="171" operator="equal">
      <formula>0</formula>
    </cfRule>
  </conditionalFormatting>
  <conditionalFormatting sqref="CS64:CW66">
    <cfRule type="cellIs" dxfId="74" priority="184" operator="equal">
      <formula>0</formula>
    </cfRule>
  </conditionalFormatting>
  <conditionalFormatting sqref="CW19">
    <cfRule type="cellIs" dxfId="73" priority="22" operator="equal">
      <formula>0</formula>
    </cfRule>
  </conditionalFormatting>
  <conditionalFormatting sqref="CW25">
    <cfRule type="cellIs" dxfId="72" priority="29" operator="equal">
      <formula>0</formula>
    </cfRule>
  </conditionalFormatting>
  <conditionalFormatting sqref="CW33">
    <cfRule type="cellIs" dxfId="71" priority="36" operator="equal">
      <formula>0</formula>
    </cfRule>
  </conditionalFormatting>
  <conditionalFormatting sqref="CW38:CW39">
    <cfRule type="cellIs" dxfId="70" priority="43" operator="equal">
      <formula>0</formula>
    </cfRule>
  </conditionalFormatting>
  <conditionalFormatting sqref="CW45">
    <cfRule type="cellIs" dxfId="69" priority="57" operator="equal">
      <formula>0</formula>
    </cfRule>
  </conditionalFormatting>
  <conditionalFormatting sqref="CX51">
    <cfRule type="cellIs" dxfId="68" priority="278" operator="equal">
      <formula>0</formula>
    </cfRule>
  </conditionalFormatting>
  <conditionalFormatting sqref="CX5:CZ50">
    <cfRule type="cellIs" dxfId="67" priority="14" operator="equal">
      <formula>0</formula>
    </cfRule>
  </conditionalFormatting>
  <conditionalFormatting sqref="CX62:CZ62">
    <cfRule type="cellIs" dxfId="66" priority="170" operator="equal">
      <formula>0</formula>
    </cfRule>
  </conditionalFormatting>
  <conditionalFormatting sqref="CX64:CZ67">
    <cfRule type="cellIs" dxfId="65" priority="163" operator="equal">
      <formula>0</formula>
    </cfRule>
  </conditionalFormatting>
  <conditionalFormatting sqref="CY5:CY49">
    <cfRule type="cellIs" dxfId="64" priority="12" operator="equal">
      <formula>0</formula>
    </cfRule>
  </conditionalFormatting>
  <conditionalFormatting sqref="CY65">
    <cfRule type="cellIs" dxfId="63" priority="210" operator="equal">
      <formula>0</formula>
    </cfRule>
  </conditionalFormatting>
  <conditionalFormatting sqref="CY67">
    <cfRule type="cellIs" dxfId="62" priority="161" operator="equal">
      <formula>0</formula>
    </cfRule>
  </conditionalFormatting>
  <conditionalFormatting sqref="CZ5:DA49">
    <cfRule type="cellIs" dxfId="61" priority="13" operator="equal">
      <formula>0</formula>
    </cfRule>
  </conditionalFormatting>
  <conditionalFormatting sqref="CZ65:DA65">
    <cfRule type="cellIs" dxfId="60" priority="218" operator="equal">
      <formula>0</formula>
    </cfRule>
  </conditionalFormatting>
  <conditionalFormatting sqref="CZ67:DA67">
    <cfRule type="cellIs" dxfId="59" priority="162" operator="equal">
      <formula>0</formula>
    </cfRule>
  </conditionalFormatting>
  <conditionalFormatting sqref="DB5:DG54 CW13">
    <cfRule type="cellIs" dxfId="58" priority="15" operator="equal">
      <formula>0</formula>
    </cfRule>
  </conditionalFormatting>
  <conditionalFormatting sqref="DE5:DG54 CW5:CW68 DA5:DA68">
    <cfRule type="cellIs" dxfId="57" priority="11" operator="between">
      <formula>0</formula>
      <formula>1</formula>
    </cfRule>
    <cfRule type="cellIs" dxfId="56" priority="10" operator="equal">
      <formula>2</formula>
    </cfRule>
    <cfRule type="cellIs" dxfId="55" priority="9" operator="equal">
      <formula>3</formula>
    </cfRule>
  </conditionalFormatting>
  <conditionalFormatting sqref="DE55:DP66 DE67:DG67 DE68:DP68">
    <cfRule type="cellIs" dxfId="54" priority="173" operator="equal">
      <formula>2</formula>
    </cfRule>
    <cfRule type="cellIs" dxfId="53" priority="174" operator="between">
      <formula>0</formula>
      <formula>1</formula>
    </cfRule>
    <cfRule type="cellIs" dxfId="52" priority="172" operator="equal">
      <formula>3</formula>
    </cfRule>
  </conditionalFormatting>
  <conditionalFormatting sqref="DH43">
    <cfRule type="cellIs" dxfId="51" priority="64" operator="between">
      <formula>0</formula>
      <formula>1</formula>
    </cfRule>
    <cfRule type="cellIs" dxfId="50" priority="63" operator="equal">
      <formula>2</formula>
    </cfRule>
    <cfRule type="cellIs" dxfId="49" priority="62" operator="equal">
      <formula>3</formula>
    </cfRule>
    <cfRule type="cellIs" dxfId="48" priority="65" operator="equal">
      <formula>0</formula>
    </cfRule>
  </conditionalFormatting>
  <conditionalFormatting sqref="DH5:DM42 DO5:DO49 DI43:DM43 DH44:DM49 DH50:DP54">
    <cfRule type="cellIs" dxfId="47" priority="150" operator="equal">
      <formula>0</formula>
    </cfRule>
    <cfRule type="cellIs" dxfId="46" priority="147" operator="equal">
      <formula>3</formula>
    </cfRule>
  </conditionalFormatting>
  <conditionalFormatting sqref="DN5:DN49">
    <cfRule type="cellIs" dxfId="45" priority="5" operator="equal">
      <formula>0</formula>
    </cfRule>
  </conditionalFormatting>
  <conditionalFormatting sqref="DN5:DP54">
    <cfRule type="cellIs" dxfId="44" priority="2" operator="equal">
      <formula>0</formula>
    </cfRule>
    <cfRule type="cellIs" dxfId="43" priority="3" operator="equal">
      <formula>1</formula>
    </cfRule>
    <cfRule type="cellIs" dxfId="42" priority="4" operator="equal">
      <formula>2</formula>
    </cfRule>
  </conditionalFormatting>
  <conditionalFormatting sqref="DO5:DO49 DH50:DP54 DH5:DM42 DI43:DM43 DH44:DM49">
    <cfRule type="cellIs" dxfId="41" priority="148" operator="equal">
      <formula>2</formula>
    </cfRule>
    <cfRule type="cellIs" dxfId="40" priority="149" operator="between">
      <formula>0</formula>
      <formula>1</formula>
    </cfRule>
  </conditionalFormatting>
  <conditionalFormatting sqref="DP5:DP49">
    <cfRule type="cellIs" dxfId="39" priority="6" operator="equal">
      <formula>0</formula>
    </cfRule>
  </conditionalFormatting>
  <conditionalFormatting sqref="DQ5:DQ50">
    <cfRule type="cellIs" dxfId="38" priority="155" operator="equal">
      <formula>0</formula>
    </cfRule>
  </conditionalFormatting>
  <conditionalFormatting sqref="DR5:DR50">
    <cfRule type="cellIs" dxfId="37" priority="146" operator="equal">
      <formula>0</formula>
    </cfRule>
  </conditionalFormatting>
  <conditionalFormatting sqref="DT5:DT68 DH67:DP67">
    <cfRule type="cellIs" dxfId="36" priority="164" operator="equal">
      <formula>3</formula>
    </cfRule>
    <cfRule type="cellIs" dxfId="35" priority="167" operator="equal">
      <formula>0</formula>
    </cfRule>
    <cfRule type="cellIs" dxfId="34" priority="165" operator="equal">
      <formula>2</formula>
    </cfRule>
    <cfRule type="cellIs" dxfId="33" priority="166" operator="between">
      <formula>0</formula>
      <formula>1</formula>
    </cfRule>
  </conditionalFormatting>
  <conditionalFormatting sqref="DU5:DU68 EE5:EE68">
    <cfRule type="cellIs" dxfId="32" priority="309" operator="equal">
      <formula>3</formula>
    </cfRule>
    <cfRule type="cellIs" dxfId="31" priority="310" operator="equal">
      <formula>2</formula>
    </cfRule>
    <cfRule type="cellIs" dxfId="30" priority="311" operator="lessThan">
      <formula>2</formula>
    </cfRule>
  </conditionalFormatting>
  <conditionalFormatting sqref="DV51:DV68">
    <cfRule type="expression" dxfId="29" priority="281">
      <formula>DV51&lt;$AZ51</formula>
    </cfRule>
  </conditionalFormatting>
  <conditionalFormatting sqref="DW5:DW68">
    <cfRule type="cellIs" dxfId="28" priority="307" operator="lessThan">
      <formula>110</formula>
    </cfRule>
    <cfRule type="cellIs" dxfId="27" priority="308" operator="lessThan">
      <formula>110</formula>
    </cfRule>
  </conditionalFormatting>
  <conditionalFormatting sqref="DZ5:DZ46">
    <cfRule type="cellIs" dxfId="26" priority="252" operator="lessThan">
      <formula>100</formula>
    </cfRule>
  </conditionalFormatting>
  <conditionalFormatting sqref="DZ47:DZ68">
    <cfRule type="cellIs" dxfId="25" priority="306" operator="lessThan">
      <formula>110</formula>
    </cfRule>
  </conditionalFormatting>
  <conditionalFormatting sqref="EC5:EC68">
    <cfRule type="cellIs" dxfId="24" priority="300" operator="lessThan">
      <formula>100</formula>
    </cfRule>
  </conditionalFormatting>
  <conditionalFormatting sqref="ED5:ED51">
    <cfRule type="containsText" dxfId="23" priority="279" operator="containsText" text="0">
      <formula>NOT(ISERROR(SEARCH("0",ED5)))</formula>
    </cfRule>
    <cfRule type="containsText" dxfId="22" priority="280" operator="containsText" text="1">
      <formula>NOT(ISERROR(SEARCH("1",ED5)))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I69:J69 D69:E69 S69:T69 V69 ED69 EA69 DX69:DY69 DQ69:DS69 DV69" formulaRange="1"/>
    <ignoredError sqref="CL2:CO2" numberStoredAsText="1"/>
  </ignoredErrors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95"/>
  <sheetViews>
    <sheetView zoomScaleNormal="100" workbookViewId="0">
      <selection activeCell="B2" sqref="B2:I2"/>
    </sheetView>
  </sheetViews>
  <sheetFormatPr baseColWidth="10" defaultRowHeight="15" x14ac:dyDescent="0.25"/>
  <cols>
    <col min="1" max="1" width="5" style="205" customWidth="1"/>
    <col min="2" max="2" width="5" style="210" customWidth="1"/>
    <col min="3" max="3" width="17.28515625" style="205" customWidth="1"/>
    <col min="4" max="4" width="7" style="205" customWidth="1"/>
    <col min="5" max="6" width="5" style="205" customWidth="1"/>
    <col min="7" max="7" width="5" style="210" customWidth="1"/>
    <col min="8" max="8" width="17.28515625" style="205" customWidth="1"/>
    <col min="9" max="9" width="7" style="205" customWidth="1"/>
    <col min="10" max="11" width="5" style="205" customWidth="1"/>
    <col min="12" max="12" width="5" style="210" customWidth="1"/>
    <col min="13" max="13" width="17.28515625" style="205" customWidth="1"/>
    <col min="14" max="14" width="7" style="205" customWidth="1"/>
    <col min="15" max="16" width="5" style="205" customWidth="1"/>
    <col min="17" max="17" width="5" style="210" customWidth="1"/>
    <col min="18" max="18" width="17.28515625" style="205" customWidth="1"/>
    <col min="19" max="19" width="7" style="205" customWidth="1"/>
    <col min="20" max="20" width="5" style="205" customWidth="1"/>
    <col min="21" max="16384" width="11.42578125" style="205"/>
  </cols>
  <sheetData>
    <row r="1" spans="2:17" x14ac:dyDescent="0.25">
      <c r="L1" s="205"/>
      <c r="Q1" s="205"/>
    </row>
    <row r="2" spans="2:17" x14ac:dyDescent="0.25">
      <c r="B2" s="325" t="s">
        <v>355</v>
      </c>
      <c r="C2" s="326"/>
      <c r="D2" s="326"/>
      <c r="E2" s="326"/>
      <c r="F2" s="326"/>
      <c r="G2" s="326"/>
      <c r="H2" s="326"/>
      <c r="I2" s="327"/>
      <c r="L2" s="205"/>
      <c r="Q2" s="205"/>
    </row>
    <row r="3" spans="2:17" x14ac:dyDescent="0.25">
      <c r="L3" s="205"/>
      <c r="Q3" s="205"/>
    </row>
    <row r="4" spans="2:17" x14ac:dyDescent="0.25">
      <c r="B4" s="101" t="s">
        <v>106</v>
      </c>
      <c r="C4" s="101" t="s">
        <v>305</v>
      </c>
      <c r="D4" s="101" t="s">
        <v>352</v>
      </c>
      <c r="E4" s="206"/>
      <c r="F4" s="206"/>
      <c r="G4" s="101" t="s">
        <v>106</v>
      </c>
      <c r="H4" s="101" t="s">
        <v>394</v>
      </c>
      <c r="I4" s="101" t="s">
        <v>352</v>
      </c>
      <c r="J4" s="219"/>
      <c r="L4" s="205"/>
      <c r="Q4" s="205"/>
    </row>
    <row r="5" spans="2:17" x14ac:dyDescent="0.25">
      <c r="B5" s="32">
        <v>1</v>
      </c>
      <c r="C5" s="204" t="s">
        <v>107</v>
      </c>
      <c r="D5" s="218">
        <v>6.13</v>
      </c>
      <c r="E5" s="206"/>
      <c r="F5" s="206"/>
      <c r="G5" s="32">
        <v>1</v>
      </c>
      <c r="H5" s="204" t="s">
        <v>107</v>
      </c>
      <c r="I5" s="218">
        <v>7.02</v>
      </c>
      <c r="J5" s="208"/>
      <c r="L5" s="205"/>
      <c r="Q5" s="205"/>
    </row>
    <row r="6" spans="2:17" x14ac:dyDescent="0.25">
      <c r="B6" s="32">
        <v>2</v>
      </c>
      <c r="C6" s="204" t="s">
        <v>148</v>
      </c>
      <c r="D6" s="218">
        <v>5.51</v>
      </c>
      <c r="E6" s="206"/>
      <c r="F6" s="206"/>
      <c r="G6" s="32">
        <v>2</v>
      </c>
      <c r="H6" s="204" t="s">
        <v>148</v>
      </c>
      <c r="I6" s="218">
        <v>6.24</v>
      </c>
      <c r="J6" s="208"/>
      <c r="L6" s="205"/>
      <c r="Q6" s="205"/>
    </row>
    <row r="7" spans="2:17" x14ac:dyDescent="0.25">
      <c r="B7" s="32">
        <v>3</v>
      </c>
      <c r="C7" s="204" t="s">
        <v>73</v>
      </c>
      <c r="D7" s="218">
        <v>5.33</v>
      </c>
      <c r="E7" s="206"/>
      <c r="F7" s="206"/>
      <c r="G7" s="32">
        <v>3</v>
      </c>
      <c r="H7" s="204" t="s">
        <v>69</v>
      </c>
      <c r="I7" s="218">
        <v>6.18</v>
      </c>
      <c r="J7" s="208"/>
      <c r="L7" s="205"/>
      <c r="Q7" s="205"/>
    </row>
    <row r="8" spans="2:17" x14ac:dyDescent="0.25">
      <c r="B8" s="32">
        <v>4</v>
      </c>
      <c r="C8" s="204" t="s">
        <v>115</v>
      </c>
      <c r="D8" s="218">
        <v>5.25</v>
      </c>
      <c r="E8" s="206"/>
      <c r="F8" s="206"/>
      <c r="G8" s="32">
        <v>4</v>
      </c>
      <c r="H8" s="204" t="s">
        <v>73</v>
      </c>
      <c r="I8" s="218">
        <v>6.18</v>
      </c>
      <c r="J8" s="208"/>
      <c r="L8" s="205"/>
      <c r="Q8" s="205"/>
    </row>
    <row r="9" spans="2:17" x14ac:dyDescent="0.25">
      <c r="B9" s="32">
        <v>5</v>
      </c>
      <c r="C9" s="204" t="s">
        <v>174</v>
      </c>
      <c r="D9" s="218">
        <v>5.21</v>
      </c>
      <c r="E9" s="206"/>
      <c r="F9" s="206"/>
      <c r="G9" s="32">
        <v>5</v>
      </c>
      <c r="H9" s="204" t="s">
        <v>81</v>
      </c>
      <c r="I9" s="218">
        <v>5.54</v>
      </c>
      <c r="J9" s="208"/>
      <c r="L9" s="205"/>
      <c r="Q9" s="205"/>
    </row>
    <row r="10" spans="2:17" x14ac:dyDescent="0.25">
      <c r="B10" s="32">
        <v>6</v>
      </c>
      <c r="C10" s="204" t="s">
        <v>78</v>
      </c>
      <c r="D10" s="218">
        <v>4.5599999999999996</v>
      </c>
      <c r="E10" s="206"/>
      <c r="F10" s="206"/>
      <c r="G10" s="32">
        <v>6</v>
      </c>
      <c r="H10" s="204" t="s">
        <v>391</v>
      </c>
      <c r="I10" s="218">
        <v>5.53</v>
      </c>
      <c r="J10" s="208"/>
      <c r="L10" s="205"/>
      <c r="Q10" s="205"/>
    </row>
    <row r="11" spans="2:17" x14ac:dyDescent="0.25">
      <c r="B11" s="32">
        <v>7</v>
      </c>
      <c r="C11" s="204" t="s">
        <v>114</v>
      </c>
      <c r="D11" s="218">
        <v>4.54</v>
      </c>
      <c r="E11" s="206"/>
      <c r="F11" s="206"/>
      <c r="G11" s="32">
        <v>7</v>
      </c>
      <c r="H11" s="204" t="s">
        <v>174</v>
      </c>
      <c r="I11" s="218">
        <v>5.39</v>
      </c>
      <c r="J11" s="208"/>
      <c r="L11" s="205"/>
      <c r="Q11" s="205"/>
    </row>
    <row r="12" spans="2:17" x14ac:dyDescent="0.25">
      <c r="B12" s="32">
        <v>8</v>
      </c>
      <c r="C12" s="204" t="s">
        <v>229</v>
      </c>
      <c r="D12" s="218">
        <v>4.51</v>
      </c>
      <c r="E12" s="206"/>
      <c r="F12" s="206"/>
      <c r="G12" s="32">
        <v>8</v>
      </c>
      <c r="H12" s="204" t="s">
        <v>115</v>
      </c>
      <c r="I12" s="218">
        <v>5.37</v>
      </c>
      <c r="J12" s="208"/>
      <c r="L12" s="205"/>
      <c r="Q12" s="205"/>
    </row>
    <row r="13" spans="2:17" x14ac:dyDescent="0.25">
      <c r="B13" s="32">
        <v>9</v>
      </c>
      <c r="C13" s="204" t="s">
        <v>69</v>
      </c>
      <c r="D13" s="218">
        <v>4.41</v>
      </c>
      <c r="E13" s="206"/>
      <c r="F13" s="206"/>
      <c r="G13" s="32">
        <v>9</v>
      </c>
      <c r="H13" s="204" t="s">
        <v>114</v>
      </c>
      <c r="I13" s="218">
        <v>5.32</v>
      </c>
      <c r="J13" s="208"/>
      <c r="L13" s="205"/>
      <c r="Q13" s="205"/>
    </row>
    <row r="14" spans="2:17" x14ac:dyDescent="0.25">
      <c r="B14" s="32">
        <v>10</v>
      </c>
      <c r="C14" s="204" t="s">
        <v>248</v>
      </c>
      <c r="D14" s="218">
        <v>4.33</v>
      </c>
      <c r="E14" s="206"/>
      <c r="F14" s="206"/>
      <c r="G14" s="32">
        <v>10</v>
      </c>
      <c r="H14" s="204" t="s">
        <v>409</v>
      </c>
      <c r="I14" s="218">
        <v>5.24</v>
      </c>
      <c r="J14" s="208"/>
      <c r="L14" s="205"/>
      <c r="Q14" s="205"/>
    </row>
    <row r="15" spans="2:17" ht="15.75" thickBot="1" x14ac:dyDescent="0.3">
      <c r="B15" s="211"/>
      <c r="C15" s="212"/>
      <c r="D15" s="212"/>
      <c r="E15" s="212"/>
      <c r="F15" s="212"/>
      <c r="G15" s="211"/>
      <c r="H15" s="212"/>
      <c r="I15" s="212"/>
      <c r="L15" s="205"/>
      <c r="Q15" s="205"/>
    </row>
    <row r="16" spans="2:17" ht="15.75" thickTop="1" x14ac:dyDescent="0.25"/>
    <row r="17" spans="2:17" x14ac:dyDescent="0.25">
      <c r="B17" s="325" t="s">
        <v>356</v>
      </c>
      <c r="C17" s="326"/>
      <c r="D17" s="326"/>
      <c r="E17" s="326"/>
      <c r="F17" s="326"/>
      <c r="G17" s="326"/>
      <c r="H17" s="326"/>
      <c r="I17" s="327"/>
    </row>
    <row r="19" spans="2:17" x14ac:dyDescent="0.25">
      <c r="B19" s="101" t="s">
        <v>106</v>
      </c>
      <c r="C19" s="101" t="s">
        <v>305</v>
      </c>
      <c r="D19" s="101" t="s">
        <v>354</v>
      </c>
      <c r="E19" s="207"/>
      <c r="G19" s="101" t="s">
        <v>106</v>
      </c>
      <c r="H19" s="101" t="s">
        <v>394</v>
      </c>
      <c r="I19" s="101" t="s">
        <v>354</v>
      </c>
    </row>
    <row r="20" spans="2:17" x14ac:dyDescent="0.25">
      <c r="B20" s="32">
        <v>1</v>
      </c>
      <c r="C20" s="204" t="s">
        <v>214</v>
      </c>
      <c r="D20" s="215">
        <v>1978</v>
      </c>
      <c r="E20" s="208"/>
      <c r="F20" s="209"/>
      <c r="G20" s="32">
        <v>1</v>
      </c>
      <c r="H20" s="204" t="s">
        <v>391</v>
      </c>
      <c r="I20" s="215">
        <v>1567.5</v>
      </c>
    </row>
    <row r="21" spans="2:17" x14ac:dyDescent="0.25">
      <c r="B21" s="32">
        <v>2</v>
      </c>
      <c r="C21" s="204" t="s">
        <v>80</v>
      </c>
      <c r="D21" s="215">
        <v>1671</v>
      </c>
      <c r="E21" s="208"/>
      <c r="F21" s="209"/>
      <c r="G21" s="32">
        <v>2</v>
      </c>
      <c r="H21" s="204" t="s">
        <v>107</v>
      </c>
      <c r="I21" s="215">
        <v>1540</v>
      </c>
    </row>
    <row r="22" spans="2:17" x14ac:dyDescent="0.25">
      <c r="B22" s="32">
        <v>3</v>
      </c>
      <c r="C22" s="204" t="s">
        <v>314</v>
      </c>
      <c r="D22" s="215">
        <v>1624</v>
      </c>
      <c r="E22" s="208"/>
      <c r="F22" s="209"/>
      <c r="G22" s="32">
        <v>3</v>
      </c>
      <c r="H22" s="204" t="s">
        <v>314</v>
      </c>
      <c r="I22" s="215">
        <v>1318</v>
      </c>
    </row>
    <row r="23" spans="2:17" x14ac:dyDescent="0.25">
      <c r="B23" s="32">
        <v>4</v>
      </c>
      <c r="C23" s="204" t="s">
        <v>391</v>
      </c>
      <c r="D23" s="215">
        <v>1586</v>
      </c>
      <c r="E23" s="208"/>
      <c r="F23" s="209"/>
      <c r="G23" s="32">
        <v>4</v>
      </c>
      <c r="H23" s="204" t="s">
        <v>174</v>
      </c>
      <c r="I23" s="215">
        <v>1259</v>
      </c>
      <c r="L23" s="205"/>
      <c r="Q23" s="205"/>
    </row>
    <row r="24" spans="2:17" x14ac:dyDescent="0.25">
      <c r="B24" s="32">
        <v>5</v>
      </c>
      <c r="C24" s="204" t="s">
        <v>180</v>
      </c>
      <c r="D24" s="215">
        <v>1433</v>
      </c>
      <c r="E24" s="208"/>
      <c r="F24" s="209"/>
      <c r="G24" s="32">
        <v>5</v>
      </c>
      <c r="H24" s="204" t="s">
        <v>69</v>
      </c>
      <c r="I24" s="215">
        <v>1185</v>
      </c>
      <c r="L24" s="205"/>
      <c r="Q24" s="205"/>
    </row>
    <row r="25" spans="2:17" x14ac:dyDescent="0.25">
      <c r="B25" s="32">
        <v>6</v>
      </c>
      <c r="C25" s="204" t="s">
        <v>174</v>
      </c>
      <c r="D25" s="215">
        <v>1353</v>
      </c>
      <c r="E25" s="208"/>
      <c r="F25" s="209"/>
      <c r="G25" s="32">
        <v>6</v>
      </c>
      <c r="H25" s="204" t="s">
        <v>248</v>
      </c>
      <c r="I25" s="215">
        <v>1100.5</v>
      </c>
      <c r="L25" s="205"/>
      <c r="Q25" s="205"/>
    </row>
    <row r="26" spans="2:17" x14ac:dyDescent="0.25">
      <c r="B26" s="32">
        <v>7</v>
      </c>
      <c r="C26" s="204" t="s">
        <v>74</v>
      </c>
      <c r="D26" s="215">
        <v>1147</v>
      </c>
      <c r="E26" s="208"/>
      <c r="F26" s="209"/>
      <c r="G26" s="32">
        <v>7</v>
      </c>
      <c r="H26" s="204" t="s">
        <v>232</v>
      </c>
      <c r="I26" s="215">
        <v>1096.5</v>
      </c>
      <c r="L26" s="205"/>
      <c r="Q26" s="205"/>
    </row>
    <row r="27" spans="2:17" x14ac:dyDescent="0.25">
      <c r="B27" s="32">
        <v>8</v>
      </c>
      <c r="C27" s="204" t="s">
        <v>230</v>
      </c>
      <c r="D27" s="215">
        <v>977</v>
      </c>
      <c r="E27" s="208"/>
      <c r="F27" s="209"/>
      <c r="G27" s="32">
        <v>8</v>
      </c>
      <c r="H27" s="204" t="s">
        <v>345</v>
      </c>
      <c r="I27" s="215">
        <v>1016.5</v>
      </c>
      <c r="L27" s="205"/>
      <c r="Q27" s="205"/>
    </row>
    <row r="28" spans="2:17" x14ac:dyDescent="0.25">
      <c r="B28" s="32">
        <v>9</v>
      </c>
      <c r="C28" s="204" t="s">
        <v>73</v>
      </c>
      <c r="D28" s="215">
        <v>965</v>
      </c>
      <c r="E28" s="208"/>
      <c r="F28" s="209"/>
      <c r="G28" s="32">
        <v>9</v>
      </c>
      <c r="H28" s="204" t="s">
        <v>389</v>
      </c>
      <c r="I28" s="215">
        <v>967</v>
      </c>
      <c r="L28" s="205"/>
      <c r="Q28" s="205"/>
    </row>
    <row r="29" spans="2:17" x14ac:dyDescent="0.25">
      <c r="B29" s="32">
        <v>10</v>
      </c>
      <c r="C29" s="204" t="s">
        <v>232</v>
      </c>
      <c r="D29" s="215">
        <v>925</v>
      </c>
      <c r="E29" s="208"/>
      <c r="F29" s="209"/>
      <c r="G29" s="32">
        <v>10</v>
      </c>
      <c r="H29" s="204" t="s">
        <v>243</v>
      </c>
      <c r="I29" s="215">
        <v>944</v>
      </c>
      <c r="L29" s="205"/>
      <c r="Q29" s="205"/>
    </row>
    <row r="30" spans="2:17" ht="15.75" thickBot="1" x14ac:dyDescent="0.3">
      <c r="L30" s="205"/>
      <c r="Q30" s="205"/>
    </row>
    <row r="31" spans="2:17" ht="15.75" thickTop="1" x14ac:dyDescent="0.25">
      <c r="B31" s="213"/>
      <c r="C31" s="214"/>
      <c r="D31" s="214"/>
      <c r="E31" s="214"/>
      <c r="F31" s="214"/>
      <c r="G31" s="213"/>
      <c r="H31" s="214"/>
      <c r="I31" s="214"/>
      <c r="L31" s="205"/>
      <c r="Q31" s="205"/>
    </row>
    <row r="32" spans="2:17" x14ac:dyDescent="0.25">
      <c r="B32" s="325" t="s">
        <v>357</v>
      </c>
      <c r="C32" s="326"/>
      <c r="D32" s="327"/>
      <c r="G32" s="325" t="s">
        <v>357</v>
      </c>
      <c r="H32" s="326"/>
      <c r="I32" s="327"/>
      <c r="L32" s="205"/>
      <c r="Q32" s="205"/>
    </row>
    <row r="33" spans="2:17" x14ac:dyDescent="0.25">
      <c r="L33" s="205"/>
      <c r="Q33" s="205"/>
    </row>
    <row r="34" spans="2:17" x14ac:dyDescent="0.25">
      <c r="B34" s="191" t="s">
        <v>106</v>
      </c>
      <c r="C34" s="32" t="s">
        <v>305</v>
      </c>
      <c r="D34" s="32" t="s">
        <v>353</v>
      </c>
      <c r="E34" s="216"/>
      <c r="F34" s="217"/>
      <c r="G34" s="204" t="s">
        <v>106</v>
      </c>
      <c r="H34" s="32" t="s">
        <v>394</v>
      </c>
      <c r="I34" s="32" t="s">
        <v>353</v>
      </c>
      <c r="L34" s="205"/>
      <c r="Q34" s="205"/>
    </row>
    <row r="35" spans="2:17" x14ac:dyDescent="0.25">
      <c r="B35" s="204">
        <v>1</v>
      </c>
      <c r="C35" s="204" t="s">
        <v>174</v>
      </c>
      <c r="D35" s="32">
        <v>8245</v>
      </c>
      <c r="E35" s="216"/>
      <c r="F35" s="217"/>
      <c r="G35" s="204">
        <v>1</v>
      </c>
      <c r="H35" t="s">
        <v>107</v>
      </c>
      <c r="I35" s="32">
        <v>9010</v>
      </c>
      <c r="L35" s="205"/>
      <c r="Q35" s="205"/>
    </row>
    <row r="36" spans="2:17" x14ac:dyDescent="0.25">
      <c r="B36" s="204">
        <v>2</v>
      </c>
      <c r="C36" s="204" t="s">
        <v>78</v>
      </c>
      <c r="D36" s="32">
        <v>8171</v>
      </c>
      <c r="E36" s="216"/>
      <c r="F36" s="217"/>
      <c r="G36" s="204">
        <v>2</v>
      </c>
      <c r="H36" t="s">
        <v>174</v>
      </c>
      <c r="I36" s="32">
        <v>8984</v>
      </c>
      <c r="L36" s="205"/>
      <c r="Q36" s="205"/>
    </row>
    <row r="37" spans="2:17" x14ac:dyDescent="0.25">
      <c r="B37" s="204">
        <v>3</v>
      </c>
      <c r="C37" s="204" t="s">
        <v>114</v>
      </c>
      <c r="D37" s="32">
        <v>8151</v>
      </c>
      <c r="E37" s="216"/>
      <c r="F37" s="217"/>
      <c r="G37" s="204">
        <v>3</v>
      </c>
      <c r="H37" t="s">
        <v>391</v>
      </c>
      <c r="I37" s="32">
        <v>8861</v>
      </c>
      <c r="L37" s="205"/>
      <c r="Q37" s="205"/>
    </row>
    <row r="38" spans="2:17" x14ac:dyDescent="0.25">
      <c r="B38" s="204">
        <v>4</v>
      </c>
      <c r="C38" s="204" t="s">
        <v>69</v>
      </c>
      <c r="D38" s="32">
        <v>8080</v>
      </c>
      <c r="E38" s="216"/>
      <c r="F38" s="217"/>
      <c r="G38" s="204">
        <v>4</v>
      </c>
      <c r="H38" t="s">
        <v>409</v>
      </c>
      <c r="I38" s="32">
        <v>8808</v>
      </c>
      <c r="L38" s="205"/>
      <c r="Q38" s="205"/>
    </row>
    <row r="39" spans="2:17" x14ac:dyDescent="0.25">
      <c r="B39" s="204">
        <v>5</v>
      </c>
      <c r="C39" s="204" t="s">
        <v>107</v>
      </c>
      <c r="D39" s="32">
        <v>8073</v>
      </c>
      <c r="E39" s="216"/>
      <c r="F39" s="217"/>
      <c r="G39" s="204">
        <v>5</v>
      </c>
      <c r="H39" t="s">
        <v>69</v>
      </c>
      <c r="I39" s="32">
        <v>8765</v>
      </c>
      <c r="L39" s="205"/>
      <c r="Q39" s="205"/>
    </row>
    <row r="40" spans="2:17" x14ac:dyDescent="0.25">
      <c r="B40" s="204">
        <v>6</v>
      </c>
      <c r="C40" s="204" t="s">
        <v>314</v>
      </c>
      <c r="D40" s="32">
        <v>8013</v>
      </c>
      <c r="E40" s="216"/>
      <c r="F40" s="217"/>
      <c r="G40" s="204">
        <v>6</v>
      </c>
      <c r="H40" t="s">
        <v>81</v>
      </c>
      <c r="I40" s="32">
        <v>8761</v>
      </c>
      <c r="L40" s="205"/>
      <c r="Q40" s="205"/>
    </row>
    <row r="41" spans="2:17" x14ac:dyDescent="0.25">
      <c r="B41" s="204">
        <v>7</v>
      </c>
      <c r="C41" s="204" t="s">
        <v>344</v>
      </c>
      <c r="D41" s="32">
        <v>8012</v>
      </c>
      <c r="E41" s="216"/>
      <c r="F41" s="217"/>
      <c r="G41" s="204">
        <v>7</v>
      </c>
      <c r="H41" t="s">
        <v>148</v>
      </c>
      <c r="I41" s="32">
        <v>8753</v>
      </c>
      <c r="L41" s="205"/>
      <c r="Q41" s="205"/>
    </row>
    <row r="42" spans="2:17" x14ac:dyDescent="0.25">
      <c r="B42" s="204">
        <v>8</v>
      </c>
      <c r="C42" s="204" t="s">
        <v>115</v>
      </c>
      <c r="D42" s="32">
        <v>8009</v>
      </c>
      <c r="E42" s="216"/>
      <c r="F42" s="217"/>
      <c r="G42" s="204">
        <v>8</v>
      </c>
      <c r="H42" t="s">
        <v>389</v>
      </c>
      <c r="I42" s="32">
        <v>8752</v>
      </c>
      <c r="L42" s="205"/>
      <c r="Q42" s="205"/>
    </row>
    <row r="43" spans="2:17" x14ac:dyDescent="0.25">
      <c r="B43" s="204">
        <v>9</v>
      </c>
      <c r="C43" s="204" t="s">
        <v>243</v>
      </c>
      <c r="D43" s="32">
        <v>8007</v>
      </c>
      <c r="E43" s="216"/>
      <c r="F43" s="217"/>
      <c r="G43" s="204">
        <v>9</v>
      </c>
      <c r="H43" t="s">
        <v>410</v>
      </c>
      <c r="I43" s="32">
        <v>8681</v>
      </c>
      <c r="L43" s="205"/>
      <c r="Q43" s="205"/>
    </row>
    <row r="44" spans="2:17" x14ac:dyDescent="0.25">
      <c r="B44" s="204">
        <v>10</v>
      </c>
      <c r="C44" s="204" t="s">
        <v>231</v>
      </c>
      <c r="D44" s="32">
        <v>7958</v>
      </c>
      <c r="E44" s="216"/>
      <c r="F44" s="217"/>
      <c r="G44" s="204">
        <v>10</v>
      </c>
      <c r="H44" t="s">
        <v>114</v>
      </c>
      <c r="I44" s="32">
        <v>8672</v>
      </c>
      <c r="L44" s="205"/>
      <c r="Q44" s="205"/>
    </row>
    <row r="45" spans="2:17" x14ac:dyDescent="0.25">
      <c r="B45" s="204">
        <v>11</v>
      </c>
      <c r="C45" s="204" t="s">
        <v>75</v>
      </c>
      <c r="D45" s="32">
        <v>7868</v>
      </c>
      <c r="E45" s="216"/>
      <c r="F45" s="217"/>
      <c r="G45" s="204">
        <v>11</v>
      </c>
      <c r="H45" t="s">
        <v>372</v>
      </c>
      <c r="I45" s="32">
        <v>8660</v>
      </c>
      <c r="L45" s="205"/>
      <c r="Q45" s="205"/>
    </row>
    <row r="46" spans="2:17" x14ac:dyDescent="0.25">
      <c r="B46" s="204">
        <v>12</v>
      </c>
      <c r="C46" s="204" t="s">
        <v>81</v>
      </c>
      <c r="D46" s="32">
        <v>7740</v>
      </c>
      <c r="E46" s="216"/>
      <c r="F46" s="217"/>
      <c r="G46" s="204">
        <v>12</v>
      </c>
      <c r="H46" t="s">
        <v>75</v>
      </c>
      <c r="I46" s="32">
        <v>8422</v>
      </c>
      <c r="L46" s="205"/>
      <c r="Q46" s="205"/>
    </row>
    <row r="47" spans="2:17" x14ac:dyDescent="0.25">
      <c r="B47" s="204">
        <v>13</v>
      </c>
      <c r="C47" s="204" t="s">
        <v>148</v>
      </c>
      <c r="D47" s="32">
        <v>7714</v>
      </c>
      <c r="E47" s="216"/>
      <c r="F47" s="217"/>
      <c r="G47" s="204">
        <v>13</v>
      </c>
      <c r="H47" t="s">
        <v>115</v>
      </c>
      <c r="I47" s="32">
        <v>8279</v>
      </c>
      <c r="L47" s="205"/>
      <c r="Q47" s="205"/>
    </row>
    <row r="48" spans="2:17" x14ac:dyDescent="0.25">
      <c r="B48" s="204">
        <v>14</v>
      </c>
      <c r="C48" s="204" t="s">
        <v>180</v>
      </c>
      <c r="D48" s="32">
        <v>7690</v>
      </c>
      <c r="E48" s="216"/>
      <c r="F48" s="217"/>
      <c r="G48" s="204">
        <v>14</v>
      </c>
      <c r="H48" t="s">
        <v>314</v>
      </c>
      <c r="I48" s="32">
        <v>8202</v>
      </c>
      <c r="L48" s="205"/>
      <c r="Q48" s="205"/>
    </row>
    <row r="49" spans="2:17" x14ac:dyDescent="0.25">
      <c r="B49" s="204">
        <v>15</v>
      </c>
      <c r="C49" s="204" t="s">
        <v>73</v>
      </c>
      <c r="D49" s="32">
        <v>7652</v>
      </c>
      <c r="E49" s="216"/>
      <c r="F49" s="217"/>
      <c r="G49" s="204">
        <v>15</v>
      </c>
      <c r="H49" t="s">
        <v>73</v>
      </c>
      <c r="I49" s="32">
        <v>8197</v>
      </c>
      <c r="L49" s="205"/>
      <c r="Q49" s="205"/>
    </row>
    <row r="50" spans="2:17" x14ac:dyDescent="0.25">
      <c r="B50" s="204">
        <v>16</v>
      </c>
      <c r="C50" s="204" t="s">
        <v>372</v>
      </c>
      <c r="D50" s="32">
        <v>7478</v>
      </c>
      <c r="E50" s="216"/>
      <c r="F50" s="217"/>
      <c r="G50" s="204">
        <v>16</v>
      </c>
      <c r="H50" t="s">
        <v>231</v>
      </c>
      <c r="I50" s="32">
        <v>8184</v>
      </c>
      <c r="L50" s="205"/>
      <c r="Q50" s="205"/>
    </row>
    <row r="51" spans="2:17" x14ac:dyDescent="0.25">
      <c r="B51" s="204">
        <v>17</v>
      </c>
      <c r="C51" s="204" t="s">
        <v>345</v>
      </c>
      <c r="D51" s="32">
        <v>7460</v>
      </c>
      <c r="E51" s="216"/>
      <c r="F51" s="217"/>
      <c r="G51" s="204">
        <v>17</v>
      </c>
      <c r="H51" t="s">
        <v>408</v>
      </c>
      <c r="I51" s="32">
        <v>8010</v>
      </c>
      <c r="L51" s="205"/>
      <c r="Q51" s="205"/>
    </row>
    <row r="52" spans="2:17" x14ac:dyDescent="0.25">
      <c r="B52" s="204">
        <v>18</v>
      </c>
      <c r="C52" s="204" t="s">
        <v>112</v>
      </c>
      <c r="D52" s="32">
        <v>7433</v>
      </c>
      <c r="E52" s="216"/>
      <c r="F52" s="217"/>
      <c r="G52" s="204">
        <v>18</v>
      </c>
      <c r="H52" t="s">
        <v>248</v>
      </c>
      <c r="I52" s="32">
        <v>7838</v>
      </c>
      <c r="L52" s="205"/>
      <c r="Q52" s="205"/>
    </row>
    <row r="53" spans="2:17" x14ac:dyDescent="0.25">
      <c r="B53" s="204">
        <v>19</v>
      </c>
      <c r="C53" s="204" t="s">
        <v>80</v>
      </c>
      <c r="D53" s="32">
        <v>7415</v>
      </c>
      <c r="E53" s="216"/>
      <c r="F53" s="217"/>
      <c r="G53" s="204">
        <v>19</v>
      </c>
      <c r="H53" t="s">
        <v>180</v>
      </c>
      <c r="I53" s="32">
        <v>7825</v>
      </c>
      <c r="L53" s="205"/>
      <c r="Q53" s="205"/>
    </row>
    <row r="54" spans="2:17" x14ac:dyDescent="0.25">
      <c r="B54" s="204">
        <v>20</v>
      </c>
      <c r="C54" s="204" t="s">
        <v>248</v>
      </c>
      <c r="D54" s="32">
        <v>7316</v>
      </c>
      <c r="E54" s="216"/>
      <c r="F54" s="217"/>
      <c r="G54" s="204">
        <v>20</v>
      </c>
      <c r="H54" t="s">
        <v>80</v>
      </c>
      <c r="I54" s="32">
        <v>7822</v>
      </c>
      <c r="L54" s="205"/>
      <c r="Q54" s="205"/>
    </row>
    <row r="55" spans="2:17" x14ac:dyDescent="0.25">
      <c r="B55" s="204">
        <v>21</v>
      </c>
      <c r="C55" s="204" t="s">
        <v>74</v>
      </c>
      <c r="D55" s="32">
        <v>7235</v>
      </c>
      <c r="E55" s="216"/>
      <c r="F55" s="217"/>
      <c r="G55" s="204">
        <v>21</v>
      </c>
      <c r="H55" t="s">
        <v>324</v>
      </c>
      <c r="I55" s="32">
        <v>7666</v>
      </c>
      <c r="L55" s="205"/>
      <c r="Q55" s="205"/>
    </row>
    <row r="56" spans="2:17" x14ac:dyDescent="0.25">
      <c r="B56" s="204">
        <v>22</v>
      </c>
      <c r="C56" s="204" t="s">
        <v>70</v>
      </c>
      <c r="D56" s="32">
        <v>7179</v>
      </c>
      <c r="E56" s="216"/>
      <c r="F56" s="217"/>
      <c r="G56" s="204">
        <v>22</v>
      </c>
      <c r="H56" t="s">
        <v>112</v>
      </c>
      <c r="I56" s="32">
        <v>7586</v>
      </c>
      <c r="L56" s="205"/>
      <c r="Q56" s="205"/>
    </row>
    <row r="57" spans="2:17" x14ac:dyDescent="0.25">
      <c r="B57" s="204">
        <v>23</v>
      </c>
      <c r="C57" s="204" t="s">
        <v>230</v>
      </c>
      <c r="D57" s="32">
        <v>7113</v>
      </c>
      <c r="E57" s="216"/>
      <c r="F57" s="217"/>
      <c r="G57" s="204">
        <v>23</v>
      </c>
      <c r="H57" t="s">
        <v>229</v>
      </c>
      <c r="I57" s="32">
        <v>7501</v>
      </c>
      <c r="L57" s="205"/>
      <c r="Q57" s="205"/>
    </row>
    <row r="58" spans="2:17" x14ac:dyDescent="0.25">
      <c r="B58" s="204">
        <v>24</v>
      </c>
      <c r="C58" s="204" t="s">
        <v>83</v>
      </c>
      <c r="D58" s="32">
        <v>7097</v>
      </c>
      <c r="E58" s="216"/>
      <c r="F58" s="217"/>
      <c r="G58" s="204">
        <v>24</v>
      </c>
      <c r="H58" t="s">
        <v>243</v>
      </c>
      <c r="I58" s="32">
        <v>7401</v>
      </c>
      <c r="L58" s="205"/>
      <c r="Q58" s="205"/>
    </row>
    <row r="59" spans="2:17" x14ac:dyDescent="0.25">
      <c r="B59" s="204">
        <v>25</v>
      </c>
      <c r="C59" s="204" t="s">
        <v>324</v>
      </c>
      <c r="D59" s="32">
        <v>7056</v>
      </c>
      <c r="E59" s="216"/>
      <c r="F59" s="217"/>
      <c r="G59" s="204">
        <v>25</v>
      </c>
      <c r="H59" t="s">
        <v>413</v>
      </c>
      <c r="I59" s="32">
        <v>7393</v>
      </c>
      <c r="L59" s="205"/>
      <c r="Q59" s="205"/>
    </row>
    <row r="60" spans="2:17" x14ac:dyDescent="0.25">
      <c r="B60" s="204">
        <v>26</v>
      </c>
      <c r="C60" s="204" t="s">
        <v>232</v>
      </c>
      <c r="D60" s="32">
        <v>7043</v>
      </c>
      <c r="E60" s="216"/>
      <c r="F60" s="217"/>
      <c r="G60" s="204">
        <v>26</v>
      </c>
      <c r="H60" t="s">
        <v>83</v>
      </c>
      <c r="I60" s="32">
        <v>7304</v>
      </c>
      <c r="L60" s="205"/>
      <c r="Q60" s="205"/>
    </row>
    <row r="61" spans="2:17" x14ac:dyDescent="0.25">
      <c r="B61" s="204">
        <v>27</v>
      </c>
      <c r="C61" s="204" t="s">
        <v>113</v>
      </c>
      <c r="D61" s="32">
        <v>7029</v>
      </c>
      <c r="E61" s="216"/>
      <c r="F61" s="217"/>
      <c r="G61" s="204">
        <v>27</v>
      </c>
      <c r="H61" t="s">
        <v>74</v>
      </c>
      <c r="I61" s="32">
        <v>7171</v>
      </c>
      <c r="L61" s="205"/>
      <c r="Q61" s="205"/>
    </row>
    <row r="62" spans="2:17" x14ac:dyDescent="0.25">
      <c r="B62" s="204">
        <v>28</v>
      </c>
      <c r="C62" s="204" t="s">
        <v>229</v>
      </c>
      <c r="D62" s="32">
        <v>7023</v>
      </c>
      <c r="E62" s="216"/>
      <c r="F62" s="217"/>
      <c r="G62" s="204">
        <v>28</v>
      </c>
      <c r="H62" t="s">
        <v>232</v>
      </c>
      <c r="I62" s="32">
        <v>7130</v>
      </c>
      <c r="L62" s="205"/>
      <c r="Q62" s="205"/>
    </row>
    <row r="63" spans="2:17" x14ac:dyDescent="0.25">
      <c r="B63" s="204">
        <v>29</v>
      </c>
      <c r="C63" s="204"/>
      <c r="D63" s="32"/>
      <c r="E63" s="216"/>
      <c r="F63" s="217"/>
      <c r="G63" s="204">
        <v>29</v>
      </c>
      <c r="H63" t="s">
        <v>113</v>
      </c>
      <c r="I63" s="32">
        <v>7123</v>
      </c>
      <c r="L63" s="205"/>
      <c r="Q63" s="205"/>
    </row>
    <row r="64" spans="2:17" x14ac:dyDescent="0.25">
      <c r="B64" s="204">
        <v>30</v>
      </c>
      <c r="C64" s="204"/>
      <c r="D64" s="32"/>
      <c r="E64" s="216"/>
      <c r="F64" s="217"/>
      <c r="G64" s="204">
        <v>30</v>
      </c>
      <c r="H64" t="s">
        <v>412</v>
      </c>
      <c r="I64" s="32">
        <v>7000</v>
      </c>
      <c r="L64" s="205"/>
      <c r="Q64" s="205"/>
    </row>
    <row r="65" spans="2:17" x14ac:dyDescent="0.25">
      <c r="B65" s="204">
        <v>31</v>
      </c>
      <c r="C65" s="204"/>
      <c r="D65" s="32"/>
      <c r="E65" s="216"/>
      <c r="F65" s="217"/>
      <c r="G65" s="204">
        <v>31</v>
      </c>
      <c r="H65"/>
      <c r="I65" s="32"/>
      <c r="L65" s="205"/>
      <c r="Q65" s="205"/>
    </row>
    <row r="66" spans="2:17" x14ac:dyDescent="0.25">
      <c r="B66" s="204">
        <v>32</v>
      </c>
      <c r="C66" s="204"/>
      <c r="D66" s="32"/>
      <c r="E66" s="216"/>
      <c r="F66" s="217"/>
      <c r="G66" s="204">
        <v>32</v>
      </c>
      <c r="H66"/>
      <c r="I66" s="32"/>
      <c r="L66" s="205"/>
      <c r="Q66" s="205"/>
    </row>
    <row r="67" spans="2:17" x14ac:dyDescent="0.25">
      <c r="B67" s="204">
        <v>33</v>
      </c>
      <c r="C67" s="204"/>
      <c r="D67" s="32"/>
      <c r="E67" s="216"/>
      <c r="F67" s="217"/>
      <c r="G67" s="204">
        <v>33</v>
      </c>
      <c r="H67"/>
      <c r="I67" s="32"/>
      <c r="L67" s="205"/>
      <c r="Q67" s="205"/>
    </row>
    <row r="68" spans="2:17" x14ac:dyDescent="0.25">
      <c r="B68" s="204">
        <v>34</v>
      </c>
      <c r="C68" s="204"/>
      <c r="D68" s="32"/>
      <c r="E68" s="216"/>
      <c r="F68" s="217"/>
      <c r="G68" s="204">
        <v>34</v>
      </c>
      <c r="H68" s="204"/>
      <c r="I68" s="32"/>
      <c r="L68" s="205"/>
      <c r="Q68" s="205"/>
    </row>
    <row r="69" spans="2:17" x14ac:dyDescent="0.25">
      <c r="B69" s="204">
        <v>35</v>
      </c>
      <c r="C69" s="204"/>
      <c r="D69" s="32"/>
      <c r="E69" s="216"/>
      <c r="F69" s="217"/>
      <c r="G69" s="204">
        <v>35</v>
      </c>
      <c r="H69" s="204"/>
      <c r="I69" s="32"/>
      <c r="L69" s="205"/>
      <c r="Q69" s="205"/>
    </row>
    <row r="70" spans="2:17" x14ac:dyDescent="0.25">
      <c r="B70" s="204">
        <v>36</v>
      </c>
      <c r="C70" s="204"/>
      <c r="D70" s="32"/>
      <c r="E70" s="216"/>
      <c r="F70" s="217"/>
      <c r="G70" s="204">
        <v>36</v>
      </c>
      <c r="H70" s="204"/>
      <c r="I70" s="32"/>
      <c r="L70" s="205"/>
      <c r="Q70" s="205"/>
    </row>
    <row r="71" spans="2:17" ht="15.75" thickBot="1" x14ac:dyDescent="0.3">
      <c r="B71" s="211"/>
      <c r="C71" s="212"/>
      <c r="D71" s="212"/>
      <c r="E71" s="212"/>
      <c r="F71" s="212"/>
      <c r="G71" s="211"/>
      <c r="H71" s="212"/>
      <c r="I71" s="212"/>
      <c r="L71" s="205"/>
      <c r="Q71" s="205"/>
    </row>
    <row r="72" spans="2:17" ht="15.75" thickTop="1" x14ac:dyDescent="0.25">
      <c r="B72" s="213"/>
      <c r="C72" s="214"/>
      <c r="D72" s="214"/>
      <c r="E72" s="214"/>
      <c r="F72" s="214"/>
      <c r="G72" s="213"/>
      <c r="H72" s="214"/>
      <c r="I72" s="214"/>
      <c r="L72" s="205"/>
      <c r="Q72" s="205"/>
    </row>
    <row r="73" spans="2:17" x14ac:dyDescent="0.25">
      <c r="B73" s="325" t="s">
        <v>358</v>
      </c>
      <c r="C73" s="326"/>
      <c r="D73" s="327"/>
      <c r="G73" s="325" t="s">
        <v>54</v>
      </c>
      <c r="H73" s="326"/>
      <c r="I73" s="327"/>
    </row>
    <row r="75" spans="2:17" x14ac:dyDescent="0.25">
      <c r="B75" s="204" t="s">
        <v>106</v>
      </c>
      <c r="C75" s="32" t="s">
        <v>394</v>
      </c>
      <c r="D75" s="32" t="s">
        <v>201</v>
      </c>
      <c r="E75" s="216"/>
      <c r="F75" s="217"/>
      <c r="G75" s="204" t="s">
        <v>106</v>
      </c>
      <c r="H75" s="32" t="s">
        <v>394</v>
      </c>
      <c r="I75" s="32" t="s">
        <v>353</v>
      </c>
    </row>
    <row r="76" spans="2:17" x14ac:dyDescent="0.25">
      <c r="B76" s="204">
        <v>1</v>
      </c>
      <c r="C76" t="s">
        <v>244</v>
      </c>
      <c r="D76" s="32">
        <v>212</v>
      </c>
      <c r="E76" s="216"/>
      <c r="F76" s="217"/>
      <c r="G76" s="204">
        <v>1</v>
      </c>
      <c r="H76" s="204" t="s">
        <v>69</v>
      </c>
      <c r="I76" s="32">
        <v>8765</v>
      </c>
    </row>
    <row r="77" spans="2:17" x14ac:dyDescent="0.25">
      <c r="B77" s="204">
        <v>2</v>
      </c>
      <c r="C77" t="s">
        <v>74</v>
      </c>
      <c r="D77" s="32">
        <v>158</v>
      </c>
      <c r="E77" s="216"/>
      <c r="F77" s="217"/>
      <c r="G77" s="204">
        <v>2</v>
      </c>
      <c r="H77" s="204" t="s">
        <v>408</v>
      </c>
      <c r="I77" s="32">
        <v>8010</v>
      </c>
    </row>
    <row r="78" spans="2:17" x14ac:dyDescent="0.25">
      <c r="B78" s="204">
        <v>3</v>
      </c>
      <c r="C78" t="s">
        <v>180</v>
      </c>
      <c r="D78" s="32">
        <v>156</v>
      </c>
      <c r="E78" s="216"/>
      <c r="F78" s="217"/>
      <c r="G78" s="204">
        <v>3</v>
      </c>
      <c r="H78" s="204" t="s">
        <v>409</v>
      </c>
      <c r="I78" s="32">
        <v>8808</v>
      </c>
    </row>
    <row r="79" spans="2:17" x14ac:dyDescent="0.25">
      <c r="B79" s="204">
        <v>4</v>
      </c>
      <c r="C79" t="s">
        <v>324</v>
      </c>
      <c r="D79" s="32">
        <v>155</v>
      </c>
      <c r="E79" s="216"/>
      <c r="F79" s="217"/>
      <c r="G79" s="204">
        <v>4</v>
      </c>
      <c r="H79" s="204" t="s">
        <v>75</v>
      </c>
      <c r="I79" s="32">
        <v>8422</v>
      </c>
    </row>
    <row r="80" spans="2:17" x14ac:dyDescent="0.25">
      <c r="B80" s="204">
        <v>5</v>
      </c>
      <c r="C80" t="s">
        <v>391</v>
      </c>
      <c r="D80" s="32">
        <v>143</v>
      </c>
      <c r="E80" s="216"/>
      <c r="F80" s="217"/>
      <c r="G80" s="204">
        <v>5</v>
      </c>
      <c r="H80" s="204" t="s">
        <v>107</v>
      </c>
      <c r="I80" s="32">
        <v>9010</v>
      </c>
    </row>
    <row r="81" spans="2:9" x14ac:dyDescent="0.25">
      <c r="B81" s="204">
        <v>6</v>
      </c>
      <c r="C81" t="s">
        <v>174</v>
      </c>
      <c r="D81" s="32">
        <v>137</v>
      </c>
      <c r="E81" s="216"/>
      <c r="F81" s="217"/>
      <c r="G81" s="204">
        <v>6</v>
      </c>
      <c r="H81" s="204" t="s">
        <v>174</v>
      </c>
      <c r="I81" s="32">
        <v>8984</v>
      </c>
    </row>
    <row r="82" spans="2:9" x14ac:dyDescent="0.25">
      <c r="B82" s="204">
        <v>7</v>
      </c>
      <c r="C82" t="s">
        <v>372</v>
      </c>
      <c r="D82" s="32">
        <v>122</v>
      </c>
      <c r="E82" s="216"/>
      <c r="F82" s="217"/>
      <c r="G82" s="204">
        <v>7</v>
      </c>
      <c r="H82" s="204" t="s">
        <v>410</v>
      </c>
      <c r="I82" s="32">
        <v>8681</v>
      </c>
    </row>
    <row r="83" spans="2:9" x14ac:dyDescent="0.25">
      <c r="B83" s="204">
        <v>8</v>
      </c>
      <c r="C83" t="s">
        <v>107</v>
      </c>
      <c r="D83" s="32">
        <v>120</v>
      </c>
      <c r="E83" s="216"/>
      <c r="F83" s="217"/>
      <c r="G83" s="204">
        <v>8</v>
      </c>
      <c r="H83" s="204" t="s">
        <v>81</v>
      </c>
      <c r="I83" s="32">
        <v>8761</v>
      </c>
    </row>
    <row r="84" spans="2:9" x14ac:dyDescent="0.25">
      <c r="B84" s="204">
        <v>9</v>
      </c>
      <c r="C84" t="s">
        <v>213</v>
      </c>
      <c r="D84" s="32">
        <v>116</v>
      </c>
      <c r="E84" s="216"/>
      <c r="F84" s="217"/>
      <c r="G84" s="204">
        <v>9</v>
      </c>
      <c r="H84" s="204" t="s">
        <v>372</v>
      </c>
      <c r="I84" s="32">
        <v>8660</v>
      </c>
    </row>
    <row r="85" spans="2:9" x14ac:dyDescent="0.25">
      <c r="B85" s="204">
        <v>10</v>
      </c>
      <c r="C85" t="s">
        <v>232</v>
      </c>
      <c r="D85" s="32">
        <v>113</v>
      </c>
      <c r="E85" s="216"/>
      <c r="F85" s="217"/>
      <c r="G85" s="204">
        <v>10</v>
      </c>
      <c r="H85" s="204" t="s">
        <v>324</v>
      </c>
      <c r="I85" s="32">
        <v>7666</v>
      </c>
    </row>
    <row r="86" spans="2:9" x14ac:dyDescent="0.25">
      <c r="B86" s="204"/>
      <c r="C86"/>
      <c r="D86" s="32"/>
      <c r="E86" s="216"/>
      <c r="F86" s="217"/>
      <c r="G86" s="204">
        <v>11</v>
      </c>
      <c r="H86" s="204" t="s">
        <v>391</v>
      </c>
      <c r="I86" s="32">
        <v>8861</v>
      </c>
    </row>
    <row r="87" spans="2:9" x14ac:dyDescent="0.25">
      <c r="B87" s="204"/>
      <c r="C87" s="204"/>
      <c r="D87" s="32"/>
      <c r="E87" s="216"/>
      <c r="F87" s="217"/>
      <c r="G87" s="204">
        <v>12</v>
      </c>
      <c r="H87" s="204" t="s">
        <v>389</v>
      </c>
      <c r="I87" s="32">
        <v>8752</v>
      </c>
    </row>
    <row r="88" spans="2:9" x14ac:dyDescent="0.25">
      <c r="B88" s="204"/>
      <c r="C88"/>
      <c r="D88" s="32"/>
      <c r="E88" s="216"/>
      <c r="F88" s="217"/>
      <c r="G88" s="204"/>
      <c r="H88" s="204"/>
      <c r="I88" s="32"/>
    </row>
    <row r="89" spans="2:9" x14ac:dyDescent="0.25">
      <c r="B89" s="204"/>
      <c r="C89" s="32" t="s">
        <v>359</v>
      </c>
      <c r="D89" s="32"/>
      <c r="E89" s="216"/>
      <c r="F89" s="217"/>
      <c r="G89" s="204"/>
      <c r="H89" s="32" t="s">
        <v>373</v>
      </c>
      <c r="I89" s="32"/>
    </row>
    <row r="90" spans="2:9" x14ac:dyDescent="0.25">
      <c r="B90" s="204"/>
      <c r="C90" s="32" t="s">
        <v>363</v>
      </c>
      <c r="D90" s="32"/>
      <c r="E90" s="216"/>
      <c r="F90" s="217"/>
      <c r="G90" s="204"/>
      <c r="H90" s="32" t="s">
        <v>374</v>
      </c>
      <c r="I90" s="32"/>
    </row>
    <row r="91" spans="2:9" x14ac:dyDescent="0.25">
      <c r="B91" s="204"/>
      <c r="C91" s="32" t="s">
        <v>360</v>
      </c>
      <c r="D91" s="32"/>
      <c r="E91" s="216"/>
      <c r="F91" s="217"/>
      <c r="G91" s="204"/>
      <c r="H91" s="32" t="s">
        <v>375</v>
      </c>
      <c r="I91" s="32"/>
    </row>
    <row r="92" spans="2:9" x14ac:dyDescent="0.25">
      <c r="B92" s="204"/>
      <c r="C92" s="32" t="s">
        <v>361</v>
      </c>
      <c r="D92" s="32"/>
      <c r="E92" s="216"/>
      <c r="F92" s="217"/>
      <c r="G92" s="204"/>
      <c r="H92" s="32" t="s">
        <v>376</v>
      </c>
      <c r="I92" s="32"/>
    </row>
    <row r="93" spans="2:9" x14ac:dyDescent="0.25">
      <c r="B93" s="204"/>
      <c r="C93" s="32" t="s">
        <v>362</v>
      </c>
      <c r="D93" s="32"/>
      <c r="E93" s="216"/>
      <c r="F93" s="217"/>
      <c r="G93" s="204"/>
      <c r="H93" s="204"/>
      <c r="I93" s="32"/>
    </row>
    <row r="94" spans="2:9" x14ac:dyDescent="0.25">
      <c r="B94" s="204"/>
      <c r="C94" s="32" t="s">
        <v>364</v>
      </c>
      <c r="D94" s="32"/>
      <c r="E94" s="216"/>
      <c r="F94" s="217"/>
      <c r="G94" s="204"/>
      <c r="H94" s="204"/>
      <c r="I94" s="32"/>
    </row>
    <row r="95" spans="2:9" x14ac:dyDescent="0.25">
      <c r="B95" s="204"/>
      <c r="C95"/>
      <c r="D95" s="32"/>
      <c r="G95" s="204"/>
      <c r="H95" s="204"/>
      <c r="I95" s="32"/>
    </row>
  </sheetData>
  <mergeCells count="6">
    <mergeCell ref="B2:I2"/>
    <mergeCell ref="B17:I17"/>
    <mergeCell ref="B32:D32"/>
    <mergeCell ref="G32:I32"/>
    <mergeCell ref="B73:D73"/>
    <mergeCell ref="G73:I73"/>
  </mergeCells>
  <pageMargins left="0.7" right="0.7" top="0.75" bottom="0.75" header="0.3" footer="0.3"/>
  <drawing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G55"/>
  <sheetViews>
    <sheetView tabSelected="1" zoomScaleNormal="100" workbookViewId="0">
      <pane ySplit="4" topLeftCell="A5" activePane="bottomLeft" state="frozen"/>
      <selection pane="bottomLeft" activeCell="V1" sqref="V1:V1048576"/>
    </sheetView>
  </sheetViews>
  <sheetFormatPr baseColWidth="10" defaultColWidth="15.7109375" defaultRowHeight="15" x14ac:dyDescent="0.25"/>
  <cols>
    <col min="1" max="1" width="17.28515625" style="191" bestFit="1" customWidth="1"/>
    <col min="2" max="2" width="13" style="191" hidden="1" customWidth="1"/>
    <col min="3" max="3" width="4.42578125" style="32" customWidth="1"/>
    <col min="4" max="4" width="7.85546875" style="32" hidden="1" customWidth="1"/>
    <col min="5" max="8" width="8.42578125" style="32" hidden="1" customWidth="1"/>
    <col min="9" max="9" width="7.42578125" style="32" hidden="1" customWidth="1"/>
    <col min="10" max="10" width="6.28515625" style="32" hidden="1" customWidth="1"/>
    <col min="11" max="11" width="3.42578125" style="191" customWidth="1"/>
    <col min="12" max="12" width="17.28515625" style="191" bestFit="1" customWidth="1"/>
    <col min="13" max="13" width="4.42578125" style="191" customWidth="1"/>
    <col min="14" max="17" width="6" style="191" customWidth="1"/>
    <col min="18" max="18" width="5.140625" style="191" customWidth="1"/>
    <col min="19" max="19" width="3.42578125" style="191" customWidth="1"/>
    <col min="20" max="20" width="17.28515625" style="191" bestFit="1" customWidth="1"/>
    <col min="21" max="21" width="5.140625" style="191" customWidth="1"/>
    <col min="22" max="25" width="6" style="191" customWidth="1"/>
    <col min="26" max="26" width="5.140625" style="191" customWidth="1"/>
    <col min="27" max="27" width="3.42578125" style="191" customWidth="1"/>
    <col min="28" max="28" width="17.28515625" style="191" bestFit="1" customWidth="1"/>
    <col min="29" max="29" width="6.5703125" style="191" bestFit="1" customWidth="1"/>
    <col min="30" max="30" width="3.42578125" style="191" customWidth="1"/>
    <col min="31" max="31" width="17.28515625" style="191" bestFit="1" customWidth="1"/>
    <col min="32" max="32" width="8.85546875" style="32" bestFit="1" customWidth="1"/>
    <col min="33" max="33" width="9.42578125" style="32" bestFit="1" customWidth="1"/>
    <col min="34" max="34" width="7.7109375" style="191" customWidth="1"/>
    <col min="35" max="16384" width="15.7109375" style="191"/>
  </cols>
  <sheetData>
    <row r="2" spans="1:33" x14ac:dyDescent="0.25">
      <c r="L2" s="328" t="s">
        <v>120</v>
      </c>
      <c r="M2" s="329"/>
      <c r="N2" s="329"/>
      <c r="O2" s="329"/>
      <c r="P2" s="329"/>
      <c r="Q2" s="329"/>
      <c r="R2" s="330"/>
      <c r="T2" s="328" t="s">
        <v>121</v>
      </c>
      <c r="U2" s="329"/>
      <c r="V2" s="329"/>
      <c r="W2" s="329"/>
      <c r="X2" s="329"/>
      <c r="Y2" s="329"/>
      <c r="Z2" s="330"/>
    </row>
    <row r="3" spans="1:33" ht="15.75" thickBot="1" x14ac:dyDescent="0.3">
      <c r="E3" s="32">
        <v>49</v>
      </c>
      <c r="F3" s="32">
        <v>50</v>
      </c>
      <c r="G3" s="32">
        <v>49</v>
      </c>
      <c r="H3" s="32">
        <v>50</v>
      </c>
    </row>
    <row r="4" spans="1:33" ht="15.75" thickTop="1" x14ac:dyDescent="0.25">
      <c r="A4" s="222" t="s">
        <v>0</v>
      </c>
      <c r="B4" s="224" t="s">
        <v>366</v>
      </c>
      <c r="C4" s="111" t="s">
        <v>9</v>
      </c>
      <c r="D4" s="296" t="s">
        <v>30</v>
      </c>
      <c r="E4" s="225" t="s">
        <v>369</v>
      </c>
      <c r="F4" s="296" t="s">
        <v>415</v>
      </c>
      <c r="G4" s="225" t="s">
        <v>370</v>
      </c>
      <c r="H4" s="295" t="s">
        <v>414</v>
      </c>
      <c r="I4" s="225" t="s">
        <v>22</v>
      </c>
      <c r="J4" s="297" t="s">
        <v>322</v>
      </c>
      <c r="K4" s="248"/>
      <c r="L4" s="253" t="s">
        <v>0</v>
      </c>
      <c r="M4" s="233" t="s">
        <v>9</v>
      </c>
      <c r="N4" s="246" t="s">
        <v>58</v>
      </c>
      <c r="O4" s="247" t="s">
        <v>3</v>
      </c>
      <c r="P4" s="234" t="s">
        <v>7</v>
      </c>
      <c r="Q4" s="231" t="s">
        <v>8</v>
      </c>
      <c r="R4" s="232" t="s">
        <v>367</v>
      </c>
      <c r="S4" s="240"/>
      <c r="T4" s="304" t="s">
        <v>0</v>
      </c>
      <c r="U4" s="305" t="s">
        <v>9</v>
      </c>
      <c r="V4" s="306" t="s">
        <v>58</v>
      </c>
      <c r="W4" s="307" t="s">
        <v>3</v>
      </c>
      <c r="X4" s="308" t="s">
        <v>7</v>
      </c>
      <c r="Y4" s="309" t="s">
        <v>8</v>
      </c>
      <c r="Z4" s="310" t="s">
        <v>367</v>
      </c>
      <c r="AA4" s="240"/>
      <c r="AB4" s="254" t="s">
        <v>0</v>
      </c>
      <c r="AC4" s="239" t="s">
        <v>368</v>
      </c>
      <c r="AD4" s="240"/>
      <c r="AE4" s="254" t="s">
        <v>0</v>
      </c>
      <c r="AF4" s="88" t="s">
        <v>377</v>
      </c>
      <c r="AG4" s="56" t="s">
        <v>354</v>
      </c>
    </row>
    <row r="5" spans="1:33" x14ac:dyDescent="0.25">
      <c r="A5" s="230" t="s">
        <v>416</v>
      </c>
      <c r="B5" s="228" t="s">
        <v>147</v>
      </c>
      <c r="C5" s="274">
        <v>3</v>
      </c>
      <c r="D5" s="117">
        <v>8007</v>
      </c>
      <c r="E5" s="117">
        <v>8007</v>
      </c>
      <c r="F5" s="117">
        <v>7401</v>
      </c>
      <c r="G5" s="229">
        <v>4356</v>
      </c>
      <c r="H5" s="229">
        <v>4455</v>
      </c>
      <c r="I5" s="229">
        <f>Tableau2822[[#This Row],[CT 31/10]]-Tableau2822[[#This Row],[CT 04/10]]</f>
        <v>99</v>
      </c>
      <c r="J5" s="237">
        <v>3.52</v>
      </c>
      <c r="K5" s="32"/>
      <c r="L5" s="230" t="s">
        <v>416</v>
      </c>
      <c r="M5" s="121">
        <v>3</v>
      </c>
      <c r="N5" s="57">
        <v>3</v>
      </c>
      <c r="O5" s="168">
        <v>169</v>
      </c>
      <c r="P5" s="244">
        <v>169</v>
      </c>
      <c r="Q5" s="55"/>
      <c r="R5" s="111" t="str">
        <f t="shared" ref="R5:R36" si="0">IF(AND(E5&gt;4500,M5=N5,O5&gt;99),"1","0")</f>
        <v>1</v>
      </c>
      <c r="S5" s="32"/>
      <c r="T5" s="230" t="s">
        <v>416</v>
      </c>
      <c r="U5" s="121">
        <v>3</v>
      </c>
      <c r="V5" s="251">
        <v>3</v>
      </c>
      <c r="W5" s="252">
        <v>124</v>
      </c>
      <c r="X5" s="244">
        <v>124</v>
      </c>
      <c r="Y5" s="55"/>
      <c r="Z5" s="121" t="str">
        <f t="shared" ref="Z5:Z36" si="1">IF(AND(E5&gt;4500,U5=V5,W5&gt;99),"1","0")</f>
        <v>1</v>
      </c>
      <c r="AA5" s="32"/>
      <c r="AB5" s="230" t="s">
        <v>416</v>
      </c>
      <c r="AC5" s="121">
        <f t="shared" ref="AC5:AC36" si="2">R5+Z5</f>
        <v>2</v>
      </c>
      <c r="AD5" s="32"/>
      <c r="AE5" s="230" t="s">
        <v>416</v>
      </c>
      <c r="AF5" s="255">
        <f t="shared" ref="AF5:AF36" si="3">(P5+X5)/2</f>
        <v>146.5</v>
      </c>
      <c r="AG5" s="255"/>
    </row>
    <row r="6" spans="1:33" x14ac:dyDescent="0.25">
      <c r="A6" s="220" t="s">
        <v>417</v>
      </c>
      <c r="B6" s="221" t="s">
        <v>198</v>
      </c>
      <c r="C6" s="275">
        <v>3</v>
      </c>
      <c r="D6" s="111">
        <v>7056</v>
      </c>
      <c r="E6" s="111">
        <v>6970</v>
      </c>
      <c r="F6" s="111">
        <v>6750</v>
      </c>
      <c r="G6" s="223">
        <v>3891</v>
      </c>
      <c r="H6" s="223">
        <v>4007</v>
      </c>
      <c r="I6" s="223">
        <f>Tableau2822[[#This Row],[CT 31/10]]-Tableau2822[[#This Row],[CT 04/10]]</f>
        <v>116</v>
      </c>
      <c r="J6" s="237">
        <v>3.33</v>
      </c>
      <c r="K6" s="32"/>
      <c r="L6" s="220" t="s">
        <v>417</v>
      </c>
      <c r="M6" s="121">
        <v>3</v>
      </c>
      <c r="N6" s="57">
        <v>3</v>
      </c>
      <c r="O6" s="168">
        <v>296</v>
      </c>
      <c r="P6" s="244">
        <v>296</v>
      </c>
      <c r="Q6" s="55"/>
      <c r="R6" s="111" t="str">
        <f t="shared" si="0"/>
        <v>1</v>
      </c>
      <c r="S6" s="32"/>
      <c r="T6" s="220" t="s">
        <v>417</v>
      </c>
      <c r="U6" s="121">
        <v>3</v>
      </c>
      <c r="V6" s="279">
        <v>0</v>
      </c>
      <c r="W6" s="252">
        <v>0</v>
      </c>
      <c r="X6" s="244">
        <v>575</v>
      </c>
      <c r="Y6" s="55"/>
      <c r="Z6" s="121" t="str">
        <f t="shared" si="1"/>
        <v>0</v>
      </c>
      <c r="AA6" s="32"/>
      <c r="AB6" s="220" t="s">
        <v>417</v>
      </c>
      <c r="AC6" s="121">
        <f t="shared" si="2"/>
        <v>1</v>
      </c>
      <c r="AD6" s="32"/>
      <c r="AE6" s="220" t="s">
        <v>417</v>
      </c>
      <c r="AF6" s="255">
        <f t="shared" si="3"/>
        <v>435.5</v>
      </c>
      <c r="AG6" s="255"/>
    </row>
    <row r="7" spans="1:33" x14ac:dyDescent="0.25">
      <c r="A7" s="220" t="s">
        <v>418</v>
      </c>
      <c r="B7" s="221" t="s">
        <v>140</v>
      </c>
      <c r="C7" s="275">
        <v>4</v>
      </c>
      <c r="D7" s="111">
        <v>8289</v>
      </c>
      <c r="E7" s="111">
        <v>7433</v>
      </c>
      <c r="F7" s="111">
        <v>7586</v>
      </c>
      <c r="G7" s="223">
        <v>5935</v>
      </c>
      <c r="H7" s="223">
        <v>6025</v>
      </c>
      <c r="I7" s="223">
        <f>Tableau2822[[#This Row],[CT 31/10]]-Tableau2822[[#This Row],[CT 04/10]]</f>
        <v>90</v>
      </c>
      <c r="J7" s="237">
        <v>4.21</v>
      </c>
      <c r="K7" s="32"/>
      <c r="L7" s="220" t="s">
        <v>418</v>
      </c>
      <c r="M7" s="121">
        <v>4</v>
      </c>
      <c r="N7" s="57">
        <v>4</v>
      </c>
      <c r="O7" s="168">
        <v>261</v>
      </c>
      <c r="P7" s="244">
        <v>261</v>
      </c>
      <c r="Q7" s="55"/>
      <c r="R7" s="111" t="str">
        <f t="shared" si="0"/>
        <v>1</v>
      </c>
      <c r="S7" s="32"/>
      <c r="T7" s="220" t="s">
        <v>418</v>
      </c>
      <c r="U7" s="121">
        <v>4</v>
      </c>
      <c r="V7" s="251">
        <v>4</v>
      </c>
      <c r="W7" s="252">
        <v>304</v>
      </c>
      <c r="X7" s="244">
        <v>1025</v>
      </c>
      <c r="Y7" s="55"/>
      <c r="Z7" s="121" t="str">
        <f t="shared" si="1"/>
        <v>1</v>
      </c>
      <c r="AA7" s="32"/>
      <c r="AB7" s="220" t="s">
        <v>418</v>
      </c>
      <c r="AC7" s="121">
        <f t="shared" si="2"/>
        <v>2</v>
      </c>
      <c r="AD7" s="32"/>
      <c r="AE7" s="220" t="s">
        <v>418</v>
      </c>
      <c r="AF7" s="255">
        <f t="shared" si="3"/>
        <v>643</v>
      </c>
      <c r="AG7" s="255"/>
    </row>
    <row r="8" spans="1:33" x14ac:dyDescent="0.25">
      <c r="A8" s="220" t="s">
        <v>419</v>
      </c>
      <c r="B8" s="221" t="s">
        <v>129</v>
      </c>
      <c r="C8" s="275">
        <v>4</v>
      </c>
      <c r="D8" s="111">
        <v>8646</v>
      </c>
      <c r="E8" s="111">
        <v>8080</v>
      </c>
      <c r="F8" s="111">
        <v>8765</v>
      </c>
      <c r="G8" s="223">
        <v>6207</v>
      </c>
      <c r="H8" s="223">
        <v>6259</v>
      </c>
      <c r="I8" s="223">
        <f>Tableau2822[[#This Row],[CT 31/10]]-Tableau2822[[#This Row],[CT 04/10]]</f>
        <v>52</v>
      </c>
      <c r="J8" s="237">
        <v>6.18</v>
      </c>
      <c r="K8" s="32"/>
      <c r="L8" s="220" t="s">
        <v>419</v>
      </c>
      <c r="M8" s="121">
        <v>4</v>
      </c>
      <c r="N8" s="57">
        <v>4</v>
      </c>
      <c r="O8" s="168">
        <v>351</v>
      </c>
      <c r="P8" s="244">
        <v>843</v>
      </c>
      <c r="Q8" s="55"/>
      <c r="R8" s="111" t="str">
        <f t="shared" si="0"/>
        <v>1</v>
      </c>
      <c r="S8" s="32"/>
      <c r="T8" s="220" t="s">
        <v>419</v>
      </c>
      <c r="U8" s="121">
        <v>4</v>
      </c>
      <c r="V8" s="251">
        <v>4</v>
      </c>
      <c r="W8" s="252">
        <v>329</v>
      </c>
      <c r="X8" s="244">
        <v>837</v>
      </c>
      <c r="Y8" s="55"/>
      <c r="Z8" s="121" t="str">
        <f t="shared" si="1"/>
        <v>1</v>
      </c>
      <c r="AA8" s="32"/>
      <c r="AB8" s="220" t="s">
        <v>419</v>
      </c>
      <c r="AC8" s="121">
        <f t="shared" si="2"/>
        <v>2</v>
      </c>
      <c r="AD8" s="32"/>
      <c r="AE8" s="220" t="s">
        <v>419</v>
      </c>
      <c r="AF8" s="255">
        <f t="shared" si="3"/>
        <v>840</v>
      </c>
      <c r="AG8" s="255"/>
    </row>
    <row r="9" spans="1:33" x14ac:dyDescent="0.25">
      <c r="A9" s="220" t="s">
        <v>420</v>
      </c>
      <c r="B9" s="221"/>
      <c r="C9" s="275">
        <v>3</v>
      </c>
      <c r="D9" s="111">
        <v>7638</v>
      </c>
      <c r="E9" s="111">
        <v>7097</v>
      </c>
      <c r="F9" s="111">
        <v>7304</v>
      </c>
      <c r="G9" s="56">
        <v>3925</v>
      </c>
      <c r="H9" s="56">
        <v>4008</v>
      </c>
      <c r="I9" s="56">
        <f>Tableau2822[[#This Row],[CT 31/10]]-Tableau2822[[#This Row],[CT 04/10]]</f>
        <v>83</v>
      </c>
      <c r="J9" s="237">
        <v>3.05</v>
      </c>
      <c r="K9" s="32"/>
      <c r="L9" s="220" t="s">
        <v>420</v>
      </c>
      <c r="M9" s="121">
        <v>3</v>
      </c>
      <c r="N9" s="57">
        <v>3</v>
      </c>
      <c r="O9" s="168">
        <v>305</v>
      </c>
      <c r="P9" s="244">
        <v>305</v>
      </c>
      <c r="Q9" s="55"/>
      <c r="R9" s="111" t="str">
        <f t="shared" si="0"/>
        <v>1</v>
      </c>
      <c r="S9" s="32"/>
      <c r="T9" s="220" t="s">
        <v>420</v>
      </c>
      <c r="U9" s="121">
        <v>3</v>
      </c>
      <c r="V9" s="251">
        <v>3</v>
      </c>
      <c r="W9" s="252">
        <v>312</v>
      </c>
      <c r="X9" s="244">
        <v>312</v>
      </c>
      <c r="Y9" s="55"/>
      <c r="Z9" s="121" t="str">
        <f t="shared" si="1"/>
        <v>1</v>
      </c>
      <c r="AA9" s="32"/>
      <c r="AB9" s="220" t="s">
        <v>420</v>
      </c>
      <c r="AC9" s="121">
        <f t="shared" si="2"/>
        <v>2</v>
      </c>
      <c r="AD9" s="32"/>
      <c r="AE9" s="220" t="s">
        <v>420</v>
      </c>
      <c r="AF9" s="255">
        <f t="shared" si="3"/>
        <v>308.5</v>
      </c>
      <c r="AG9" s="255"/>
    </row>
    <row r="10" spans="1:33" x14ac:dyDescent="0.25">
      <c r="A10" s="220" t="s">
        <v>421</v>
      </c>
      <c r="B10" s="221"/>
      <c r="C10" s="275">
        <v>3</v>
      </c>
      <c r="D10" s="111">
        <v>7484</v>
      </c>
      <c r="E10" s="111">
        <v>7179</v>
      </c>
      <c r="F10" s="111">
        <v>6467</v>
      </c>
      <c r="G10" s="56">
        <v>4543</v>
      </c>
      <c r="H10" s="56">
        <v>4638</v>
      </c>
      <c r="I10" s="56">
        <f>Tableau2822[[#This Row],[CT 31/10]]-Tableau2822[[#This Row],[CT 04/10]]</f>
        <v>95</v>
      </c>
      <c r="J10" s="237">
        <v>3.48</v>
      </c>
      <c r="K10" s="32"/>
      <c r="L10" s="220" t="s">
        <v>421</v>
      </c>
      <c r="M10" s="121">
        <v>3</v>
      </c>
      <c r="N10" s="57">
        <v>3</v>
      </c>
      <c r="O10" s="168">
        <v>286</v>
      </c>
      <c r="P10" s="244">
        <v>518</v>
      </c>
      <c r="Q10" s="55"/>
      <c r="R10" s="111" t="str">
        <f t="shared" si="0"/>
        <v>1</v>
      </c>
      <c r="S10" s="32"/>
      <c r="T10" s="220" t="s">
        <v>421</v>
      </c>
      <c r="U10" s="121">
        <v>3</v>
      </c>
      <c r="V10" s="251">
        <v>3</v>
      </c>
      <c r="W10" s="252">
        <v>192</v>
      </c>
      <c r="X10" s="244">
        <v>323</v>
      </c>
      <c r="Y10" s="55"/>
      <c r="Z10" s="121" t="str">
        <f t="shared" si="1"/>
        <v>1</v>
      </c>
      <c r="AA10" s="32"/>
      <c r="AB10" s="220" t="s">
        <v>421</v>
      </c>
      <c r="AC10" s="121">
        <f t="shared" si="2"/>
        <v>2</v>
      </c>
      <c r="AD10" s="32"/>
      <c r="AE10" s="220" t="s">
        <v>421</v>
      </c>
      <c r="AF10" s="255">
        <f t="shared" si="3"/>
        <v>420.5</v>
      </c>
      <c r="AG10" s="255"/>
    </row>
    <row r="11" spans="1:33" x14ac:dyDescent="0.25">
      <c r="A11" s="220" t="s">
        <v>422</v>
      </c>
      <c r="B11" s="221"/>
      <c r="C11" s="275">
        <v>2</v>
      </c>
      <c r="D11" s="111">
        <v>7495</v>
      </c>
      <c r="E11" s="111">
        <v>4850</v>
      </c>
      <c r="F11" s="111">
        <v>6036</v>
      </c>
      <c r="G11" s="56">
        <v>4819</v>
      </c>
      <c r="H11" s="56">
        <v>4880</v>
      </c>
      <c r="I11" s="56">
        <f>Tableau2822[[#This Row],[CT 31/10]]-Tableau2822[[#This Row],[CT 04/10]]</f>
        <v>61</v>
      </c>
      <c r="J11" s="237">
        <v>3.36</v>
      </c>
      <c r="K11" s="32"/>
      <c r="L11" s="220" t="s">
        <v>422</v>
      </c>
      <c r="M11" s="121">
        <v>3</v>
      </c>
      <c r="N11" s="57">
        <v>3</v>
      </c>
      <c r="O11" s="168">
        <v>228</v>
      </c>
      <c r="P11" s="244">
        <v>228</v>
      </c>
      <c r="Q11" s="55"/>
      <c r="R11" s="111" t="str">
        <f t="shared" si="0"/>
        <v>1</v>
      </c>
      <c r="S11" s="32"/>
      <c r="T11" s="220" t="s">
        <v>422</v>
      </c>
      <c r="U11" s="121">
        <v>3</v>
      </c>
      <c r="V11" s="251">
        <v>3</v>
      </c>
      <c r="W11" s="252">
        <v>132</v>
      </c>
      <c r="X11" s="244">
        <v>474</v>
      </c>
      <c r="Y11" s="55"/>
      <c r="Z11" s="121" t="str">
        <f t="shared" si="1"/>
        <v>1</v>
      </c>
      <c r="AA11" s="32"/>
      <c r="AB11" s="220" t="s">
        <v>422</v>
      </c>
      <c r="AC11" s="121">
        <f t="shared" si="2"/>
        <v>2</v>
      </c>
      <c r="AD11" s="32"/>
      <c r="AE11" s="220" t="s">
        <v>422</v>
      </c>
      <c r="AF11" s="255">
        <f t="shared" si="3"/>
        <v>351</v>
      </c>
      <c r="AG11" s="255"/>
    </row>
    <row r="12" spans="1:33" x14ac:dyDescent="0.25">
      <c r="A12" s="220" t="s">
        <v>423</v>
      </c>
      <c r="B12" s="221" t="s">
        <v>219</v>
      </c>
      <c r="C12" s="275">
        <v>4</v>
      </c>
      <c r="D12" s="111">
        <v>7593</v>
      </c>
      <c r="E12" s="111">
        <v>4598</v>
      </c>
      <c r="F12" s="111">
        <v>5398</v>
      </c>
      <c r="G12" s="56">
        <v>4751</v>
      </c>
      <c r="H12" s="56">
        <v>4828</v>
      </c>
      <c r="I12" s="56">
        <f>Tableau2822[[#This Row],[CT 31/10]]-Tableau2822[[#This Row],[CT 04/10]]</f>
        <v>77</v>
      </c>
      <c r="J12" s="237">
        <v>3.18</v>
      </c>
      <c r="K12" s="32"/>
      <c r="L12" s="220" t="s">
        <v>423</v>
      </c>
      <c r="M12" s="121">
        <v>4</v>
      </c>
      <c r="N12" s="57">
        <v>4</v>
      </c>
      <c r="O12" s="168">
        <v>208</v>
      </c>
      <c r="P12" s="244">
        <v>208</v>
      </c>
      <c r="Q12" s="55"/>
      <c r="R12" s="111" t="str">
        <f t="shared" si="0"/>
        <v>1</v>
      </c>
      <c r="S12" s="32"/>
      <c r="T12" s="220" t="s">
        <v>423</v>
      </c>
      <c r="U12" s="121">
        <v>3</v>
      </c>
      <c r="V12" s="251">
        <v>3</v>
      </c>
      <c r="W12" s="252">
        <v>117</v>
      </c>
      <c r="X12" s="244">
        <v>117</v>
      </c>
      <c r="Y12" s="55"/>
      <c r="Z12" s="121" t="str">
        <f t="shared" si="1"/>
        <v>1</v>
      </c>
      <c r="AA12" s="32"/>
      <c r="AB12" s="220" t="s">
        <v>423</v>
      </c>
      <c r="AC12" s="121">
        <f t="shared" si="2"/>
        <v>2</v>
      </c>
      <c r="AD12" s="32"/>
      <c r="AE12" s="220" t="s">
        <v>423</v>
      </c>
      <c r="AF12" s="255">
        <f t="shared" si="3"/>
        <v>162.5</v>
      </c>
      <c r="AG12" s="255"/>
    </row>
    <row r="13" spans="1:33" x14ac:dyDescent="0.25">
      <c r="A13" s="220" t="s">
        <v>424</v>
      </c>
      <c r="B13" s="221" t="s">
        <v>383</v>
      </c>
      <c r="C13" s="275">
        <v>4</v>
      </c>
      <c r="D13" s="111">
        <v>7654</v>
      </c>
      <c r="E13" s="111">
        <v>7654</v>
      </c>
      <c r="F13" s="111">
        <v>8010</v>
      </c>
      <c r="G13" s="56">
        <v>4249</v>
      </c>
      <c r="H13" s="56">
        <v>4297</v>
      </c>
      <c r="I13" s="56">
        <f>Tableau2822[[#This Row],[CT 31/10]]-Tableau2822[[#This Row],[CT 04/10]]</f>
        <v>48</v>
      </c>
      <c r="J13" s="237">
        <v>3.35</v>
      </c>
      <c r="K13" s="32"/>
      <c r="L13" s="220" t="s">
        <v>424</v>
      </c>
      <c r="M13" s="121">
        <v>4</v>
      </c>
      <c r="N13" s="57">
        <v>4</v>
      </c>
      <c r="O13" s="168">
        <v>767</v>
      </c>
      <c r="P13" s="244">
        <v>1421</v>
      </c>
      <c r="Q13" s="55"/>
      <c r="R13" s="111" t="str">
        <f t="shared" si="0"/>
        <v>1</v>
      </c>
      <c r="S13" s="32"/>
      <c r="T13" s="220" t="s">
        <v>424</v>
      </c>
      <c r="U13" s="121">
        <v>4</v>
      </c>
      <c r="V13" s="251">
        <v>4</v>
      </c>
      <c r="W13" s="252">
        <v>321</v>
      </c>
      <c r="X13" s="244">
        <v>591</v>
      </c>
      <c r="Y13" s="55"/>
      <c r="Z13" s="121" t="str">
        <f t="shared" si="1"/>
        <v>1</v>
      </c>
      <c r="AA13" s="32"/>
      <c r="AB13" s="220" t="s">
        <v>424</v>
      </c>
      <c r="AC13" s="121">
        <f t="shared" si="2"/>
        <v>2</v>
      </c>
      <c r="AD13" s="32"/>
      <c r="AE13" s="220" t="s">
        <v>424</v>
      </c>
      <c r="AF13" s="255">
        <f t="shared" si="3"/>
        <v>1006</v>
      </c>
      <c r="AG13" s="255"/>
    </row>
    <row r="14" spans="1:33" x14ac:dyDescent="0.25">
      <c r="A14" s="220" t="s">
        <v>425</v>
      </c>
      <c r="B14" s="221"/>
      <c r="C14" s="275">
        <v>3</v>
      </c>
      <c r="D14" s="111">
        <v>6874</v>
      </c>
      <c r="E14" s="111">
        <v>4499</v>
      </c>
      <c r="F14" s="111">
        <v>5019</v>
      </c>
      <c r="G14" s="56">
        <v>3741</v>
      </c>
      <c r="H14" s="56">
        <v>3800</v>
      </c>
      <c r="I14" s="56">
        <f>Tableau2822[[#This Row],[CT 31/10]]-Tableau2822[[#This Row],[CT 04/10]]</f>
        <v>59</v>
      </c>
      <c r="J14" s="237">
        <v>2.0499999999999998</v>
      </c>
      <c r="K14" s="32"/>
      <c r="L14" s="220" t="s">
        <v>425</v>
      </c>
      <c r="M14" s="121">
        <v>3</v>
      </c>
      <c r="N14" s="60">
        <v>0</v>
      </c>
      <c r="O14" s="168">
        <v>0</v>
      </c>
      <c r="P14" s="244">
        <v>0</v>
      </c>
      <c r="Q14" s="55"/>
      <c r="R14" s="111" t="str">
        <f t="shared" si="0"/>
        <v>0</v>
      </c>
      <c r="S14" s="32"/>
      <c r="T14" s="220" t="s">
        <v>425</v>
      </c>
      <c r="U14" s="121">
        <v>3</v>
      </c>
      <c r="V14" s="279">
        <v>1</v>
      </c>
      <c r="W14" s="252">
        <v>10</v>
      </c>
      <c r="X14" s="244">
        <v>10</v>
      </c>
      <c r="Y14" s="55"/>
      <c r="Z14" s="121" t="str">
        <f t="shared" si="1"/>
        <v>0</v>
      </c>
      <c r="AA14" s="32"/>
      <c r="AB14" s="220" t="s">
        <v>425</v>
      </c>
      <c r="AC14" s="121">
        <f t="shared" si="2"/>
        <v>0</v>
      </c>
      <c r="AD14" s="32"/>
      <c r="AE14" s="220" t="s">
        <v>425</v>
      </c>
      <c r="AF14" s="255">
        <f t="shared" si="3"/>
        <v>5</v>
      </c>
      <c r="AG14" s="255"/>
    </row>
    <row r="15" spans="1:33" x14ac:dyDescent="0.25">
      <c r="A15" s="220" t="s">
        <v>426</v>
      </c>
      <c r="B15" s="221" t="s">
        <v>178</v>
      </c>
      <c r="C15" s="275">
        <v>4</v>
      </c>
      <c r="D15" s="111">
        <v>8110</v>
      </c>
      <c r="E15" s="111">
        <v>8110</v>
      </c>
      <c r="F15" s="111">
        <v>8808</v>
      </c>
      <c r="G15" s="56">
        <v>4455</v>
      </c>
      <c r="H15" s="56">
        <v>4459</v>
      </c>
      <c r="I15" s="56">
        <f>Tableau2822[[#This Row],[CT 31/10]]-Tableau2822[[#This Row],[CT 04/10]]</f>
        <v>4</v>
      </c>
      <c r="J15" s="237">
        <v>5.24</v>
      </c>
      <c r="K15" s="32"/>
      <c r="L15" s="220" t="s">
        <v>426</v>
      </c>
      <c r="M15" s="121">
        <v>4</v>
      </c>
      <c r="N15" s="57">
        <v>4</v>
      </c>
      <c r="O15" s="168">
        <v>833</v>
      </c>
      <c r="P15" s="244">
        <v>1285</v>
      </c>
      <c r="Q15" s="55"/>
      <c r="R15" s="111" t="str">
        <f t="shared" si="0"/>
        <v>1</v>
      </c>
      <c r="S15" s="32"/>
      <c r="T15" s="220" t="s">
        <v>426</v>
      </c>
      <c r="U15" s="285">
        <v>4</v>
      </c>
      <c r="V15" s="251">
        <v>4</v>
      </c>
      <c r="W15" s="252">
        <v>807</v>
      </c>
      <c r="X15" s="244">
        <v>2790</v>
      </c>
      <c r="Y15" s="55"/>
      <c r="Z15" s="121" t="str">
        <f t="shared" si="1"/>
        <v>1</v>
      </c>
      <c r="AA15" s="32"/>
      <c r="AB15" s="220" t="s">
        <v>426</v>
      </c>
      <c r="AC15" s="121">
        <f t="shared" si="2"/>
        <v>2</v>
      </c>
      <c r="AD15" s="32"/>
      <c r="AE15" s="220" t="s">
        <v>426</v>
      </c>
      <c r="AF15" s="255">
        <f t="shared" si="3"/>
        <v>2037.5</v>
      </c>
      <c r="AG15" s="255"/>
    </row>
    <row r="16" spans="1:33" x14ac:dyDescent="0.25">
      <c r="A16" s="220" t="s">
        <v>427</v>
      </c>
      <c r="B16" s="226" t="s">
        <v>135</v>
      </c>
      <c r="C16" s="275">
        <v>4</v>
      </c>
      <c r="D16" s="111">
        <v>8517</v>
      </c>
      <c r="E16" s="111">
        <v>7652</v>
      </c>
      <c r="F16" s="111">
        <v>8197</v>
      </c>
      <c r="G16" s="56">
        <v>5834</v>
      </c>
      <c r="H16" s="56">
        <v>5909</v>
      </c>
      <c r="I16" s="56">
        <f>Tableau2822[[#This Row],[CT 31/10]]-Tableau2822[[#This Row],[CT 04/10]]</f>
        <v>75</v>
      </c>
      <c r="J16" s="237">
        <v>6.18</v>
      </c>
      <c r="K16" s="32"/>
      <c r="L16" s="220" t="s">
        <v>427</v>
      </c>
      <c r="M16" s="121">
        <v>4</v>
      </c>
      <c r="N16" s="57">
        <v>4</v>
      </c>
      <c r="O16" s="168">
        <v>269</v>
      </c>
      <c r="P16" s="244">
        <v>269</v>
      </c>
      <c r="Q16" s="55"/>
      <c r="R16" s="111" t="str">
        <f t="shared" si="0"/>
        <v>1</v>
      </c>
      <c r="S16" s="32"/>
      <c r="T16" s="220" t="s">
        <v>427</v>
      </c>
      <c r="U16" s="121">
        <v>4</v>
      </c>
      <c r="V16" s="251">
        <v>4</v>
      </c>
      <c r="W16" s="252">
        <v>294</v>
      </c>
      <c r="X16" s="244">
        <v>576</v>
      </c>
      <c r="Y16" s="55"/>
      <c r="Z16" s="121" t="str">
        <f t="shared" si="1"/>
        <v>1</v>
      </c>
      <c r="AA16" s="32"/>
      <c r="AB16" s="220" t="s">
        <v>427</v>
      </c>
      <c r="AC16" s="121">
        <f t="shared" si="2"/>
        <v>2</v>
      </c>
      <c r="AD16" s="32"/>
      <c r="AE16" s="220" t="s">
        <v>427</v>
      </c>
      <c r="AF16" s="255">
        <f t="shared" si="3"/>
        <v>422.5</v>
      </c>
      <c r="AG16" s="255"/>
    </row>
    <row r="17" spans="1:33" x14ac:dyDescent="0.25">
      <c r="A17" s="220" t="s">
        <v>428</v>
      </c>
      <c r="B17" s="221"/>
      <c r="C17" s="275">
        <v>4</v>
      </c>
      <c r="D17" s="111">
        <v>8149</v>
      </c>
      <c r="E17" s="111">
        <v>7235</v>
      </c>
      <c r="F17" s="111">
        <v>7171</v>
      </c>
      <c r="G17" s="56">
        <v>4356</v>
      </c>
      <c r="H17" s="56">
        <v>4514</v>
      </c>
      <c r="I17" s="56">
        <f>Tableau2822[[#This Row],[CT 31/10]]-Tableau2822[[#This Row],[CT 04/10]]</f>
        <v>158</v>
      </c>
      <c r="J17" s="237">
        <v>3.18</v>
      </c>
      <c r="K17" s="32"/>
      <c r="L17" s="220" t="s">
        <v>428</v>
      </c>
      <c r="M17" s="121">
        <v>4</v>
      </c>
      <c r="N17" s="57">
        <v>4</v>
      </c>
      <c r="O17" s="168">
        <v>362</v>
      </c>
      <c r="P17" s="244">
        <v>362</v>
      </c>
      <c r="Q17" s="55"/>
      <c r="R17" s="111" t="str">
        <f t="shared" si="0"/>
        <v>1</v>
      </c>
      <c r="S17" s="32"/>
      <c r="T17" s="220" t="s">
        <v>428</v>
      </c>
      <c r="U17" s="121">
        <v>4</v>
      </c>
      <c r="V17" s="251">
        <v>4</v>
      </c>
      <c r="W17" s="252">
        <v>585</v>
      </c>
      <c r="X17" s="244">
        <v>1771</v>
      </c>
      <c r="Y17" s="55"/>
      <c r="Z17" s="121" t="str">
        <f t="shared" si="1"/>
        <v>1</v>
      </c>
      <c r="AA17" s="32"/>
      <c r="AB17" s="220" t="s">
        <v>428</v>
      </c>
      <c r="AC17" s="121">
        <f t="shared" si="2"/>
        <v>2</v>
      </c>
      <c r="AD17" s="32"/>
      <c r="AE17" s="220" t="s">
        <v>428</v>
      </c>
      <c r="AF17" s="255">
        <f t="shared" si="3"/>
        <v>1066.5</v>
      </c>
      <c r="AG17" s="255"/>
    </row>
    <row r="18" spans="1:33" x14ac:dyDescent="0.25">
      <c r="A18" s="220" t="s">
        <v>429</v>
      </c>
      <c r="B18" s="221" t="s">
        <v>221</v>
      </c>
      <c r="C18" s="275">
        <v>3</v>
      </c>
      <c r="D18" s="111">
        <v>7846</v>
      </c>
      <c r="E18" s="111">
        <v>7043</v>
      </c>
      <c r="F18" s="111">
        <v>7130</v>
      </c>
      <c r="G18" s="56">
        <v>4180</v>
      </c>
      <c r="H18" s="56">
        <v>4293</v>
      </c>
      <c r="I18" s="56">
        <f>Tableau2822[[#This Row],[CT 31/10]]-Tableau2822[[#This Row],[CT 04/10]]</f>
        <v>113</v>
      </c>
      <c r="J18" s="237">
        <v>3.52</v>
      </c>
      <c r="K18" s="32"/>
      <c r="L18" s="220" t="s">
        <v>429</v>
      </c>
      <c r="M18" s="121">
        <v>3</v>
      </c>
      <c r="N18" s="57">
        <v>3</v>
      </c>
      <c r="O18" s="168">
        <v>321</v>
      </c>
      <c r="P18" s="244">
        <v>621</v>
      </c>
      <c r="Q18" s="55"/>
      <c r="R18" s="111" t="str">
        <f t="shared" si="0"/>
        <v>1</v>
      </c>
      <c r="S18" s="32"/>
      <c r="T18" s="220" t="s">
        <v>429</v>
      </c>
      <c r="U18" s="121">
        <v>3</v>
      </c>
      <c r="V18" s="251">
        <v>3</v>
      </c>
      <c r="W18" s="252">
        <v>346</v>
      </c>
      <c r="X18" s="244">
        <v>586</v>
      </c>
      <c r="Y18" s="55"/>
      <c r="Z18" s="121" t="str">
        <f t="shared" si="1"/>
        <v>1</v>
      </c>
      <c r="AA18" s="32"/>
      <c r="AB18" s="220" t="s">
        <v>429</v>
      </c>
      <c r="AC18" s="121">
        <f t="shared" si="2"/>
        <v>2</v>
      </c>
      <c r="AD18" s="32"/>
      <c r="AE18" s="220" t="s">
        <v>429</v>
      </c>
      <c r="AF18" s="255">
        <f t="shared" si="3"/>
        <v>603.5</v>
      </c>
      <c r="AG18" s="255"/>
    </row>
    <row r="19" spans="1:33" x14ac:dyDescent="0.25">
      <c r="A19" s="220" t="s">
        <v>430</v>
      </c>
      <c r="B19" s="221" t="s">
        <v>310</v>
      </c>
      <c r="C19" s="275">
        <v>3</v>
      </c>
      <c r="D19" s="111">
        <v>7049</v>
      </c>
      <c r="E19" s="111">
        <v>5480</v>
      </c>
      <c r="F19" s="111">
        <v>5159</v>
      </c>
      <c r="G19" s="56">
        <v>2966</v>
      </c>
      <c r="H19" s="56">
        <v>3052</v>
      </c>
      <c r="I19" s="56">
        <f>Tableau2822[[#This Row],[CT 31/10]]-Tableau2822[[#This Row],[CT 04/10]]</f>
        <v>86</v>
      </c>
      <c r="J19" s="238">
        <v>0.09</v>
      </c>
      <c r="K19" s="32"/>
      <c r="L19" s="220" t="s">
        <v>430</v>
      </c>
      <c r="M19" s="121">
        <v>3</v>
      </c>
      <c r="N19" s="57">
        <v>3</v>
      </c>
      <c r="O19" s="168">
        <v>42</v>
      </c>
      <c r="P19" s="244">
        <v>42</v>
      </c>
      <c r="Q19" s="55"/>
      <c r="R19" s="111" t="str">
        <f t="shared" si="0"/>
        <v>0</v>
      </c>
      <c r="S19" s="32"/>
      <c r="T19" s="220" t="s">
        <v>430</v>
      </c>
      <c r="U19" s="121">
        <v>3</v>
      </c>
      <c r="V19" s="251">
        <v>3</v>
      </c>
      <c r="W19" s="252">
        <v>126</v>
      </c>
      <c r="X19" s="244">
        <v>126</v>
      </c>
      <c r="Y19" s="55"/>
      <c r="Z19" s="121" t="str">
        <f t="shared" si="1"/>
        <v>1</v>
      </c>
      <c r="AA19" s="32"/>
      <c r="AB19" s="220" t="s">
        <v>430</v>
      </c>
      <c r="AC19" s="121">
        <f t="shared" si="2"/>
        <v>1</v>
      </c>
      <c r="AD19" s="32"/>
      <c r="AE19" s="220" t="s">
        <v>430</v>
      </c>
      <c r="AF19" s="255">
        <f t="shared" si="3"/>
        <v>84</v>
      </c>
      <c r="AG19" s="255"/>
    </row>
    <row r="20" spans="1:33" x14ac:dyDescent="0.25">
      <c r="A20" s="220" t="s">
        <v>431</v>
      </c>
      <c r="B20" s="227"/>
      <c r="C20" s="275">
        <v>3</v>
      </c>
      <c r="D20" s="111">
        <v>7839</v>
      </c>
      <c r="E20" s="111">
        <v>7029</v>
      </c>
      <c r="F20" s="111">
        <v>7123</v>
      </c>
      <c r="G20" s="56">
        <v>2634</v>
      </c>
      <c r="H20" s="56">
        <v>2746</v>
      </c>
      <c r="I20" s="56">
        <f>Tableau2822[[#This Row],[CT 31/10]]-Tableau2822[[#This Row],[CT 04/10]]</f>
        <v>112</v>
      </c>
      <c r="J20" s="237">
        <v>1.36</v>
      </c>
      <c r="K20" s="32"/>
      <c r="L20" s="220" t="s">
        <v>431</v>
      </c>
      <c r="M20" s="121">
        <v>3</v>
      </c>
      <c r="N20" s="57">
        <v>3</v>
      </c>
      <c r="O20" s="168">
        <v>282</v>
      </c>
      <c r="P20" s="244">
        <v>282</v>
      </c>
      <c r="Q20" s="55"/>
      <c r="R20" s="111" t="str">
        <f t="shared" si="0"/>
        <v>1</v>
      </c>
      <c r="S20" s="32"/>
      <c r="T20" s="220" t="s">
        <v>431</v>
      </c>
      <c r="U20" s="121">
        <v>3</v>
      </c>
      <c r="V20" s="279">
        <v>0</v>
      </c>
      <c r="W20" s="252">
        <v>0</v>
      </c>
      <c r="X20" s="244">
        <v>0</v>
      </c>
      <c r="Y20" s="55"/>
      <c r="Z20" s="121" t="str">
        <f t="shared" si="1"/>
        <v>0</v>
      </c>
      <c r="AA20" s="32"/>
      <c r="AB20" s="220" t="s">
        <v>431</v>
      </c>
      <c r="AC20" s="121">
        <f t="shared" si="2"/>
        <v>1</v>
      </c>
      <c r="AD20" s="32"/>
      <c r="AE20" s="220" t="s">
        <v>431</v>
      </c>
      <c r="AF20" s="255">
        <f t="shared" si="3"/>
        <v>141</v>
      </c>
      <c r="AG20" s="255"/>
    </row>
    <row r="21" spans="1:33" x14ac:dyDescent="0.25">
      <c r="A21" s="220" t="s">
        <v>432</v>
      </c>
      <c r="B21" s="221"/>
      <c r="C21" s="275">
        <v>3</v>
      </c>
      <c r="D21" s="111">
        <v>8220</v>
      </c>
      <c r="E21" s="111">
        <v>7868</v>
      </c>
      <c r="F21" s="111">
        <v>8422</v>
      </c>
      <c r="G21" s="56">
        <v>4727</v>
      </c>
      <c r="H21" s="56">
        <v>4793</v>
      </c>
      <c r="I21" s="56">
        <f>Tableau2822[[#This Row],[CT 31/10]]-Tableau2822[[#This Row],[CT 04/10]]</f>
        <v>66</v>
      </c>
      <c r="J21" s="237">
        <v>3.05</v>
      </c>
      <c r="K21" s="32"/>
      <c r="L21" s="220" t="s">
        <v>432</v>
      </c>
      <c r="M21" s="121">
        <v>4</v>
      </c>
      <c r="N21" s="57">
        <v>4</v>
      </c>
      <c r="O21" s="168">
        <v>661</v>
      </c>
      <c r="P21" s="244">
        <v>1460</v>
      </c>
      <c r="Q21" s="55"/>
      <c r="R21" s="111" t="str">
        <f t="shared" si="0"/>
        <v>1</v>
      </c>
      <c r="S21" s="32"/>
      <c r="T21" s="220" t="s">
        <v>432</v>
      </c>
      <c r="U21" s="121">
        <v>3</v>
      </c>
      <c r="V21" s="279">
        <v>2</v>
      </c>
      <c r="W21" s="252">
        <v>327</v>
      </c>
      <c r="X21" s="244">
        <v>327</v>
      </c>
      <c r="Y21" s="55"/>
      <c r="Z21" s="121" t="str">
        <f t="shared" si="1"/>
        <v>0</v>
      </c>
      <c r="AA21" s="32"/>
      <c r="AB21" s="220" t="s">
        <v>432</v>
      </c>
      <c r="AC21" s="121">
        <f t="shared" si="2"/>
        <v>1</v>
      </c>
      <c r="AD21" s="32"/>
      <c r="AE21" s="220" t="s">
        <v>432</v>
      </c>
      <c r="AF21" s="255">
        <f t="shared" si="3"/>
        <v>893.5</v>
      </c>
      <c r="AG21" s="255"/>
    </row>
    <row r="22" spans="1:33" x14ac:dyDescent="0.25">
      <c r="A22" s="220" t="s">
        <v>433</v>
      </c>
      <c r="B22" s="221"/>
      <c r="C22" s="275">
        <v>2</v>
      </c>
      <c r="D22" s="111">
        <v>7381</v>
      </c>
      <c r="E22" s="111">
        <v>5222</v>
      </c>
      <c r="F22" s="111"/>
      <c r="G22" s="56">
        <v>4228</v>
      </c>
      <c r="H22" s="56">
        <v>4228</v>
      </c>
      <c r="I22" s="56">
        <f>Tableau2822[[#This Row],[CT 31/10]]-Tableau2822[[#This Row],[CT 04/10]]</f>
        <v>0</v>
      </c>
      <c r="J22" s="237"/>
      <c r="K22" s="32"/>
      <c r="L22" s="220" t="s">
        <v>433</v>
      </c>
      <c r="M22" s="121">
        <v>2</v>
      </c>
      <c r="N22" s="60">
        <v>0</v>
      </c>
      <c r="O22" s="168">
        <v>0</v>
      </c>
      <c r="P22" s="244">
        <v>0</v>
      </c>
      <c r="Q22" s="55"/>
      <c r="R22" s="111" t="str">
        <f t="shared" si="0"/>
        <v>0</v>
      </c>
      <c r="S22" s="32"/>
      <c r="T22" s="220" t="s">
        <v>433</v>
      </c>
      <c r="U22" s="121">
        <v>2</v>
      </c>
      <c r="V22" s="279">
        <v>0</v>
      </c>
      <c r="W22" s="252">
        <v>0</v>
      </c>
      <c r="X22" s="244">
        <v>0</v>
      </c>
      <c r="Y22" s="55"/>
      <c r="Z22" s="121" t="str">
        <f t="shared" si="1"/>
        <v>0</v>
      </c>
      <c r="AA22" s="32"/>
      <c r="AB22" s="220" t="s">
        <v>433</v>
      </c>
      <c r="AC22" s="121">
        <f t="shared" si="2"/>
        <v>0</v>
      </c>
      <c r="AD22" s="32"/>
      <c r="AE22" s="220" t="s">
        <v>433</v>
      </c>
      <c r="AF22" s="255">
        <f t="shared" si="3"/>
        <v>0</v>
      </c>
      <c r="AG22" s="255"/>
    </row>
    <row r="23" spans="1:33" x14ac:dyDescent="0.25">
      <c r="A23" s="220" t="s">
        <v>434</v>
      </c>
      <c r="B23" s="221" t="s">
        <v>130</v>
      </c>
      <c r="C23" s="275">
        <v>4</v>
      </c>
      <c r="D23" s="111">
        <v>8641</v>
      </c>
      <c r="E23" s="111">
        <v>8073</v>
      </c>
      <c r="F23" s="111">
        <v>9010</v>
      </c>
      <c r="G23" s="56">
        <v>6372</v>
      </c>
      <c r="H23" s="56">
        <v>6492</v>
      </c>
      <c r="I23" s="56">
        <f>Tableau2822[[#This Row],[CT 31/10]]-Tableau2822[[#This Row],[CT 04/10]]</f>
        <v>120</v>
      </c>
      <c r="J23" s="237">
        <v>7.02</v>
      </c>
      <c r="K23" s="32"/>
      <c r="L23" s="220" t="s">
        <v>434</v>
      </c>
      <c r="M23" s="121">
        <v>4</v>
      </c>
      <c r="N23" s="57">
        <v>4</v>
      </c>
      <c r="O23" s="168">
        <v>835</v>
      </c>
      <c r="P23" s="244">
        <v>1646</v>
      </c>
      <c r="Q23" s="55"/>
      <c r="R23" s="111" t="str">
        <f t="shared" si="0"/>
        <v>1</v>
      </c>
      <c r="S23" s="32"/>
      <c r="T23" s="220" t="s">
        <v>434</v>
      </c>
      <c r="U23" s="121">
        <v>4</v>
      </c>
      <c r="V23" s="251">
        <v>4</v>
      </c>
      <c r="W23" s="252">
        <v>742</v>
      </c>
      <c r="X23" s="244">
        <v>1148</v>
      </c>
      <c r="Y23" s="55"/>
      <c r="Z23" s="121" t="str">
        <f t="shared" si="1"/>
        <v>1</v>
      </c>
      <c r="AA23" s="32"/>
      <c r="AB23" s="220" t="s">
        <v>434</v>
      </c>
      <c r="AC23" s="121">
        <f t="shared" si="2"/>
        <v>2</v>
      </c>
      <c r="AD23" s="32"/>
      <c r="AE23" s="220" t="s">
        <v>434</v>
      </c>
      <c r="AF23" s="255">
        <f t="shared" si="3"/>
        <v>1397</v>
      </c>
      <c r="AG23" s="255"/>
    </row>
    <row r="24" spans="1:33" x14ac:dyDescent="0.25">
      <c r="A24" s="220" t="s">
        <v>435</v>
      </c>
      <c r="B24" s="221"/>
      <c r="C24" s="275">
        <v>4</v>
      </c>
      <c r="D24" s="111">
        <v>7184</v>
      </c>
      <c r="E24" s="111">
        <v>6050</v>
      </c>
      <c r="F24" s="111">
        <v>6359</v>
      </c>
      <c r="G24" s="56">
        <v>3682</v>
      </c>
      <c r="H24" s="56">
        <v>3780</v>
      </c>
      <c r="I24" s="56">
        <f>Tableau2822[[#This Row],[CT 31/10]]-Tableau2822[[#This Row],[CT 04/10]]</f>
        <v>98</v>
      </c>
      <c r="J24" s="237">
        <v>2.33</v>
      </c>
      <c r="K24" s="32"/>
      <c r="L24" s="220" t="s">
        <v>435</v>
      </c>
      <c r="M24" s="121">
        <v>4</v>
      </c>
      <c r="N24" s="57">
        <v>4</v>
      </c>
      <c r="O24" s="168">
        <v>388</v>
      </c>
      <c r="P24" s="244">
        <v>535</v>
      </c>
      <c r="Q24" s="55"/>
      <c r="R24" s="111" t="str">
        <f t="shared" si="0"/>
        <v>1</v>
      </c>
      <c r="S24" s="32"/>
      <c r="T24" s="220" t="s">
        <v>435</v>
      </c>
      <c r="U24" s="121">
        <v>4</v>
      </c>
      <c r="V24" s="251">
        <v>4</v>
      </c>
      <c r="W24" s="252">
        <v>300</v>
      </c>
      <c r="X24" s="244">
        <v>300</v>
      </c>
      <c r="Y24" s="55"/>
      <c r="Z24" s="121" t="str">
        <f t="shared" si="1"/>
        <v>1</v>
      </c>
      <c r="AA24" s="32"/>
      <c r="AB24" s="220" t="s">
        <v>435</v>
      </c>
      <c r="AC24" s="121">
        <f t="shared" si="2"/>
        <v>2</v>
      </c>
      <c r="AD24" s="32"/>
      <c r="AE24" s="220" t="s">
        <v>435</v>
      </c>
      <c r="AF24" s="255">
        <f t="shared" si="3"/>
        <v>417.5</v>
      </c>
      <c r="AG24" s="255"/>
    </row>
    <row r="25" spans="1:33" x14ac:dyDescent="0.25">
      <c r="A25" s="220" t="s">
        <v>436</v>
      </c>
      <c r="B25" s="221" t="s">
        <v>218</v>
      </c>
      <c r="C25" s="275">
        <v>3</v>
      </c>
      <c r="D25" s="111">
        <v>7656</v>
      </c>
      <c r="E25" s="111">
        <v>7113</v>
      </c>
      <c r="F25" s="111">
        <v>6220</v>
      </c>
      <c r="G25" s="56">
        <v>3550</v>
      </c>
      <c r="H25" s="56">
        <v>3623</v>
      </c>
      <c r="I25" s="56">
        <f>Tableau2822[[#This Row],[CT 31/10]]-Tableau2822[[#This Row],[CT 04/10]]</f>
        <v>73</v>
      </c>
      <c r="J25" s="237">
        <v>2.1</v>
      </c>
      <c r="K25" s="32"/>
      <c r="L25" s="220" t="s">
        <v>436</v>
      </c>
      <c r="M25" s="121">
        <v>3</v>
      </c>
      <c r="N25" s="57">
        <v>3</v>
      </c>
      <c r="O25" s="168">
        <v>39</v>
      </c>
      <c r="P25" s="244">
        <v>39</v>
      </c>
      <c r="Q25" s="55"/>
      <c r="R25" s="111" t="str">
        <f t="shared" si="0"/>
        <v>0</v>
      </c>
      <c r="S25" s="32"/>
      <c r="T25" s="220" t="s">
        <v>436</v>
      </c>
      <c r="U25" s="121">
        <v>3</v>
      </c>
      <c r="V25" s="251">
        <v>3</v>
      </c>
      <c r="W25" s="252">
        <v>235</v>
      </c>
      <c r="X25" s="244">
        <v>464</v>
      </c>
      <c r="Y25" s="55"/>
      <c r="Z25" s="121" t="str">
        <f t="shared" si="1"/>
        <v>1</v>
      </c>
      <c r="AA25" s="32"/>
      <c r="AB25" s="220" t="s">
        <v>436</v>
      </c>
      <c r="AC25" s="121">
        <f t="shared" si="2"/>
        <v>1</v>
      </c>
      <c r="AD25" s="32"/>
      <c r="AE25" s="220" t="s">
        <v>436</v>
      </c>
      <c r="AF25" s="255">
        <f t="shared" si="3"/>
        <v>251.5</v>
      </c>
      <c r="AG25" s="255"/>
    </row>
    <row r="26" spans="1:33" x14ac:dyDescent="0.25">
      <c r="A26" s="220" t="s">
        <v>437</v>
      </c>
      <c r="B26" s="221" t="s">
        <v>208</v>
      </c>
      <c r="C26" s="275">
        <v>4</v>
      </c>
      <c r="D26" s="111">
        <v>8872</v>
      </c>
      <c r="E26" s="111">
        <v>8245</v>
      </c>
      <c r="F26" s="111">
        <v>8984</v>
      </c>
      <c r="G26" s="56">
        <v>4998</v>
      </c>
      <c r="H26" s="56">
        <v>5135</v>
      </c>
      <c r="I26" s="56">
        <f>Tableau2822[[#This Row],[CT 31/10]]-Tableau2822[[#This Row],[CT 04/10]]</f>
        <v>137</v>
      </c>
      <c r="J26" s="237">
        <v>5.39</v>
      </c>
      <c r="K26" s="32"/>
      <c r="L26" s="220" t="s">
        <v>437</v>
      </c>
      <c r="M26" s="121">
        <v>4</v>
      </c>
      <c r="N26" s="57">
        <v>4</v>
      </c>
      <c r="O26" s="168">
        <v>807</v>
      </c>
      <c r="P26" s="244">
        <v>694</v>
      </c>
      <c r="Q26" s="55"/>
      <c r="R26" s="111" t="str">
        <f t="shared" si="0"/>
        <v>1</v>
      </c>
      <c r="S26" s="32"/>
      <c r="T26" s="220" t="s">
        <v>437</v>
      </c>
      <c r="U26" s="121">
        <v>4</v>
      </c>
      <c r="V26" s="251">
        <v>4</v>
      </c>
      <c r="W26" s="252">
        <v>807</v>
      </c>
      <c r="X26" s="244">
        <v>2734</v>
      </c>
      <c r="Y26" s="55"/>
      <c r="Z26" s="121" t="str">
        <f t="shared" si="1"/>
        <v>1</v>
      </c>
      <c r="AA26" s="32"/>
      <c r="AB26" s="220" t="s">
        <v>437</v>
      </c>
      <c r="AC26" s="121">
        <f t="shared" si="2"/>
        <v>2</v>
      </c>
      <c r="AD26" s="32"/>
      <c r="AE26" s="220" t="s">
        <v>437</v>
      </c>
      <c r="AF26" s="255">
        <f t="shared" si="3"/>
        <v>1714</v>
      </c>
      <c r="AG26" s="255"/>
    </row>
    <row r="27" spans="1:33" x14ac:dyDescent="0.25">
      <c r="A27" s="220" t="s">
        <v>438</v>
      </c>
      <c r="B27" s="221" t="s">
        <v>220</v>
      </c>
      <c r="C27" s="275">
        <v>3</v>
      </c>
      <c r="D27" s="111">
        <v>8672</v>
      </c>
      <c r="E27" s="111">
        <v>7958</v>
      </c>
      <c r="F27" s="111">
        <v>8184</v>
      </c>
      <c r="G27" s="56">
        <v>4217</v>
      </c>
      <c r="H27" s="56">
        <v>4297</v>
      </c>
      <c r="I27" s="56">
        <f>Tableau2822[[#This Row],[CT 31/10]]-Tableau2822[[#This Row],[CT 04/10]]</f>
        <v>80</v>
      </c>
      <c r="J27" s="237">
        <v>4.03</v>
      </c>
      <c r="K27" s="32"/>
      <c r="L27" s="220" t="s">
        <v>438</v>
      </c>
      <c r="M27" s="121">
        <v>3</v>
      </c>
      <c r="N27" s="57">
        <v>3</v>
      </c>
      <c r="O27" s="168">
        <v>176</v>
      </c>
      <c r="P27" s="244">
        <v>451</v>
      </c>
      <c r="Q27" s="55"/>
      <c r="R27" s="111" t="str">
        <f t="shared" si="0"/>
        <v>1</v>
      </c>
      <c r="S27" s="32"/>
      <c r="T27" s="220" t="s">
        <v>438</v>
      </c>
      <c r="U27" s="121">
        <v>3</v>
      </c>
      <c r="V27" s="251">
        <v>3</v>
      </c>
      <c r="W27" s="252">
        <v>57</v>
      </c>
      <c r="X27" s="244">
        <v>57</v>
      </c>
      <c r="Y27" s="55"/>
      <c r="Z27" s="121" t="str">
        <f t="shared" si="1"/>
        <v>0</v>
      </c>
      <c r="AA27" s="32"/>
      <c r="AB27" s="220" t="s">
        <v>438</v>
      </c>
      <c r="AC27" s="121">
        <f t="shared" si="2"/>
        <v>1</v>
      </c>
      <c r="AD27" s="32"/>
      <c r="AE27" s="220" t="s">
        <v>438</v>
      </c>
      <c r="AF27" s="255">
        <f t="shared" si="3"/>
        <v>254</v>
      </c>
      <c r="AG27" s="255"/>
    </row>
    <row r="28" spans="1:33" x14ac:dyDescent="0.25">
      <c r="A28" s="220" t="s">
        <v>439</v>
      </c>
      <c r="B28" s="221" t="s">
        <v>384</v>
      </c>
      <c r="C28" s="275">
        <v>4</v>
      </c>
      <c r="D28" s="111">
        <v>7886</v>
      </c>
      <c r="E28" s="111">
        <v>7886</v>
      </c>
      <c r="F28" s="111">
        <v>8681</v>
      </c>
      <c r="G28" s="56">
        <v>4068</v>
      </c>
      <c r="H28" s="56">
        <v>4167</v>
      </c>
      <c r="I28" s="56">
        <f>Tableau2822[[#This Row],[CT 31/10]]-Tableau2822[[#This Row],[CT 04/10]]</f>
        <v>99</v>
      </c>
      <c r="J28" s="237">
        <v>4.24</v>
      </c>
      <c r="K28" s="32"/>
      <c r="L28" s="220" t="s">
        <v>439</v>
      </c>
      <c r="M28" s="121">
        <v>4</v>
      </c>
      <c r="N28" s="57">
        <v>4</v>
      </c>
      <c r="O28" s="168">
        <v>807</v>
      </c>
      <c r="P28" s="244">
        <v>1714</v>
      </c>
      <c r="Q28" s="55"/>
      <c r="R28" s="111" t="str">
        <f t="shared" si="0"/>
        <v>1</v>
      </c>
      <c r="S28" s="32"/>
      <c r="T28" s="220" t="s">
        <v>439</v>
      </c>
      <c r="U28" s="121">
        <v>4</v>
      </c>
      <c r="V28" s="251">
        <v>4</v>
      </c>
      <c r="W28" s="252">
        <v>321</v>
      </c>
      <c r="X28" s="244">
        <v>1074</v>
      </c>
      <c r="Y28" s="55"/>
      <c r="Z28" s="121" t="str">
        <f t="shared" si="1"/>
        <v>1</v>
      </c>
      <c r="AA28" s="32"/>
      <c r="AB28" s="220" t="s">
        <v>439</v>
      </c>
      <c r="AC28" s="121">
        <f t="shared" si="2"/>
        <v>2</v>
      </c>
      <c r="AD28" s="32"/>
      <c r="AE28" s="220" t="s">
        <v>439</v>
      </c>
      <c r="AF28" s="255">
        <f t="shared" si="3"/>
        <v>1394</v>
      </c>
      <c r="AG28" s="255"/>
    </row>
    <row r="29" spans="1:33" x14ac:dyDescent="0.25">
      <c r="A29" s="220" t="s">
        <v>440</v>
      </c>
      <c r="B29" s="221"/>
      <c r="C29" s="275">
        <v>3</v>
      </c>
      <c r="D29" s="111">
        <v>8306</v>
      </c>
      <c r="E29" s="111">
        <v>7740</v>
      </c>
      <c r="F29" s="111">
        <v>8761</v>
      </c>
      <c r="G29" s="56">
        <v>5251</v>
      </c>
      <c r="H29" s="56">
        <v>5326</v>
      </c>
      <c r="I29" s="56">
        <f>Tableau2822[[#This Row],[CT 31/10]]-Tableau2822[[#This Row],[CT 04/10]]</f>
        <v>75</v>
      </c>
      <c r="J29" s="237">
        <v>5.54</v>
      </c>
      <c r="K29" s="32"/>
      <c r="L29" s="220" t="s">
        <v>440</v>
      </c>
      <c r="M29" s="121">
        <v>3</v>
      </c>
      <c r="N29" s="57">
        <v>3</v>
      </c>
      <c r="O29" s="168">
        <v>410</v>
      </c>
      <c r="P29" s="244">
        <v>410</v>
      </c>
      <c r="Q29" s="55"/>
      <c r="R29" s="111" t="str">
        <f t="shared" si="0"/>
        <v>1</v>
      </c>
      <c r="S29" s="32"/>
      <c r="T29" s="220" t="s">
        <v>440</v>
      </c>
      <c r="U29" s="121">
        <v>3</v>
      </c>
      <c r="V29" s="251">
        <v>3</v>
      </c>
      <c r="W29" s="252">
        <v>392</v>
      </c>
      <c r="X29" s="244">
        <v>392</v>
      </c>
      <c r="Y29" s="55"/>
      <c r="Z29" s="121" t="str">
        <f t="shared" si="1"/>
        <v>1</v>
      </c>
      <c r="AA29" s="32"/>
      <c r="AB29" s="220" t="s">
        <v>440</v>
      </c>
      <c r="AC29" s="121">
        <f t="shared" si="2"/>
        <v>2</v>
      </c>
      <c r="AD29" s="32"/>
      <c r="AE29" s="220" t="s">
        <v>440</v>
      </c>
      <c r="AF29" s="255">
        <f t="shared" si="3"/>
        <v>401</v>
      </c>
      <c r="AG29" s="255"/>
    </row>
    <row r="30" spans="1:33" x14ac:dyDescent="0.25">
      <c r="A30" s="220" t="s">
        <v>441</v>
      </c>
      <c r="B30" s="221" t="s">
        <v>138</v>
      </c>
      <c r="C30" s="275">
        <v>3</v>
      </c>
      <c r="D30" s="111">
        <v>7288</v>
      </c>
      <c r="E30" s="111">
        <v>4814</v>
      </c>
      <c r="F30" s="111">
        <v>4484</v>
      </c>
      <c r="G30" s="56">
        <v>4705</v>
      </c>
      <c r="H30" s="56">
        <v>4748</v>
      </c>
      <c r="I30" s="56">
        <f>Tableau2822[[#This Row],[CT 31/10]]-Tableau2822[[#This Row],[CT 04/10]]</f>
        <v>43</v>
      </c>
      <c r="J30" s="237">
        <v>2.52</v>
      </c>
      <c r="K30" s="32"/>
      <c r="L30" s="220" t="s">
        <v>441</v>
      </c>
      <c r="M30" s="121">
        <v>2</v>
      </c>
      <c r="N30" s="60">
        <v>0</v>
      </c>
      <c r="O30" s="168">
        <v>0</v>
      </c>
      <c r="P30" s="244">
        <v>0</v>
      </c>
      <c r="Q30" s="55"/>
      <c r="R30" s="111" t="str">
        <f t="shared" si="0"/>
        <v>0</v>
      </c>
      <c r="S30" s="32"/>
      <c r="T30" s="220" t="s">
        <v>441</v>
      </c>
      <c r="U30" s="121">
        <v>2</v>
      </c>
      <c r="V30" s="279">
        <v>0</v>
      </c>
      <c r="W30" s="252">
        <v>0</v>
      </c>
      <c r="X30" s="244">
        <v>0</v>
      </c>
      <c r="Y30" s="55"/>
      <c r="Z30" s="121" t="str">
        <f t="shared" si="1"/>
        <v>0</v>
      </c>
      <c r="AA30" s="32"/>
      <c r="AB30" s="220" t="s">
        <v>441</v>
      </c>
      <c r="AC30" s="121">
        <f t="shared" si="2"/>
        <v>0</v>
      </c>
      <c r="AD30" s="32"/>
      <c r="AE30" s="220" t="s">
        <v>441</v>
      </c>
      <c r="AF30" s="255">
        <f t="shared" si="3"/>
        <v>0</v>
      </c>
      <c r="AG30" s="255"/>
    </row>
    <row r="31" spans="1:33" x14ac:dyDescent="0.25">
      <c r="A31" s="220" t="s">
        <v>442</v>
      </c>
      <c r="B31" s="221" t="s">
        <v>132</v>
      </c>
      <c r="C31" s="275">
        <v>3</v>
      </c>
      <c r="D31" s="111">
        <v>7890</v>
      </c>
      <c r="E31" s="111">
        <v>7415</v>
      </c>
      <c r="F31" s="111">
        <v>7822</v>
      </c>
      <c r="G31" s="56">
        <v>4540</v>
      </c>
      <c r="H31" s="56">
        <v>4592</v>
      </c>
      <c r="I31" s="56">
        <f>Tableau2822[[#This Row],[CT 31/10]]-Tableau2822[[#This Row],[CT 04/10]]</f>
        <v>52</v>
      </c>
      <c r="J31" s="237">
        <v>4.51</v>
      </c>
      <c r="K31" s="32"/>
      <c r="L31" s="220" t="s">
        <v>442</v>
      </c>
      <c r="M31" s="121">
        <v>3</v>
      </c>
      <c r="N31" s="57">
        <v>3</v>
      </c>
      <c r="O31" s="168">
        <v>270</v>
      </c>
      <c r="P31" s="244">
        <v>270</v>
      </c>
      <c r="Q31" s="55"/>
      <c r="R31" s="111" t="str">
        <f t="shared" si="0"/>
        <v>1</v>
      </c>
      <c r="S31" s="32"/>
      <c r="T31" s="220" t="s">
        <v>442</v>
      </c>
      <c r="U31" s="121">
        <v>3</v>
      </c>
      <c r="V31" s="251">
        <v>3</v>
      </c>
      <c r="W31" s="252">
        <v>323</v>
      </c>
      <c r="X31" s="244">
        <v>810</v>
      </c>
      <c r="Y31" s="55"/>
      <c r="Z31" s="121" t="str">
        <f t="shared" si="1"/>
        <v>1</v>
      </c>
      <c r="AA31" s="32"/>
      <c r="AB31" s="220" t="s">
        <v>442</v>
      </c>
      <c r="AC31" s="121">
        <f t="shared" si="2"/>
        <v>2</v>
      </c>
      <c r="AD31" s="32"/>
      <c r="AE31" s="220" t="s">
        <v>442</v>
      </c>
      <c r="AF31" s="255">
        <f t="shared" si="3"/>
        <v>540</v>
      </c>
      <c r="AG31" s="255"/>
    </row>
    <row r="32" spans="1:33" x14ac:dyDescent="0.25">
      <c r="A32" s="220" t="s">
        <v>443</v>
      </c>
      <c r="B32" s="221" t="s">
        <v>133</v>
      </c>
      <c r="C32" s="275">
        <v>4</v>
      </c>
      <c r="D32" s="111">
        <v>7478</v>
      </c>
      <c r="E32" s="111">
        <v>7478</v>
      </c>
      <c r="F32" s="111">
        <v>8660</v>
      </c>
      <c r="G32" s="56">
        <v>4322</v>
      </c>
      <c r="H32" s="56">
        <v>4444</v>
      </c>
      <c r="I32" s="56">
        <f>Tableau2822[[#This Row],[CT 31/10]]-Tableau2822[[#This Row],[CT 04/10]]</f>
        <v>122</v>
      </c>
      <c r="J32" s="237">
        <v>4.4800000000000004</v>
      </c>
      <c r="K32" s="32"/>
      <c r="L32" s="220" t="s">
        <v>443</v>
      </c>
      <c r="M32" s="121">
        <v>3</v>
      </c>
      <c r="N32" s="57">
        <v>3</v>
      </c>
      <c r="O32" s="168">
        <v>364</v>
      </c>
      <c r="P32" s="244">
        <v>364</v>
      </c>
      <c r="Q32" s="55"/>
      <c r="R32" s="111" t="str">
        <f t="shared" si="0"/>
        <v>1</v>
      </c>
      <c r="S32" s="32"/>
      <c r="T32" s="220" t="s">
        <v>443</v>
      </c>
      <c r="U32" s="121">
        <v>3</v>
      </c>
      <c r="V32" s="251">
        <v>3</v>
      </c>
      <c r="W32" s="252">
        <v>201</v>
      </c>
      <c r="X32" s="244">
        <v>201</v>
      </c>
      <c r="Y32" s="55"/>
      <c r="Z32" s="121" t="str">
        <f t="shared" si="1"/>
        <v>1</v>
      </c>
      <c r="AA32" s="32"/>
      <c r="AB32" s="220" t="s">
        <v>443</v>
      </c>
      <c r="AC32" s="121">
        <f t="shared" si="2"/>
        <v>2</v>
      </c>
      <c r="AD32" s="32"/>
      <c r="AE32" s="220" t="s">
        <v>443</v>
      </c>
      <c r="AF32" s="255">
        <f t="shared" si="3"/>
        <v>282.5</v>
      </c>
      <c r="AG32" s="255"/>
    </row>
    <row r="33" spans="1:33" x14ac:dyDescent="0.25">
      <c r="A33" s="220" t="s">
        <v>444</v>
      </c>
      <c r="B33" s="221" t="s">
        <v>142</v>
      </c>
      <c r="C33" s="275">
        <v>3</v>
      </c>
      <c r="D33" s="111">
        <v>7005</v>
      </c>
      <c r="E33" s="111">
        <v>5197</v>
      </c>
      <c r="F33" s="111">
        <v>6247</v>
      </c>
      <c r="G33" s="56">
        <v>4203</v>
      </c>
      <c r="H33" s="56">
        <v>4298</v>
      </c>
      <c r="I33" s="56">
        <f>Tableau2822[[#This Row],[CT 31/10]]-Tableau2822[[#This Row],[CT 04/10]]</f>
        <v>95</v>
      </c>
      <c r="J33" s="237">
        <v>2.27</v>
      </c>
      <c r="K33" s="32"/>
      <c r="L33" s="220" t="s">
        <v>444</v>
      </c>
      <c r="M33" s="121">
        <v>3</v>
      </c>
      <c r="N33" s="57">
        <v>3</v>
      </c>
      <c r="O33" s="168">
        <v>167</v>
      </c>
      <c r="P33" s="244">
        <v>167</v>
      </c>
      <c r="Q33" s="55"/>
      <c r="R33" s="111" t="str">
        <f t="shared" si="0"/>
        <v>1</v>
      </c>
      <c r="S33" s="32"/>
      <c r="T33" s="220" t="s">
        <v>444</v>
      </c>
      <c r="U33" s="121">
        <v>3</v>
      </c>
      <c r="V33" s="251">
        <v>3</v>
      </c>
      <c r="W33" s="252">
        <v>189</v>
      </c>
      <c r="X33" s="244">
        <v>189</v>
      </c>
      <c r="Y33" s="55"/>
      <c r="Z33" s="121" t="str">
        <f t="shared" si="1"/>
        <v>1</v>
      </c>
      <c r="AA33" s="32"/>
      <c r="AB33" s="220" t="s">
        <v>444</v>
      </c>
      <c r="AC33" s="121">
        <f t="shared" si="2"/>
        <v>2</v>
      </c>
      <c r="AD33" s="32"/>
      <c r="AE33" s="220" t="s">
        <v>444</v>
      </c>
      <c r="AF33" s="255">
        <f t="shared" si="3"/>
        <v>178</v>
      </c>
      <c r="AG33" s="255"/>
    </row>
    <row r="34" spans="1:33" x14ac:dyDescent="0.25">
      <c r="A34" s="220" t="s">
        <v>445</v>
      </c>
      <c r="B34" s="221" t="s">
        <v>222</v>
      </c>
      <c r="C34" s="275">
        <v>1</v>
      </c>
      <c r="D34" s="111">
        <v>9026</v>
      </c>
      <c r="E34" s="111">
        <v>4578</v>
      </c>
      <c r="F34" s="111">
        <v>6610</v>
      </c>
      <c r="G34" s="56">
        <v>3354</v>
      </c>
      <c r="H34" s="56">
        <v>3384</v>
      </c>
      <c r="I34" s="56">
        <f>Tableau2822[[#This Row],[CT 31/10]]-Tableau2822[[#This Row],[CT 04/10]]</f>
        <v>30</v>
      </c>
      <c r="J34" s="237">
        <v>2.5099999999999998</v>
      </c>
      <c r="K34" s="32"/>
      <c r="L34" s="220" t="s">
        <v>445</v>
      </c>
      <c r="M34" s="121">
        <v>4</v>
      </c>
      <c r="N34" s="57">
        <v>4</v>
      </c>
      <c r="O34" s="168">
        <v>835</v>
      </c>
      <c r="P34" s="244">
        <v>1596</v>
      </c>
      <c r="Q34" s="55"/>
      <c r="R34" s="111" t="str">
        <f t="shared" si="0"/>
        <v>1</v>
      </c>
      <c r="S34" s="32"/>
      <c r="T34" s="220" t="s">
        <v>445</v>
      </c>
      <c r="U34" s="121">
        <v>4</v>
      </c>
      <c r="V34" s="251">
        <v>4</v>
      </c>
      <c r="W34" s="252">
        <v>527</v>
      </c>
      <c r="X34" s="244">
        <v>1277</v>
      </c>
      <c r="Y34" s="55"/>
      <c r="Z34" s="121" t="str">
        <f t="shared" si="1"/>
        <v>1</v>
      </c>
      <c r="AA34" s="32"/>
      <c r="AB34" s="220" t="s">
        <v>445</v>
      </c>
      <c r="AC34" s="121">
        <f t="shared" si="2"/>
        <v>2</v>
      </c>
      <c r="AD34" s="32"/>
      <c r="AE34" s="220" t="s">
        <v>445</v>
      </c>
      <c r="AF34" s="255">
        <f t="shared" si="3"/>
        <v>1436.5</v>
      </c>
      <c r="AG34" s="255"/>
    </row>
    <row r="35" spans="1:33" x14ac:dyDescent="0.25">
      <c r="A35" s="220" t="s">
        <v>446</v>
      </c>
      <c r="B35" s="221" t="s">
        <v>328</v>
      </c>
      <c r="C35" s="275">
        <v>3</v>
      </c>
      <c r="D35" s="111">
        <v>7615</v>
      </c>
      <c r="E35" s="111">
        <v>7056</v>
      </c>
      <c r="F35" s="111">
        <v>7666</v>
      </c>
      <c r="G35" s="56">
        <v>2207</v>
      </c>
      <c r="H35" s="56">
        <v>2362</v>
      </c>
      <c r="I35" s="56">
        <f>Tableau2822[[#This Row],[CT 31/10]]-Tableau2822[[#This Row],[CT 04/10]]</f>
        <v>155</v>
      </c>
      <c r="J35" s="237">
        <v>0.09</v>
      </c>
      <c r="K35" s="32"/>
      <c r="L35" s="220" t="s">
        <v>446</v>
      </c>
      <c r="M35" s="121">
        <v>3</v>
      </c>
      <c r="N35" s="57">
        <v>3</v>
      </c>
      <c r="O35" s="168">
        <v>164</v>
      </c>
      <c r="P35" s="244">
        <v>393</v>
      </c>
      <c r="Q35" s="55"/>
      <c r="R35" s="111" t="str">
        <f t="shared" si="0"/>
        <v>1</v>
      </c>
      <c r="S35" s="32"/>
      <c r="T35" s="220" t="s">
        <v>446</v>
      </c>
      <c r="U35" s="121">
        <v>3</v>
      </c>
      <c r="V35" s="251">
        <v>3</v>
      </c>
      <c r="W35" s="252">
        <v>175</v>
      </c>
      <c r="X35" s="244">
        <v>610</v>
      </c>
      <c r="Y35" s="55"/>
      <c r="Z35" s="121" t="str">
        <f t="shared" si="1"/>
        <v>1</v>
      </c>
      <c r="AA35" s="32"/>
      <c r="AB35" s="220" t="s">
        <v>446</v>
      </c>
      <c r="AC35" s="121">
        <f t="shared" si="2"/>
        <v>2</v>
      </c>
      <c r="AD35" s="32"/>
      <c r="AE35" s="220" t="s">
        <v>446</v>
      </c>
      <c r="AF35" s="255">
        <f t="shared" si="3"/>
        <v>501.5</v>
      </c>
      <c r="AG35" s="255"/>
    </row>
    <row r="36" spans="1:33" x14ac:dyDescent="0.25">
      <c r="A36" s="220" t="s">
        <v>447</v>
      </c>
      <c r="B36" s="221" t="s">
        <v>178</v>
      </c>
      <c r="C36" s="275">
        <v>4</v>
      </c>
      <c r="D36" s="111">
        <v>7876</v>
      </c>
      <c r="E36" s="111">
        <v>7690</v>
      </c>
      <c r="F36" s="111">
        <v>7825</v>
      </c>
      <c r="G36" s="56">
        <v>4323</v>
      </c>
      <c r="H36" s="56">
        <v>4479</v>
      </c>
      <c r="I36" s="56">
        <f>Tableau2822[[#This Row],[CT 31/10]]-Tableau2822[[#This Row],[CT 04/10]]</f>
        <v>156</v>
      </c>
      <c r="J36" s="237">
        <v>3.39</v>
      </c>
      <c r="K36" s="32"/>
      <c r="L36" s="220" t="s">
        <v>447</v>
      </c>
      <c r="M36" s="121">
        <v>4</v>
      </c>
      <c r="N36" s="57">
        <v>4</v>
      </c>
      <c r="O36" s="168">
        <v>523</v>
      </c>
      <c r="P36" s="244">
        <v>595</v>
      </c>
      <c r="Q36" s="55"/>
      <c r="R36" s="111" t="str">
        <f t="shared" si="0"/>
        <v>1</v>
      </c>
      <c r="S36" s="32"/>
      <c r="T36" s="220" t="s">
        <v>447</v>
      </c>
      <c r="U36" s="121">
        <v>4</v>
      </c>
      <c r="V36" s="251">
        <v>4</v>
      </c>
      <c r="W36" s="252">
        <v>767</v>
      </c>
      <c r="X36" s="244">
        <v>1016</v>
      </c>
      <c r="Y36" s="55"/>
      <c r="Z36" s="121" t="str">
        <f t="shared" si="1"/>
        <v>1</v>
      </c>
      <c r="AA36" s="32"/>
      <c r="AB36" s="220" t="s">
        <v>447</v>
      </c>
      <c r="AC36" s="121">
        <f t="shared" si="2"/>
        <v>2</v>
      </c>
      <c r="AD36" s="32"/>
      <c r="AE36" s="220" t="s">
        <v>447</v>
      </c>
      <c r="AF36" s="255">
        <f t="shared" si="3"/>
        <v>805.5</v>
      </c>
      <c r="AG36" s="255"/>
    </row>
    <row r="37" spans="1:33" x14ac:dyDescent="0.25">
      <c r="A37" s="220" t="s">
        <v>448</v>
      </c>
      <c r="B37" s="221" t="s">
        <v>198</v>
      </c>
      <c r="C37" s="275">
        <v>4</v>
      </c>
      <c r="D37" s="111">
        <v>7609</v>
      </c>
      <c r="E37" s="111">
        <v>7023</v>
      </c>
      <c r="F37" s="111">
        <v>7501</v>
      </c>
      <c r="G37" s="56">
        <v>5045</v>
      </c>
      <c r="H37" s="56">
        <v>5110</v>
      </c>
      <c r="I37" s="56">
        <f>Tableau2822[[#This Row],[CT 31/10]]-Tableau2822[[#This Row],[CT 04/10]]</f>
        <v>65</v>
      </c>
      <c r="J37" s="237">
        <v>5.22</v>
      </c>
      <c r="K37" s="32"/>
      <c r="L37" s="220" t="s">
        <v>448</v>
      </c>
      <c r="M37" s="121">
        <v>4</v>
      </c>
      <c r="N37" s="57">
        <v>4</v>
      </c>
      <c r="O37" s="168">
        <v>605</v>
      </c>
      <c r="P37" s="244">
        <v>521</v>
      </c>
      <c r="Q37" s="55"/>
      <c r="R37" s="111" t="str">
        <f t="shared" ref="R37:R54" si="4">IF(AND(E37&gt;4500,M37=N37,O37&gt;99),"1","0")</f>
        <v>1</v>
      </c>
      <c r="S37" s="32"/>
      <c r="T37" s="220" t="s">
        <v>448</v>
      </c>
      <c r="U37" s="121">
        <v>4</v>
      </c>
      <c r="V37" s="251">
        <v>4</v>
      </c>
      <c r="W37" s="252">
        <v>315</v>
      </c>
      <c r="X37" s="244">
        <v>1154</v>
      </c>
      <c r="Y37" s="55"/>
      <c r="Z37" s="121" t="str">
        <f t="shared" ref="Z37:Z54" si="5">IF(AND(E37&gt;4500,U37=V37,W37&gt;99),"1","0")</f>
        <v>1</v>
      </c>
      <c r="AA37" s="32"/>
      <c r="AB37" s="220" t="s">
        <v>448</v>
      </c>
      <c r="AC37" s="121">
        <f t="shared" ref="AC37:AC54" si="6">R37+Z37</f>
        <v>2</v>
      </c>
      <c r="AD37" s="32"/>
      <c r="AE37" s="220" t="s">
        <v>448</v>
      </c>
      <c r="AF37" s="255">
        <f t="shared" ref="AF37:AF54" si="7">(P37+X37)/2</f>
        <v>837.5</v>
      </c>
      <c r="AG37" s="255"/>
    </row>
    <row r="38" spans="1:33" x14ac:dyDescent="0.25">
      <c r="A38" s="220" t="s">
        <v>449</v>
      </c>
      <c r="B38" s="221" t="s">
        <v>134</v>
      </c>
      <c r="C38" s="275">
        <v>3</v>
      </c>
      <c r="D38" s="111">
        <v>9122</v>
      </c>
      <c r="E38" s="111">
        <v>8009</v>
      </c>
      <c r="F38" s="111">
        <v>8279</v>
      </c>
      <c r="G38" s="56">
        <v>4937</v>
      </c>
      <c r="H38" s="56">
        <v>4969</v>
      </c>
      <c r="I38" s="56">
        <f>Tableau2822[[#This Row],[CT 31/10]]-Tableau2822[[#This Row],[CT 04/10]]</f>
        <v>32</v>
      </c>
      <c r="J38" s="237">
        <v>5.37</v>
      </c>
      <c r="K38" s="32"/>
      <c r="L38" s="220" t="s">
        <v>449</v>
      </c>
      <c r="M38" s="121">
        <v>3</v>
      </c>
      <c r="N38" s="57">
        <v>3</v>
      </c>
      <c r="O38" s="168">
        <v>329</v>
      </c>
      <c r="P38" s="244">
        <v>566</v>
      </c>
      <c r="Q38" s="55"/>
      <c r="R38" s="111" t="str">
        <f t="shared" si="4"/>
        <v>1</v>
      </c>
      <c r="S38" s="32"/>
      <c r="T38" s="220" t="s">
        <v>449</v>
      </c>
      <c r="U38" s="121">
        <v>3</v>
      </c>
      <c r="V38" s="251">
        <v>3</v>
      </c>
      <c r="W38" s="252">
        <v>153</v>
      </c>
      <c r="X38" s="244">
        <v>153</v>
      </c>
      <c r="Y38" s="55"/>
      <c r="Z38" s="121" t="str">
        <f t="shared" si="5"/>
        <v>1</v>
      </c>
      <c r="AA38" s="32"/>
      <c r="AB38" s="220" t="s">
        <v>449</v>
      </c>
      <c r="AC38" s="121">
        <f t="shared" si="6"/>
        <v>2</v>
      </c>
      <c r="AD38" s="32"/>
      <c r="AE38" s="220" t="s">
        <v>449</v>
      </c>
      <c r="AF38" s="255">
        <f t="shared" si="7"/>
        <v>359.5</v>
      </c>
      <c r="AG38" s="255"/>
    </row>
    <row r="39" spans="1:33" x14ac:dyDescent="0.25">
      <c r="A39" s="220" t="s">
        <v>450</v>
      </c>
      <c r="B39" s="221" t="s">
        <v>242</v>
      </c>
      <c r="C39" s="275">
        <v>3</v>
      </c>
      <c r="D39" s="111">
        <v>6303</v>
      </c>
      <c r="E39" s="111">
        <v>5486</v>
      </c>
      <c r="F39" s="111">
        <v>5687</v>
      </c>
      <c r="G39" s="56">
        <v>3254</v>
      </c>
      <c r="H39" s="56">
        <v>3466</v>
      </c>
      <c r="I39" s="56">
        <f>Tableau2822[[#This Row],[CT 31/10]]-Tableau2822[[#This Row],[CT 04/10]]</f>
        <v>212</v>
      </c>
      <c r="J39" s="237">
        <v>0.54</v>
      </c>
      <c r="K39" s="32"/>
      <c r="L39" s="220" t="s">
        <v>450</v>
      </c>
      <c r="M39" s="121">
        <v>3</v>
      </c>
      <c r="N39" s="57">
        <v>3</v>
      </c>
      <c r="O39" s="168">
        <v>196</v>
      </c>
      <c r="P39" s="244">
        <v>196</v>
      </c>
      <c r="Q39" s="55"/>
      <c r="R39" s="111" t="str">
        <f t="shared" si="4"/>
        <v>1</v>
      </c>
      <c r="S39" s="32"/>
      <c r="T39" s="220" t="s">
        <v>450</v>
      </c>
      <c r="U39" s="121">
        <v>3</v>
      </c>
      <c r="V39" s="251">
        <v>3</v>
      </c>
      <c r="W39" s="252">
        <v>278</v>
      </c>
      <c r="X39" s="244">
        <v>531</v>
      </c>
      <c r="Y39" s="55"/>
      <c r="Z39" s="121" t="str">
        <f t="shared" si="5"/>
        <v>1</v>
      </c>
      <c r="AA39" s="32"/>
      <c r="AB39" s="220" t="s">
        <v>450</v>
      </c>
      <c r="AC39" s="121">
        <f t="shared" si="6"/>
        <v>2</v>
      </c>
      <c r="AD39" s="32"/>
      <c r="AE39" s="220" t="s">
        <v>450</v>
      </c>
      <c r="AF39" s="255">
        <f t="shared" si="7"/>
        <v>363.5</v>
      </c>
      <c r="AG39" s="255"/>
    </row>
    <row r="40" spans="1:33" x14ac:dyDescent="0.25">
      <c r="A40" s="220" t="s">
        <v>451</v>
      </c>
      <c r="B40" s="221" t="s">
        <v>136</v>
      </c>
      <c r="C40" s="275">
        <v>4</v>
      </c>
      <c r="D40" s="111">
        <v>8357</v>
      </c>
      <c r="E40" s="111">
        <v>8171</v>
      </c>
      <c r="F40" s="111">
        <v>8861</v>
      </c>
      <c r="G40" s="56">
        <v>4975</v>
      </c>
      <c r="H40" s="56">
        <v>5118</v>
      </c>
      <c r="I40" s="56">
        <f>Tableau2822[[#This Row],[CT 31/10]]-Tableau2822[[#This Row],[CT 04/10]]</f>
        <v>143</v>
      </c>
      <c r="J40" s="237">
        <v>5.53</v>
      </c>
      <c r="K40" s="32"/>
      <c r="L40" s="220" t="s">
        <v>451</v>
      </c>
      <c r="M40" s="121">
        <v>4</v>
      </c>
      <c r="N40" s="57">
        <v>4</v>
      </c>
      <c r="O40" s="168">
        <v>349</v>
      </c>
      <c r="P40" s="244">
        <v>767</v>
      </c>
      <c r="Q40" s="55"/>
      <c r="R40" s="111" t="str">
        <f t="shared" si="4"/>
        <v>1</v>
      </c>
      <c r="S40" s="32"/>
      <c r="T40" s="220" t="s">
        <v>451</v>
      </c>
      <c r="U40" s="121">
        <v>4</v>
      </c>
      <c r="V40" s="251">
        <v>4</v>
      </c>
      <c r="W40" s="252">
        <v>240</v>
      </c>
      <c r="X40" s="244">
        <v>1001</v>
      </c>
      <c r="Y40" s="55"/>
      <c r="Z40" s="121" t="str">
        <f t="shared" si="5"/>
        <v>1</v>
      </c>
      <c r="AA40" s="32"/>
      <c r="AB40" s="220" t="s">
        <v>451</v>
      </c>
      <c r="AC40" s="121">
        <f t="shared" si="6"/>
        <v>2</v>
      </c>
      <c r="AD40" s="32"/>
      <c r="AE40" s="220" t="s">
        <v>451</v>
      </c>
      <c r="AF40" s="255">
        <f t="shared" si="7"/>
        <v>884</v>
      </c>
      <c r="AG40" s="255"/>
    </row>
    <row r="41" spans="1:33" x14ac:dyDescent="0.25">
      <c r="A41" s="220" t="s">
        <v>452</v>
      </c>
      <c r="B41" s="221" t="s">
        <v>132</v>
      </c>
      <c r="C41" s="275">
        <v>3</v>
      </c>
      <c r="D41" s="111">
        <v>8456</v>
      </c>
      <c r="E41" s="111">
        <v>7316</v>
      </c>
      <c r="F41" s="111">
        <v>7838</v>
      </c>
      <c r="G41" s="56">
        <v>4613</v>
      </c>
      <c r="H41" s="56">
        <v>4667</v>
      </c>
      <c r="I41" s="56">
        <f>Tableau2822[[#This Row],[CT 31/10]]-Tableau2822[[#This Row],[CT 04/10]]</f>
        <v>54</v>
      </c>
      <c r="J41" s="237">
        <v>4.41</v>
      </c>
      <c r="K41" s="32"/>
      <c r="L41" s="220" t="s">
        <v>452</v>
      </c>
      <c r="M41" s="121">
        <v>3</v>
      </c>
      <c r="N41" s="57">
        <v>3</v>
      </c>
      <c r="O41" s="168">
        <v>219</v>
      </c>
      <c r="P41" s="244">
        <v>219</v>
      </c>
      <c r="Q41" s="55"/>
      <c r="R41" s="111" t="str">
        <f t="shared" si="4"/>
        <v>1</v>
      </c>
      <c r="S41" s="32"/>
      <c r="T41" s="220" t="s">
        <v>452</v>
      </c>
      <c r="U41" s="121">
        <v>4</v>
      </c>
      <c r="V41" s="251">
        <v>4</v>
      </c>
      <c r="W41" s="252">
        <v>439</v>
      </c>
      <c r="X41" s="244">
        <v>909</v>
      </c>
      <c r="Y41" s="55"/>
      <c r="Z41" s="121" t="str">
        <f t="shared" si="5"/>
        <v>1</v>
      </c>
      <c r="AA41" s="32"/>
      <c r="AB41" s="220" t="s">
        <v>452</v>
      </c>
      <c r="AC41" s="121">
        <f t="shared" si="6"/>
        <v>2</v>
      </c>
      <c r="AD41" s="32"/>
      <c r="AE41" s="220" t="s">
        <v>452</v>
      </c>
      <c r="AF41" s="255">
        <f t="shared" si="7"/>
        <v>564</v>
      </c>
      <c r="AG41" s="255"/>
    </row>
    <row r="42" spans="1:33" x14ac:dyDescent="0.25">
      <c r="A42" s="220" t="s">
        <v>453</v>
      </c>
      <c r="B42" s="221" t="s">
        <v>250</v>
      </c>
      <c r="C42" s="275">
        <v>3</v>
      </c>
      <c r="D42" s="111">
        <v>7026</v>
      </c>
      <c r="E42" s="111">
        <v>5621</v>
      </c>
      <c r="F42" s="111">
        <v>6423</v>
      </c>
      <c r="G42" s="56">
        <v>3855</v>
      </c>
      <c r="H42" s="56">
        <v>3960</v>
      </c>
      <c r="I42" s="56">
        <f>Tableau2822[[#This Row],[CT 31/10]]-Tableau2822[[#This Row],[CT 04/10]]</f>
        <v>105</v>
      </c>
      <c r="J42" s="237">
        <v>1.38</v>
      </c>
      <c r="K42" s="32"/>
      <c r="L42" s="220" t="s">
        <v>453</v>
      </c>
      <c r="M42" s="121">
        <v>3</v>
      </c>
      <c r="N42" s="57">
        <v>3</v>
      </c>
      <c r="O42" s="168">
        <v>228</v>
      </c>
      <c r="P42" s="244">
        <v>228</v>
      </c>
      <c r="Q42" s="55"/>
      <c r="R42" s="111" t="str">
        <f t="shared" si="4"/>
        <v>1</v>
      </c>
      <c r="S42" s="32"/>
      <c r="T42" s="220" t="s">
        <v>453</v>
      </c>
      <c r="U42" s="121">
        <v>3</v>
      </c>
      <c r="V42" s="251">
        <v>3</v>
      </c>
      <c r="W42" s="252">
        <v>260</v>
      </c>
      <c r="X42" s="244">
        <v>539</v>
      </c>
      <c r="Y42" s="55"/>
      <c r="Z42" s="121" t="str">
        <f t="shared" si="5"/>
        <v>1</v>
      </c>
      <c r="AA42" s="32"/>
      <c r="AB42" s="220" t="s">
        <v>453</v>
      </c>
      <c r="AC42" s="121">
        <f t="shared" si="6"/>
        <v>2</v>
      </c>
      <c r="AD42" s="32"/>
      <c r="AE42" s="220" t="s">
        <v>453</v>
      </c>
      <c r="AF42" s="255">
        <f t="shared" si="7"/>
        <v>383.5</v>
      </c>
      <c r="AG42" s="255"/>
    </row>
    <row r="43" spans="1:33" x14ac:dyDescent="0.25">
      <c r="A43" s="220" t="s">
        <v>454</v>
      </c>
      <c r="B43" s="221" t="s">
        <v>340</v>
      </c>
      <c r="C43" s="275">
        <v>3</v>
      </c>
      <c r="D43" s="111">
        <v>7265</v>
      </c>
      <c r="E43" s="111">
        <v>6947</v>
      </c>
      <c r="F43" s="111">
        <v>8752</v>
      </c>
      <c r="G43" s="56">
        <v>4488</v>
      </c>
      <c r="H43" s="56">
        <v>4576</v>
      </c>
      <c r="I43" s="56">
        <f>Tableau2822[[#This Row],[CT 31/10]]-Tableau2822[[#This Row],[CT 04/10]]</f>
        <v>88</v>
      </c>
      <c r="J43" s="237">
        <v>4.55</v>
      </c>
      <c r="K43" s="32"/>
      <c r="L43" s="220" t="s">
        <v>454</v>
      </c>
      <c r="M43" s="121">
        <v>3</v>
      </c>
      <c r="N43" s="57">
        <v>3</v>
      </c>
      <c r="O43" s="168">
        <v>494</v>
      </c>
      <c r="P43" s="244">
        <v>494</v>
      </c>
      <c r="Q43" s="55"/>
      <c r="R43" s="111" t="str">
        <f t="shared" si="4"/>
        <v>1</v>
      </c>
      <c r="S43" s="32"/>
      <c r="T43" s="220" t="s">
        <v>454</v>
      </c>
      <c r="U43" s="121">
        <v>4</v>
      </c>
      <c r="V43" s="251">
        <v>4</v>
      </c>
      <c r="W43" s="252">
        <v>628</v>
      </c>
      <c r="X43" s="244">
        <v>876</v>
      </c>
      <c r="Y43" s="55"/>
      <c r="Z43" s="121" t="str">
        <f t="shared" si="5"/>
        <v>1</v>
      </c>
      <c r="AA43" s="32"/>
      <c r="AB43" s="220" t="s">
        <v>454</v>
      </c>
      <c r="AC43" s="121">
        <f t="shared" si="6"/>
        <v>2</v>
      </c>
      <c r="AD43" s="32"/>
      <c r="AE43" s="220" t="s">
        <v>454</v>
      </c>
      <c r="AF43" s="255">
        <f t="shared" si="7"/>
        <v>685</v>
      </c>
      <c r="AG43" s="255"/>
    </row>
    <row r="44" spans="1:33" x14ac:dyDescent="0.25">
      <c r="A44" s="220" t="s">
        <v>455</v>
      </c>
      <c r="B44" s="221" t="s">
        <v>160</v>
      </c>
      <c r="C44" s="275">
        <v>4</v>
      </c>
      <c r="D44" s="111">
        <v>9068</v>
      </c>
      <c r="E44" s="111">
        <v>7714</v>
      </c>
      <c r="F44" s="111">
        <v>8753</v>
      </c>
      <c r="G44" s="56">
        <v>5601</v>
      </c>
      <c r="H44" s="56">
        <v>5691</v>
      </c>
      <c r="I44" s="56">
        <f>Tableau2822[[#This Row],[CT 31/10]]-Tableau2822[[#This Row],[CT 04/10]]</f>
        <v>90</v>
      </c>
      <c r="J44" s="237">
        <v>6.24</v>
      </c>
      <c r="K44" s="32"/>
      <c r="L44" s="220" t="s">
        <v>455</v>
      </c>
      <c r="M44" s="121">
        <v>4</v>
      </c>
      <c r="N44" s="57">
        <v>4</v>
      </c>
      <c r="O44" s="168">
        <v>835</v>
      </c>
      <c r="P44" s="244">
        <v>1939</v>
      </c>
      <c r="Q44" s="55"/>
      <c r="R44" s="111" t="str">
        <f t="shared" si="4"/>
        <v>1</v>
      </c>
      <c r="S44" s="32"/>
      <c r="T44" s="220" t="s">
        <v>455</v>
      </c>
      <c r="U44" s="121">
        <v>4</v>
      </c>
      <c r="V44" s="251">
        <v>4</v>
      </c>
      <c r="W44" s="252">
        <v>294</v>
      </c>
      <c r="X44" s="244">
        <v>1319</v>
      </c>
      <c r="Y44" s="55"/>
      <c r="Z44" s="121" t="str">
        <f t="shared" si="5"/>
        <v>1</v>
      </c>
      <c r="AA44" s="32"/>
      <c r="AB44" s="220" t="s">
        <v>455</v>
      </c>
      <c r="AC44" s="121">
        <f t="shared" si="6"/>
        <v>2</v>
      </c>
      <c r="AD44" s="32"/>
      <c r="AE44" s="220" t="s">
        <v>455</v>
      </c>
      <c r="AF44" s="255">
        <f t="shared" si="7"/>
        <v>1629</v>
      </c>
      <c r="AG44" s="255"/>
    </row>
    <row r="45" spans="1:33" x14ac:dyDescent="0.25">
      <c r="A45" s="288" t="s">
        <v>456</v>
      </c>
      <c r="B45" s="221" t="s">
        <v>137</v>
      </c>
      <c r="C45" s="275">
        <v>3</v>
      </c>
      <c r="D45" s="111">
        <v>8732</v>
      </c>
      <c r="E45" s="111">
        <v>8151</v>
      </c>
      <c r="F45" s="111">
        <v>8672</v>
      </c>
      <c r="G45" s="56">
        <v>4943</v>
      </c>
      <c r="H45" s="56">
        <v>4975</v>
      </c>
      <c r="I45" s="56">
        <f>Tableau2822[[#This Row],[CT 31/10]]-Tableau2822[[#This Row],[CT 04/10]]</f>
        <v>32</v>
      </c>
      <c r="J45" s="237">
        <v>5.32</v>
      </c>
      <c r="K45" s="32"/>
      <c r="L45" s="288" t="s">
        <v>456</v>
      </c>
      <c r="M45" s="121">
        <v>3</v>
      </c>
      <c r="N45" s="57">
        <v>3</v>
      </c>
      <c r="O45" s="168">
        <v>288</v>
      </c>
      <c r="P45" s="244">
        <v>702</v>
      </c>
      <c r="Q45" s="55"/>
      <c r="R45" s="111" t="str">
        <f t="shared" si="4"/>
        <v>1</v>
      </c>
      <c r="S45" s="32"/>
      <c r="T45" s="288" t="s">
        <v>456</v>
      </c>
      <c r="U45" s="121">
        <v>3</v>
      </c>
      <c r="V45" s="279">
        <v>2</v>
      </c>
      <c r="W45" s="252">
        <v>200</v>
      </c>
      <c r="X45" s="244">
        <v>406</v>
      </c>
      <c r="Y45" s="55"/>
      <c r="Z45" s="121" t="str">
        <f t="shared" si="5"/>
        <v>0</v>
      </c>
      <c r="AA45" s="32"/>
      <c r="AB45" s="288" t="s">
        <v>456</v>
      </c>
      <c r="AC45" s="121">
        <f t="shared" si="6"/>
        <v>1</v>
      </c>
      <c r="AD45" s="32"/>
      <c r="AE45" s="288" t="s">
        <v>456</v>
      </c>
      <c r="AF45" s="255">
        <f t="shared" si="7"/>
        <v>554</v>
      </c>
      <c r="AG45" s="255"/>
    </row>
    <row r="46" spans="1:33" x14ac:dyDescent="0.25">
      <c r="A46" s="11" t="s">
        <v>457</v>
      </c>
      <c r="B46" s="221" t="s">
        <v>280</v>
      </c>
      <c r="C46" s="275">
        <v>4</v>
      </c>
      <c r="D46" s="111">
        <v>8616</v>
      </c>
      <c r="E46" s="111">
        <v>8013</v>
      </c>
      <c r="F46" s="111">
        <v>8202</v>
      </c>
      <c r="G46" s="56">
        <v>3350</v>
      </c>
      <c r="H46" s="56">
        <v>3453</v>
      </c>
      <c r="I46" s="56">
        <f>Tableau2822[[#This Row],[CT 31/10]]-Tableau2822[[#This Row],[CT 04/10]]</f>
        <v>103</v>
      </c>
      <c r="J46" s="237">
        <v>2.5499999999999998</v>
      </c>
      <c r="K46" s="32"/>
      <c r="L46" s="11" t="s">
        <v>457</v>
      </c>
      <c r="M46" s="121">
        <v>4</v>
      </c>
      <c r="N46" s="57">
        <v>4</v>
      </c>
      <c r="O46" s="168">
        <v>307</v>
      </c>
      <c r="P46" s="244">
        <v>307</v>
      </c>
      <c r="Q46" s="55"/>
      <c r="R46" s="111" t="str">
        <f t="shared" si="4"/>
        <v>1</v>
      </c>
      <c r="S46" s="32"/>
      <c r="T46" s="11" t="s">
        <v>457</v>
      </c>
      <c r="U46" s="121">
        <v>4</v>
      </c>
      <c r="V46" s="251">
        <v>4</v>
      </c>
      <c r="W46" s="252">
        <v>737</v>
      </c>
      <c r="X46" s="244">
        <v>634</v>
      </c>
      <c r="Y46" s="55"/>
      <c r="Z46" s="121" t="str">
        <f t="shared" si="5"/>
        <v>1</v>
      </c>
      <c r="AA46" s="32"/>
      <c r="AB46" s="11" t="s">
        <v>457</v>
      </c>
      <c r="AC46" s="121">
        <f t="shared" si="6"/>
        <v>2</v>
      </c>
      <c r="AD46" s="32"/>
      <c r="AE46" s="11" t="s">
        <v>457</v>
      </c>
      <c r="AF46" s="255">
        <f t="shared" si="7"/>
        <v>470.5</v>
      </c>
      <c r="AG46" s="255"/>
    </row>
    <row r="47" spans="1:33" x14ac:dyDescent="0.25">
      <c r="A47" s="11" t="s">
        <v>458</v>
      </c>
      <c r="B47" s="221"/>
      <c r="C47" s="275"/>
      <c r="D47" s="111"/>
      <c r="E47" s="111"/>
      <c r="F47" s="111"/>
      <c r="G47" s="56"/>
      <c r="H47" s="56"/>
      <c r="I47" s="56">
        <f>Tableau2822[[#This Row],[CT 31/10]]-Tableau2822[[#This Row],[CT 04/10]]</f>
        <v>0</v>
      </c>
      <c r="J47" s="237"/>
      <c r="K47" s="32"/>
      <c r="L47" s="11" t="s">
        <v>458</v>
      </c>
      <c r="M47" s="121">
        <v>4</v>
      </c>
      <c r="N47" s="57">
        <v>4</v>
      </c>
      <c r="O47" s="168">
        <v>223</v>
      </c>
      <c r="P47" s="244">
        <v>223</v>
      </c>
      <c r="Q47" s="55"/>
      <c r="R47" s="111" t="str">
        <f t="shared" si="4"/>
        <v>0</v>
      </c>
      <c r="S47" s="32"/>
      <c r="T47" s="11" t="s">
        <v>458</v>
      </c>
      <c r="U47" s="249">
        <v>4</v>
      </c>
      <c r="V47" s="251">
        <v>4</v>
      </c>
      <c r="W47" s="252">
        <v>280</v>
      </c>
      <c r="X47" s="244">
        <v>280</v>
      </c>
      <c r="Y47" s="55"/>
      <c r="Z47" s="121" t="str">
        <f t="shared" si="5"/>
        <v>0</v>
      </c>
      <c r="AA47" s="32"/>
      <c r="AB47" s="11" t="s">
        <v>458</v>
      </c>
      <c r="AC47" s="121">
        <f t="shared" si="6"/>
        <v>0</v>
      </c>
      <c r="AD47" s="32"/>
      <c r="AE47" s="11" t="s">
        <v>458</v>
      </c>
      <c r="AF47" s="255">
        <f t="shared" si="7"/>
        <v>251.5</v>
      </c>
      <c r="AG47" s="255"/>
    </row>
    <row r="48" spans="1:33" x14ac:dyDescent="0.25">
      <c r="A48" s="11" t="s">
        <v>459</v>
      </c>
      <c r="B48" s="221"/>
      <c r="C48" s="275"/>
      <c r="D48" s="111"/>
      <c r="E48" s="111"/>
      <c r="F48" s="111"/>
      <c r="G48" s="56"/>
      <c r="H48" s="56"/>
      <c r="I48" s="56">
        <f>Tableau2822[[#This Row],[CT 31/10]]-Tableau2822[[#This Row],[CT 04/10]]</f>
        <v>0</v>
      </c>
      <c r="J48" s="237"/>
      <c r="K48" s="32"/>
      <c r="L48" s="11" t="s">
        <v>459</v>
      </c>
      <c r="M48" s="121">
        <v>3</v>
      </c>
      <c r="N48" s="60">
        <v>0</v>
      </c>
      <c r="O48" s="168">
        <v>0</v>
      </c>
      <c r="P48" s="244">
        <v>0</v>
      </c>
      <c r="Q48" s="55"/>
      <c r="R48" s="111" t="str">
        <f t="shared" si="4"/>
        <v>0</v>
      </c>
      <c r="S48" s="32"/>
      <c r="T48" s="11" t="s">
        <v>459</v>
      </c>
      <c r="U48" s="250">
        <v>3</v>
      </c>
      <c r="V48" s="251">
        <v>3</v>
      </c>
      <c r="W48" s="252">
        <v>329</v>
      </c>
      <c r="X48" s="244">
        <v>985</v>
      </c>
      <c r="Y48" s="55"/>
      <c r="Z48" s="121" t="str">
        <f t="shared" si="5"/>
        <v>0</v>
      </c>
      <c r="AA48" s="32"/>
      <c r="AB48" s="11" t="s">
        <v>459</v>
      </c>
      <c r="AC48" s="121">
        <f t="shared" si="6"/>
        <v>0</v>
      </c>
      <c r="AD48" s="32"/>
      <c r="AE48" s="11" t="s">
        <v>459</v>
      </c>
      <c r="AF48" s="255">
        <f t="shared" si="7"/>
        <v>492.5</v>
      </c>
      <c r="AG48" s="255"/>
    </row>
    <row r="49" spans="1:33" x14ac:dyDescent="0.25">
      <c r="A49" s="11" t="s">
        <v>460</v>
      </c>
      <c r="B49" s="221" t="s">
        <v>340</v>
      </c>
      <c r="C49" s="275">
        <v>2</v>
      </c>
      <c r="D49" s="111">
        <v>8813</v>
      </c>
      <c r="E49" s="111">
        <v>7975</v>
      </c>
      <c r="F49" s="111">
        <v>7393</v>
      </c>
      <c r="G49" s="56">
        <v>3796</v>
      </c>
      <c r="H49" s="56">
        <v>3827</v>
      </c>
      <c r="I49" s="56">
        <f>Tableau2822[[#This Row],[CT 31/10]]-Tableau2822[[#This Row],[CT 04/10]]</f>
        <v>31</v>
      </c>
      <c r="J49" s="237">
        <v>3.04</v>
      </c>
      <c r="K49" s="32"/>
      <c r="L49" s="11" t="s">
        <v>460</v>
      </c>
      <c r="M49" s="121">
        <v>3</v>
      </c>
      <c r="N49" s="60">
        <v>2</v>
      </c>
      <c r="O49" s="168">
        <v>244</v>
      </c>
      <c r="P49" s="244">
        <v>244</v>
      </c>
      <c r="Q49" s="55"/>
      <c r="R49" s="111" t="str">
        <f t="shared" si="4"/>
        <v>0</v>
      </c>
      <c r="S49" s="32"/>
      <c r="T49" s="11" t="s">
        <v>460</v>
      </c>
      <c r="U49" s="250">
        <v>3</v>
      </c>
      <c r="V49" s="279">
        <v>1</v>
      </c>
      <c r="W49" s="252">
        <v>162</v>
      </c>
      <c r="X49" s="244">
        <v>162</v>
      </c>
      <c r="Y49" s="55"/>
      <c r="Z49" s="121" t="str">
        <f t="shared" si="5"/>
        <v>0</v>
      </c>
      <c r="AA49" s="32"/>
      <c r="AB49" s="11" t="s">
        <v>460</v>
      </c>
      <c r="AC49" s="121">
        <f t="shared" si="6"/>
        <v>0</v>
      </c>
      <c r="AD49" s="32"/>
      <c r="AE49" s="11" t="s">
        <v>460</v>
      </c>
      <c r="AF49" s="255">
        <f t="shared" si="7"/>
        <v>203</v>
      </c>
      <c r="AG49" s="255"/>
    </row>
    <row r="50" spans="1:33" x14ac:dyDescent="0.25">
      <c r="A50" s="11" t="s">
        <v>461</v>
      </c>
      <c r="B50" s="221" t="s">
        <v>143</v>
      </c>
      <c r="C50" s="275">
        <v>3</v>
      </c>
      <c r="D50" s="111">
        <v>7460</v>
      </c>
      <c r="E50" s="111">
        <v>7460</v>
      </c>
      <c r="F50" s="111">
        <v>7000</v>
      </c>
      <c r="G50" s="56">
        <v>2109</v>
      </c>
      <c r="H50" s="56">
        <v>2200</v>
      </c>
      <c r="I50" s="56">
        <f>Tableau2822[[#This Row],[CT 31/10]]-Tableau2822[[#This Row],[CT 04/10]]</f>
        <v>91</v>
      </c>
      <c r="J50" s="237">
        <v>0.1</v>
      </c>
      <c r="K50" s="32"/>
      <c r="L50" s="11" t="s">
        <v>461</v>
      </c>
      <c r="M50" s="121">
        <v>3</v>
      </c>
      <c r="N50" s="57">
        <v>3</v>
      </c>
      <c r="O50" s="168">
        <v>156</v>
      </c>
      <c r="P50" s="244">
        <v>156</v>
      </c>
      <c r="Q50" s="55"/>
      <c r="R50" s="111" t="str">
        <f t="shared" si="4"/>
        <v>1</v>
      </c>
      <c r="S50" s="32"/>
      <c r="T50" s="11" t="s">
        <v>461</v>
      </c>
      <c r="U50" s="250">
        <v>3</v>
      </c>
      <c r="V50" s="251">
        <v>3</v>
      </c>
      <c r="W50" s="252">
        <v>264</v>
      </c>
      <c r="X50" s="244">
        <v>264</v>
      </c>
      <c r="Y50" s="55"/>
      <c r="Z50" s="121" t="str">
        <f t="shared" si="5"/>
        <v>1</v>
      </c>
      <c r="AA50" s="32"/>
      <c r="AB50" s="11" t="s">
        <v>461</v>
      </c>
      <c r="AC50" s="121">
        <f t="shared" si="6"/>
        <v>2</v>
      </c>
      <c r="AD50" s="32"/>
      <c r="AE50" s="11" t="s">
        <v>461</v>
      </c>
      <c r="AF50" s="255">
        <f t="shared" si="7"/>
        <v>210</v>
      </c>
      <c r="AG50" s="255"/>
    </row>
    <row r="51" spans="1:33" x14ac:dyDescent="0.25">
      <c r="A51" s="11" t="s">
        <v>462</v>
      </c>
      <c r="B51" s="221"/>
      <c r="C51" s="275"/>
      <c r="D51" s="111"/>
      <c r="E51" s="111"/>
      <c r="F51" s="111"/>
      <c r="G51" s="56"/>
      <c r="H51" s="56"/>
      <c r="I51" s="56">
        <f>Tableau2822[[#This Row],[CT 31/10]]-Tableau2822[[#This Row],[CT 04/10]]</f>
        <v>0</v>
      </c>
      <c r="J51" s="237"/>
      <c r="K51" s="32"/>
      <c r="L51" s="11" t="s">
        <v>462</v>
      </c>
      <c r="M51" s="121"/>
      <c r="N51" s="57"/>
      <c r="O51" s="168"/>
      <c r="P51" s="244"/>
      <c r="Q51" s="55"/>
      <c r="R51" s="111" t="str">
        <f t="shared" si="4"/>
        <v>0</v>
      </c>
      <c r="S51" s="32"/>
      <c r="T51" s="11" t="s">
        <v>462</v>
      </c>
      <c r="U51" s="250"/>
      <c r="V51" s="251"/>
      <c r="W51" s="252"/>
      <c r="X51" s="244"/>
      <c r="Y51" s="55"/>
      <c r="Z51" s="121" t="str">
        <f t="shared" si="5"/>
        <v>0</v>
      </c>
      <c r="AA51" s="32"/>
      <c r="AB51" s="11" t="s">
        <v>462</v>
      </c>
      <c r="AC51" s="121">
        <f t="shared" si="6"/>
        <v>0</v>
      </c>
      <c r="AD51" s="32"/>
      <c r="AE51" s="11" t="s">
        <v>462</v>
      </c>
      <c r="AF51" s="255">
        <f t="shared" si="7"/>
        <v>0</v>
      </c>
      <c r="AG51" s="255"/>
    </row>
    <row r="52" spans="1:33" x14ac:dyDescent="0.25">
      <c r="A52" s="11" t="s">
        <v>463</v>
      </c>
      <c r="B52" s="221"/>
      <c r="C52" s="275"/>
      <c r="D52" s="111"/>
      <c r="E52" s="111"/>
      <c r="F52" s="111"/>
      <c r="G52" s="56"/>
      <c r="H52" s="56"/>
      <c r="I52" s="56">
        <f>Tableau2822[[#This Row],[CT 31/10]]-Tableau2822[[#This Row],[CT 04/10]]</f>
        <v>0</v>
      </c>
      <c r="J52" s="237"/>
      <c r="K52" s="32"/>
      <c r="L52" s="11" t="s">
        <v>463</v>
      </c>
      <c r="M52" s="121"/>
      <c r="N52" s="57"/>
      <c r="O52" s="168"/>
      <c r="P52" s="244"/>
      <c r="Q52" s="55"/>
      <c r="R52" s="111" t="str">
        <f t="shared" si="4"/>
        <v>0</v>
      </c>
      <c r="S52" s="32"/>
      <c r="T52" s="11" t="s">
        <v>463</v>
      </c>
      <c r="U52" s="250"/>
      <c r="V52" s="251"/>
      <c r="W52" s="252"/>
      <c r="X52" s="244"/>
      <c r="Y52" s="55"/>
      <c r="Z52" s="121" t="str">
        <f t="shared" si="5"/>
        <v>0</v>
      </c>
      <c r="AA52" s="32"/>
      <c r="AB52" s="11" t="s">
        <v>463</v>
      </c>
      <c r="AC52" s="121">
        <f t="shared" si="6"/>
        <v>0</v>
      </c>
      <c r="AD52" s="32"/>
      <c r="AE52" s="11" t="s">
        <v>463</v>
      </c>
      <c r="AF52" s="255">
        <f t="shared" si="7"/>
        <v>0</v>
      </c>
      <c r="AG52" s="255"/>
    </row>
    <row r="53" spans="1:33" x14ac:dyDescent="0.25">
      <c r="A53" s="11" t="s">
        <v>464</v>
      </c>
      <c r="B53" s="221"/>
      <c r="C53" s="275"/>
      <c r="D53" s="111"/>
      <c r="E53" s="111"/>
      <c r="F53" s="111"/>
      <c r="G53" s="56"/>
      <c r="H53" s="56"/>
      <c r="I53" s="56">
        <f>Tableau2822[[#This Row],[CT 31/10]]-Tableau2822[[#This Row],[CT 04/10]]</f>
        <v>0</v>
      </c>
      <c r="J53" s="237"/>
      <c r="K53" s="32"/>
      <c r="L53" s="11" t="s">
        <v>464</v>
      </c>
      <c r="M53" s="121"/>
      <c r="N53" s="57"/>
      <c r="O53" s="168"/>
      <c r="P53" s="244"/>
      <c r="Q53" s="55"/>
      <c r="R53" s="111" t="str">
        <f t="shared" si="4"/>
        <v>0</v>
      </c>
      <c r="S53" s="32"/>
      <c r="T53" s="11" t="s">
        <v>464</v>
      </c>
      <c r="U53" s="249"/>
      <c r="V53" s="251"/>
      <c r="W53" s="252"/>
      <c r="X53" s="244"/>
      <c r="Y53" s="55"/>
      <c r="Z53" s="121" t="str">
        <f t="shared" si="5"/>
        <v>0</v>
      </c>
      <c r="AA53" s="32"/>
      <c r="AB53" s="11" t="s">
        <v>464</v>
      </c>
      <c r="AC53" s="121">
        <f t="shared" si="6"/>
        <v>0</v>
      </c>
      <c r="AD53" s="32"/>
      <c r="AE53" s="11" t="s">
        <v>464</v>
      </c>
      <c r="AF53" s="255">
        <f t="shared" si="7"/>
        <v>0</v>
      </c>
      <c r="AG53" s="255"/>
    </row>
    <row r="54" spans="1:33" ht="15.75" thickBot="1" x14ac:dyDescent="0.3">
      <c r="A54" s="151" t="s">
        <v>465</v>
      </c>
      <c r="B54" s="221"/>
      <c r="C54" s="275"/>
      <c r="D54" s="111"/>
      <c r="E54" s="111"/>
      <c r="F54" s="111"/>
      <c r="G54" s="56"/>
      <c r="H54" s="56"/>
      <c r="I54" s="56">
        <f>Tableau2822[[#This Row],[CT 31/10]]-Tableau2822[[#This Row],[CT 04/10]]</f>
        <v>0</v>
      </c>
      <c r="J54" s="289"/>
      <c r="K54" s="32"/>
      <c r="L54" s="151" t="s">
        <v>465</v>
      </c>
      <c r="M54" s="243"/>
      <c r="N54" s="65"/>
      <c r="O54" s="235"/>
      <c r="P54" s="245"/>
      <c r="Q54" s="242"/>
      <c r="R54" s="241" t="str">
        <f t="shared" si="4"/>
        <v>0</v>
      </c>
      <c r="S54" s="32"/>
      <c r="T54" s="151" t="s">
        <v>465</v>
      </c>
      <c r="U54" s="311"/>
      <c r="V54" s="251"/>
      <c r="W54" s="252"/>
      <c r="X54" s="244"/>
      <c r="Y54" s="55"/>
      <c r="Z54" s="121" t="str">
        <f t="shared" si="5"/>
        <v>0</v>
      </c>
      <c r="AA54" s="32"/>
      <c r="AB54" s="151" t="s">
        <v>465</v>
      </c>
      <c r="AC54" s="121">
        <f t="shared" si="6"/>
        <v>0</v>
      </c>
      <c r="AD54" s="32"/>
      <c r="AE54" s="151" t="s">
        <v>465</v>
      </c>
      <c r="AF54" s="255">
        <f t="shared" si="7"/>
        <v>0</v>
      </c>
      <c r="AG54" s="255"/>
    </row>
    <row r="55" spans="1:33" ht="15.75" thickTop="1" x14ac:dyDescent="0.25">
      <c r="D55" s="32">
        <f>SUBTOTAL(101,Tableau2822[TR MAX])</f>
        <v>7910.659090909091</v>
      </c>
      <c r="E55" s="32">
        <f>SUBTOTAL(101,Tableau2822[TR 04/10])</f>
        <v>6981.477272727273</v>
      </c>
      <c r="F55" s="32">
        <f>SUBTOTAL(101,Tableau2822[TR 31/10])/44</f>
        <v>168.93234672304439</v>
      </c>
      <c r="G55" s="32">
        <f>SUBTOTAL(109,Tableau2822[CT 04/10])/44</f>
        <v>4330.795454545455</v>
      </c>
      <c r="H55" s="32">
        <f>SUBTOTAL(109,Tableau2822[CT 31/10])/44</f>
        <v>4416.590909090909</v>
      </c>
      <c r="AE55" s="32"/>
    </row>
  </sheetData>
  <mergeCells count="2">
    <mergeCell ref="L2:R2"/>
    <mergeCell ref="T2:Z2"/>
  </mergeCells>
  <conditionalFormatting sqref="E5:E54">
    <cfRule type="cellIs" dxfId="21" priority="16" operator="greaterThan">
      <formula>6999</formula>
    </cfRule>
  </conditionalFormatting>
  <conditionalFormatting sqref="F5:F54">
    <cfRule type="cellIs" dxfId="20" priority="7" operator="lessThan">
      <formula>6301</formula>
    </cfRule>
    <cfRule type="cellIs" dxfId="19" priority="14" operator="greaterThan">
      <formula>6999</formula>
    </cfRule>
    <cfRule type="expression" dxfId="18" priority="15">
      <formula>IF(OR(F5&gt;D5),TRUE,FALSE)</formula>
    </cfRule>
  </conditionalFormatting>
  <conditionalFormatting sqref="N5:N54">
    <cfRule type="expression" dxfId="11" priority="8">
      <formula>$N$5&lt;$M$5</formula>
    </cfRule>
  </conditionalFormatting>
  <conditionalFormatting sqref="O5:O54 W5:W54">
    <cfRule type="cellIs" dxfId="17" priority="13" operator="lessThan">
      <formula>100</formula>
    </cfRule>
  </conditionalFormatting>
  <conditionalFormatting sqref="R5:R54 Z5:Z54">
    <cfRule type="containsText" dxfId="16" priority="12" operator="containsText" text="0">
      <formula>NOT(ISERROR(SEARCH("0",R5)))</formula>
    </cfRule>
  </conditionalFormatting>
  <conditionalFormatting sqref="V5:V54">
    <cfRule type="expression" dxfId="15" priority="1">
      <formula>$V$5&lt;$U$5</formula>
    </cfRule>
  </conditionalFormatting>
  <conditionalFormatting sqref="AC5:AC54">
    <cfRule type="expression" priority="2">
      <formula>$AC5&lt;&gt;""</formula>
    </cfRule>
    <cfRule type="expression" dxfId="14" priority="3">
      <formula>AND($AC5=2,$N5&gt;=$M5,$O5&gt;=100,$V5&gt;=$U5,$W5&gt;=100)</formula>
    </cfRule>
    <cfRule type="expression" dxfId="13" priority="4">
      <formula>AND($AC5=1,OR($N5&lt;$M5,$O5&lt;100,$V5&lt;$U5,$W5&lt;100))</formula>
    </cfRule>
    <cfRule type="expression" dxfId="12" priority="11">
      <formula>AND($AC5=0,AND(OR($N5&lt;$M5,$O5&lt;100),OR($V5&lt;$U5,$W5&lt;100)))</formula>
    </cfRule>
  </conditionalFormatting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S49 - E1</vt:lpstr>
      <vt:lpstr>DAY ONE (2)</vt:lpstr>
      <vt:lpstr>S49 - E2</vt:lpstr>
      <vt:lpstr>DAY ONE</vt:lpstr>
      <vt:lpstr>Bilan 50</vt:lpstr>
      <vt:lpstr>S51 - E1 - 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Elijah</dc:creator>
  <cp:lastModifiedBy>PHILIPPE MARNEFFE</cp:lastModifiedBy>
  <cp:lastPrinted>2024-05-10T17:43:35Z</cp:lastPrinted>
  <dcterms:created xsi:type="dcterms:W3CDTF">2021-10-28T15:38:01Z</dcterms:created>
  <dcterms:modified xsi:type="dcterms:W3CDTF">2024-11-23T05:33:59Z</dcterms:modified>
</cp:coreProperties>
</file>