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filterPrivacy="1" codeName="ThisWorkbook"/>
  <xr:revisionPtr revIDLastSave="0" documentId="13_ncr:1_{D55207F2-5689-4392-B53A-65DDD76829B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K8" i="1"/>
  <c r="K7" i="1"/>
  <c r="K28" i="1"/>
  <c r="K27" i="1"/>
  <c r="K23" i="1"/>
  <c r="K22" i="1"/>
  <c r="K21" i="1"/>
  <c r="K20" i="1"/>
  <c r="K19" i="1"/>
  <c r="K18" i="1"/>
  <c r="K17" i="1"/>
  <c r="K16" i="1"/>
  <c r="I34" i="1" l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33" i="1"/>
  <c r="I32" i="1"/>
  <c r="O27" i="1"/>
  <c r="N27" i="1"/>
  <c r="M10" i="1"/>
  <c r="M9" i="1"/>
  <c r="M8" i="1"/>
  <c r="M7" i="1"/>
  <c r="M6" i="1"/>
  <c r="J8" i="1"/>
  <c r="E8" i="1"/>
  <c r="H9" i="1" l="1"/>
  <c r="J40" i="1"/>
  <c r="J32" i="1"/>
  <c r="J24" i="1"/>
  <c r="J16" i="1"/>
  <c r="H52" i="1"/>
  <c r="H44" i="1"/>
  <c r="H36" i="1"/>
  <c r="H28" i="1"/>
  <c r="H19" i="1"/>
  <c r="F50" i="1"/>
  <c r="F42" i="1"/>
  <c r="F34" i="1"/>
  <c r="F26" i="1"/>
  <c r="F18" i="1"/>
  <c r="F12" i="1"/>
  <c r="E47" i="1"/>
  <c r="E39" i="1"/>
  <c r="E31" i="1"/>
  <c r="E23" i="1"/>
  <c r="E15" i="1"/>
  <c r="D52" i="1"/>
  <c r="D44" i="1"/>
  <c r="D36" i="1"/>
  <c r="D28" i="1"/>
  <c r="D20" i="1"/>
  <c r="D12" i="1"/>
  <c r="F7" i="1"/>
  <c r="J47" i="1"/>
  <c r="J39" i="1"/>
  <c r="J31" i="1"/>
  <c r="J23" i="1"/>
  <c r="J15" i="1"/>
  <c r="H51" i="1"/>
  <c r="H43" i="1"/>
  <c r="H35" i="1"/>
  <c r="H27" i="1"/>
  <c r="H18" i="1"/>
  <c r="F49" i="1"/>
  <c r="F41" i="1"/>
  <c r="F33" i="1"/>
  <c r="F25" i="1"/>
  <c r="F17" i="1"/>
  <c r="F9" i="1"/>
  <c r="E46" i="1"/>
  <c r="E38" i="1"/>
  <c r="E30" i="1"/>
  <c r="E22" i="1"/>
  <c r="E14" i="1"/>
  <c r="D51" i="1"/>
  <c r="D43" i="1"/>
  <c r="D35" i="1"/>
  <c r="D27" i="1"/>
  <c r="D19" i="1"/>
  <c r="D11" i="1"/>
  <c r="J7" i="1"/>
  <c r="J53" i="1"/>
  <c r="J45" i="1"/>
  <c r="J37" i="1"/>
  <c r="J29" i="1"/>
  <c r="J21" i="1"/>
  <c r="J13" i="1"/>
  <c r="H49" i="1"/>
  <c r="H41" i="1"/>
  <c r="H33" i="1"/>
  <c r="H25" i="1"/>
  <c r="H23" i="1"/>
  <c r="F47" i="1"/>
  <c r="F39" i="1"/>
  <c r="F31" i="1"/>
  <c r="F23" i="1"/>
  <c r="F15" i="1"/>
  <c r="E52" i="1"/>
  <c r="E44" i="1"/>
  <c r="E36" i="1"/>
  <c r="E28" i="1"/>
  <c r="E20" i="1"/>
  <c r="E12" i="1"/>
  <c r="D49" i="1"/>
  <c r="D41" i="1"/>
  <c r="D33" i="1"/>
  <c r="D25" i="1"/>
  <c r="D17" i="1"/>
  <c r="D7" i="1"/>
  <c r="E7" i="1"/>
  <c r="H7" i="1"/>
  <c r="H14" i="1"/>
  <c r="J38" i="1"/>
  <c r="J22" i="1"/>
  <c r="H42" i="1"/>
  <c r="H26" i="1"/>
  <c r="H17" i="1"/>
  <c r="F40" i="1"/>
  <c r="F24" i="1"/>
  <c r="E53" i="1"/>
  <c r="E37" i="1"/>
  <c r="E29" i="1"/>
  <c r="E13" i="1"/>
  <c r="D34" i="1"/>
  <c r="D10" i="1"/>
  <c r="F6" i="1"/>
  <c r="H11" i="1"/>
  <c r="H15" i="1"/>
  <c r="J52" i="1"/>
  <c r="J44" i="1"/>
  <c r="J36" i="1"/>
  <c r="J28" i="1"/>
  <c r="J20" i="1"/>
  <c r="J12" i="1"/>
  <c r="H48" i="1"/>
  <c r="H40" i="1"/>
  <c r="H32" i="1"/>
  <c r="H24" i="1"/>
  <c r="H16" i="1"/>
  <c r="F46" i="1"/>
  <c r="F38" i="1"/>
  <c r="F30" i="1"/>
  <c r="F22" i="1"/>
  <c r="F14" i="1"/>
  <c r="E51" i="1"/>
  <c r="E43" i="1"/>
  <c r="E35" i="1"/>
  <c r="E27" i="1"/>
  <c r="E19" i="1"/>
  <c r="E11" i="1"/>
  <c r="D48" i="1"/>
  <c r="D40" i="1"/>
  <c r="D32" i="1"/>
  <c r="D24" i="1"/>
  <c r="D16" i="1"/>
  <c r="D6" i="1"/>
  <c r="K6" i="1" s="1"/>
  <c r="H13" i="1"/>
  <c r="J48" i="1"/>
  <c r="H10" i="1"/>
  <c r="J46" i="1"/>
  <c r="J30" i="1"/>
  <c r="J14" i="1"/>
  <c r="H50" i="1"/>
  <c r="H34" i="1"/>
  <c r="F48" i="1"/>
  <c r="F32" i="1"/>
  <c r="F16" i="1"/>
  <c r="E45" i="1"/>
  <c r="E21" i="1"/>
  <c r="D50" i="1"/>
  <c r="D42" i="1"/>
  <c r="D26" i="1"/>
  <c r="D18" i="1"/>
  <c r="E6" i="1"/>
  <c r="H6" i="1"/>
  <c r="F8" i="1"/>
  <c r="J51" i="1"/>
  <c r="J43" i="1"/>
  <c r="J35" i="1"/>
  <c r="J27" i="1"/>
  <c r="J19" i="1"/>
  <c r="J11" i="1"/>
  <c r="H47" i="1"/>
  <c r="H39" i="1"/>
  <c r="H31" i="1"/>
  <c r="H22" i="1"/>
  <c r="F53" i="1"/>
  <c r="F45" i="1"/>
  <c r="F37" i="1"/>
  <c r="F29" i="1"/>
  <c r="F21" i="1"/>
  <c r="F13" i="1"/>
  <c r="E50" i="1"/>
  <c r="E42" i="1"/>
  <c r="E34" i="1"/>
  <c r="E26" i="1"/>
  <c r="E18" i="1"/>
  <c r="E10" i="1"/>
  <c r="D47" i="1"/>
  <c r="D39" i="1"/>
  <c r="D31" i="1"/>
  <c r="D23" i="1"/>
  <c r="D15" i="1"/>
  <c r="D9" i="1"/>
  <c r="J6" i="1"/>
  <c r="H8" i="1"/>
  <c r="H12" i="1"/>
  <c r="J50" i="1"/>
  <c r="J42" i="1"/>
  <c r="J34" i="1"/>
  <c r="J26" i="1"/>
  <c r="J18" i="1"/>
  <c r="J10" i="1"/>
  <c r="H46" i="1"/>
  <c r="H38" i="1"/>
  <c r="H30" i="1"/>
  <c r="H21" i="1"/>
  <c r="F52" i="1"/>
  <c r="F44" i="1"/>
  <c r="F36" i="1"/>
  <c r="F28" i="1"/>
  <c r="F20" i="1"/>
  <c r="F11" i="1"/>
  <c r="E49" i="1"/>
  <c r="E41" i="1"/>
  <c r="E33" i="1"/>
  <c r="E25" i="1"/>
  <c r="E17" i="1"/>
  <c r="E9" i="1"/>
  <c r="D46" i="1"/>
  <c r="D38" i="1"/>
  <c r="D30" i="1"/>
  <c r="D22" i="1"/>
  <c r="D14" i="1"/>
  <c r="D8" i="1"/>
  <c r="J49" i="1"/>
  <c r="J41" i="1"/>
  <c r="J33" i="1"/>
  <c r="J25" i="1"/>
  <c r="J17" i="1"/>
  <c r="J9" i="1"/>
  <c r="H53" i="1"/>
  <c r="H45" i="1"/>
  <c r="H37" i="1"/>
  <c r="H29" i="1"/>
  <c r="H20" i="1"/>
  <c r="F51" i="1"/>
  <c r="F43" i="1"/>
  <c r="F35" i="1"/>
  <c r="F27" i="1"/>
  <c r="F19" i="1"/>
  <c r="F10" i="1"/>
  <c r="E48" i="1"/>
  <c r="E40" i="1"/>
  <c r="E32" i="1"/>
  <c r="E24" i="1"/>
  <c r="E16" i="1"/>
  <c r="D53" i="1"/>
  <c r="D45" i="1"/>
  <c r="D37" i="1"/>
  <c r="D29" i="1"/>
  <c r="D21" i="1"/>
  <c r="D13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K32" i="1" l="1"/>
  <c r="K10" i="1"/>
  <c r="K41" i="1"/>
  <c r="K40" i="1"/>
  <c r="K11" i="1"/>
  <c r="K12" i="1"/>
  <c r="K42" i="1"/>
  <c r="K53" i="1"/>
  <c r="K49" i="1"/>
  <c r="K38" i="1"/>
  <c r="K29" i="1"/>
  <c r="K26" i="1"/>
  <c r="K44" i="1"/>
  <c r="K46" i="1"/>
  <c r="K48" i="1"/>
  <c r="K47" i="1"/>
  <c r="K51" i="1"/>
  <c r="K31" i="1"/>
  <c r="K35" i="1"/>
  <c r="K45" i="1"/>
  <c r="K39" i="1"/>
  <c r="K13" i="1"/>
  <c r="K43" i="1"/>
  <c r="K33" i="1"/>
  <c r="K34" i="1"/>
  <c r="K36" i="1"/>
  <c r="K37" i="1"/>
  <c r="K25" i="1"/>
  <c r="K30" i="1"/>
  <c r="K24" i="1"/>
  <c r="K14" i="1"/>
  <c r="K15" i="1"/>
  <c r="K50" i="1"/>
  <c r="K52" i="1"/>
</calcChain>
</file>

<file path=xl/sharedStrings.xml><?xml version="1.0" encoding="utf-8"?>
<sst xmlns="http://schemas.openxmlformats.org/spreadsheetml/2006/main" count="81" uniqueCount="41">
  <si>
    <t>-</t>
  </si>
  <si>
    <t>Calcul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</si>
  <si>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</si>
  <si>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</si>
  <si>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</si>
  <si>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</si>
  <si>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</si>
  <si>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</si>
  <si>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</si>
  <si>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</si>
  <si>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</si>
  <si>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</si>
  <si>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</si>
  <si>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</si>
  <si>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Temps (h)</t>
  </si>
  <si>
    <t>Acteur 1</t>
  </si>
  <si>
    <t>Acteur 2</t>
  </si>
  <si>
    <t>Acteur 3</t>
  </si>
  <si>
    <t>Phase 1</t>
  </si>
  <si>
    <t/>
  </si>
  <si>
    <t>Fin Phase 1</t>
  </si>
  <si>
    <t>Phase 2</t>
  </si>
  <si>
    <t>Phase 3</t>
  </si>
  <si>
    <t>Phase 4</t>
  </si>
  <si>
    <t>Phase 5</t>
  </si>
  <si>
    <t>Phase 2 à Phase 5</t>
  </si>
  <si>
    <t>Nombre / mois</t>
  </si>
  <si>
    <t>différents Acteurs</t>
  </si>
  <si>
    <t>Pour une année complète</t>
  </si>
  <si>
    <t xml:space="preserve">Délais total : </t>
  </si>
  <si>
    <t>Délais (mois)</t>
  </si>
  <si>
    <t>Le temps de la "Fin phase 1" arrive sur le dernier mois du délais de la phase 1</t>
  </si>
  <si>
    <t>délais par phases pour la 1ere tâche</t>
  </si>
  <si>
    <t>Le temps de la "Phase 5" arrive sur le dernier mois de cette phase</t>
  </si>
  <si>
    <t xml:space="preserve">Le temps pour le dernier délais : Phase 2 à Phase 5 est à intégrer à tout depuis le début de la phase 2 jusqu'à la fin </t>
  </si>
  <si>
    <t>Notes :</t>
  </si>
  <si>
    <t>…</t>
  </si>
  <si>
    <t>Détail formule :</t>
  </si>
  <si>
    <t>1 ère tâche</t>
  </si>
  <si>
    <t>Ce à quoi on veut arriver (puisque c'est une année complète qui prend tout en compte)</t>
  </si>
  <si>
    <r>
      <t xml:space="preserve">Il faut arriver à </t>
    </r>
    <r>
      <rPr>
        <b/>
        <sz val="11"/>
        <color theme="1"/>
        <rFont val="Calibri"/>
        <family val="2"/>
        <scheme val="minor"/>
      </rPr>
      <t>la dernière formule en K3</t>
    </r>
    <r>
      <rPr>
        <sz val="11"/>
        <color theme="1"/>
        <rFont val="Calibri"/>
        <family val="2"/>
        <scheme val="minor"/>
      </rPr>
      <t>2, et il ne reste qu'à l'étirer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</si>
</sst>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0" fillId="0" borderId="2" xfId="0" applyFill="1" applyBorder="1"/>
    <xf numFmtId="43" fontId="0" fillId="0" borderId="3" xfId="1" applyFont="1" applyFill="1" applyBorder="1"/>
    <xf numFmtId="43" fontId="0" fillId="0" borderId="4" xfId="1" applyFont="1" applyFill="1" applyBorder="1"/>
    <xf numFmtId="43" fontId="0" fillId="0" borderId="0" xfId="1" applyFont="1" applyFill="1" applyBorder="1"/>
    <xf numFmtId="43" fontId="0" fillId="0" borderId="10" xfId="1" applyFont="1" applyFill="1" applyBorder="1"/>
    <xf numFmtId="0" fontId="0" fillId="0" borderId="12" xfId="0" applyFill="1" applyBorder="1"/>
    <xf numFmtId="0" fontId="0" fillId="0" borderId="9" xfId="0" applyFill="1" applyBorder="1"/>
    <xf numFmtId="43" fontId="0" fillId="0" borderId="13" xfId="1" applyFont="1" applyFill="1" applyBorder="1"/>
    <xf numFmtId="0" fontId="0" fillId="0" borderId="8" xfId="0" applyFill="1" applyBorder="1"/>
    <xf numFmtId="0" fontId="3" fillId="0" borderId="0" xfId="0" applyFont="1" applyFill="1" applyBorder="1" applyAlignment="1">
      <alignment horizontal="left"/>
    </xf>
    <xf numFmtId="164" fontId="0" fillId="0" borderId="11" xfId="1" applyNumberFormat="1" applyFont="1" applyFill="1" applyBorder="1"/>
    <xf numFmtId="164" fontId="0" fillId="0" borderId="14" xfId="1" applyNumberFormat="1" applyFont="1" applyFill="1" applyBorder="1"/>
    <xf numFmtId="164" fontId="0" fillId="0" borderId="9" xfId="1" applyNumberFormat="1" applyFont="1" applyFill="1" applyBorder="1"/>
    <xf numFmtId="0" fontId="0" fillId="0" borderId="0" xfId="0" applyFill="1"/>
    <xf numFmtId="0" fontId="2" fillId="0" borderId="1" xfId="0" applyFont="1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0" borderId="5" xfId="0" applyFont="1" applyFill="1" applyBorder="1"/>
    <xf numFmtId="43" fontId="0" fillId="0" borderId="5" xfId="1" applyNumberFormat="1" applyFont="1" applyFill="1" applyBorder="1"/>
    <xf numFmtId="43" fontId="0" fillId="0" borderId="6" xfId="1" applyNumberFormat="1" applyFont="1" applyFill="1" applyBorder="1"/>
    <xf numFmtId="43" fontId="0" fillId="0" borderId="7" xfId="1" applyNumberFormat="1" applyFont="1" applyFill="1" applyBorder="1"/>
    <xf numFmtId="164" fontId="0" fillId="0" borderId="5" xfId="1" applyNumberFormat="1" applyFont="1" applyFill="1" applyBorder="1"/>
    <xf numFmtId="164" fontId="0" fillId="0" borderId="6" xfId="1" applyNumberFormat="1" applyFont="1" applyFill="1" applyBorder="1"/>
    <xf numFmtId="164" fontId="0" fillId="0" borderId="7" xfId="1" applyNumberFormat="1" applyFont="1" applyFill="1" applyBorder="1"/>
    <xf numFmtId="0" fontId="2" fillId="0" borderId="0" xfId="0" applyFont="1" applyFill="1" applyBorder="1"/>
    <xf numFmtId="0" fontId="0" fillId="0" borderId="1" xfId="0" applyFill="1" applyBorder="1" applyAlignment="1">
      <alignment horizontal="left"/>
    </xf>
    <xf numFmtId="0" fontId="5" fillId="0" borderId="0" xfId="0" applyFont="1" applyFill="1" applyAlignment="1">
      <alignment horizontal="left"/>
    </xf>
    <xf numFmtId="43" fontId="0" fillId="0" borderId="15" xfId="1" applyFont="1" applyFill="1" applyBorder="1"/>
    <xf numFmtId="43" fontId="0" fillId="0" borderId="8" xfId="1" applyFont="1" applyFill="1" applyBorder="1"/>
    <xf numFmtId="0" fontId="2" fillId="0" borderId="9" xfId="0" applyFont="1" applyFill="1" applyBorder="1" applyAlignment="1">
      <alignment horizontal="center" vertical="center" textRotation="135"/>
    </xf>
    <xf numFmtId="43" fontId="0" fillId="0" borderId="16" xfId="1" applyFont="1" applyFill="1" applyBorder="1"/>
    <xf numFmtId="43" fontId="0" fillId="0" borderId="11" xfId="1" applyFont="1" applyFill="1" applyBorder="1"/>
    <xf numFmtId="0" fontId="0" fillId="0" borderId="0" xfId="0" applyNumberFormat="1" applyFill="1"/>
    <xf numFmtId="43" fontId="0" fillId="0" borderId="17" xfId="1" applyFont="1" applyFill="1" applyBorder="1"/>
    <xf numFmtId="0" fontId="0" fillId="0" borderId="0" xfId="0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164" fontId="0" fillId="0" borderId="0" xfId="0" applyNumberFormat="1" applyFill="1"/>
    <xf numFmtId="0" fontId="2" fillId="0" borderId="0" xfId="0" applyFont="1" applyFill="1" applyBorder="1" applyAlignment="1">
      <alignment horizontal="center" vertical="center" textRotation="180"/>
    </xf>
    <xf numFmtId="0" fontId="6" fillId="0" borderId="9" xfId="0" applyFont="1" applyFill="1" applyBorder="1"/>
    <xf numFmtId="164" fontId="6" fillId="0" borderId="11" xfId="1" applyNumberFormat="1" applyFont="1" applyFill="1" applyBorder="1"/>
    <xf numFmtId="43" fontId="6" fillId="0" borderId="0" xfId="1" applyFont="1" applyFill="1" applyBorder="1"/>
    <xf numFmtId="43" fontId="6" fillId="0" borderId="17" xfId="1" applyFont="1" applyFill="1" applyBorder="1"/>
    <xf numFmtId="43" fontId="6" fillId="0" borderId="10" xfId="1" applyFont="1" applyFill="1" applyBorder="1"/>
    <xf numFmtId="43" fontId="6" fillId="0" borderId="11" xfId="1" applyFont="1" applyFill="1" applyBorder="1"/>
    <xf numFmtId="43" fontId="6" fillId="0" borderId="16" xfId="1" applyFont="1" applyFill="1" applyBorder="1"/>
    <xf numFmtId="43" fontId="6" fillId="0" borderId="15" xfId="1" applyFont="1" applyFill="1" applyBorder="1"/>
    <xf numFmtId="164" fontId="6" fillId="0" borderId="9" xfId="1" applyNumberFormat="1" applyFont="1" applyFill="1" applyBorder="1"/>
    <xf numFmtId="0" fontId="6" fillId="0" borderId="12" xfId="0" applyFont="1" applyFill="1" applyBorder="1"/>
    <xf numFmtId="164" fontId="6" fillId="0" borderId="14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C3C3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O53"/>
  <sheetViews>
    <sheetView tabSelected="1" topLeftCell="B1" workbookViewId="0">
      <pane ySplit="5" topLeftCell="A6" activePane="bottomLeft" state="frozen"/>
      <selection activeCell="B1" sqref="B1"/>
      <selection pane="bottomLeft" activeCell="K9" sqref="K9"/>
    </sheetView>
  </sheetViews>
  <sheetFormatPr baseColWidth="10" defaultColWidth="9.140625" defaultRowHeight="15" x14ac:dyDescent="0.25"/>
  <cols>
    <col min="1" max="1" width="7.85546875" style="18" customWidth="1"/>
    <col min="2" max="11" width="18.5703125" style="18" customWidth="1"/>
    <col min="12" max="12" width="9.140625" style="18"/>
    <col min="13" max="13" width="79.85546875" style="18" customWidth="1"/>
    <col min="14" max="16384" width="9.140625" style="18"/>
  </cols>
  <sheetData>
    <row r="2" spans="1:13" x14ac:dyDescent="0.25">
      <c r="C2" s="19" t="s">
        <v>27</v>
      </c>
      <c r="D2" s="20" t="s">
        <v>15</v>
      </c>
      <c r="E2" s="21" t="s">
        <v>16</v>
      </c>
      <c r="F2" s="21" t="s">
        <v>17</v>
      </c>
      <c r="G2" s="21" t="s">
        <v>0</v>
      </c>
      <c r="H2" s="21" t="s">
        <v>16</v>
      </c>
      <c r="I2" s="21" t="s">
        <v>16</v>
      </c>
      <c r="J2" s="22" t="s">
        <v>16</v>
      </c>
    </row>
    <row r="3" spans="1:13" x14ac:dyDescent="0.25">
      <c r="C3" s="23" t="s">
        <v>14</v>
      </c>
      <c r="D3" s="24">
        <v>1</v>
      </c>
      <c r="E3" s="25">
        <v>2.9375</v>
      </c>
      <c r="F3" s="25">
        <v>17.125</v>
      </c>
      <c r="G3" s="21" t="s">
        <v>0</v>
      </c>
      <c r="H3" s="25">
        <v>20.166666666666668</v>
      </c>
      <c r="I3" s="25">
        <v>3.75</v>
      </c>
      <c r="J3" s="26">
        <v>11.666666666666666</v>
      </c>
    </row>
    <row r="4" spans="1:13" x14ac:dyDescent="0.25">
      <c r="C4" s="23" t="s">
        <v>30</v>
      </c>
      <c r="D4" s="27">
        <v>3</v>
      </c>
      <c r="E4" s="28" t="s">
        <v>19</v>
      </c>
      <c r="F4" s="28">
        <v>3</v>
      </c>
      <c r="G4" s="28">
        <v>4</v>
      </c>
      <c r="H4" s="28">
        <v>7</v>
      </c>
      <c r="I4" s="28">
        <v>10</v>
      </c>
      <c r="J4" s="29">
        <v>19</v>
      </c>
    </row>
    <row r="5" spans="1:13" ht="15.75" thickBot="1" x14ac:dyDescent="0.3">
      <c r="B5" s="30"/>
      <c r="C5" s="31" t="s">
        <v>26</v>
      </c>
      <c r="D5" s="1" t="s">
        <v>18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24</v>
      </c>
      <c r="J5" s="3" t="s">
        <v>25</v>
      </c>
      <c r="K5" s="4" t="s">
        <v>1</v>
      </c>
      <c r="M5" s="32" t="s">
        <v>37</v>
      </c>
    </row>
    <row r="6" spans="1:13" ht="15" customHeight="1" x14ac:dyDescent="0.25">
      <c r="A6" s="18">
        <v>1</v>
      </c>
      <c r="B6" s="13" t="s">
        <v>2</v>
      </c>
      <c r="C6" s="17">
        <v>30.808259999999997</v>
      </c>
      <c r="D6" s="33">
        <f>$D$3/$D$4</f>
        <v>0.33333333333333331</v>
      </c>
      <c r="E6" s="6" t="str">
        <f>IF(A6&gt;=D$4,$E$3,"")</f>
        <v/>
      </c>
      <c r="F6" s="6" t="str">
        <f>IF(A6&gt;D$4,$F$3/$F$4,"")</f>
        <v/>
      </c>
      <c r="G6" s="6"/>
      <c r="H6" s="6" t="str">
        <f>IF(A6&gt;D$4+$F$4+$G$4,$H$3/$H$4,"")</f>
        <v/>
      </c>
      <c r="I6" s="6" t="str">
        <f>IF(A6&gt;=D$4+$F$4+$G$4+$H$4+$I$4,$I$3/$I$4,"")</f>
        <v/>
      </c>
      <c r="J6" s="7" t="str">
        <f>IF(A6&gt;=D$4,$J$3/$J$4,"")</f>
        <v/>
      </c>
      <c r="K6" s="34">
        <f>C6*D6</f>
        <v>10.269419999999998</v>
      </c>
      <c r="L6" s="35" t="s">
        <v>38</v>
      </c>
      <c r="M6" s="18" t="str">
        <f>"=C6*D6"</f>
        <v>=C6*D6</v>
      </c>
    </row>
    <row r="7" spans="1:13" ht="15.75" thickBot="1" x14ac:dyDescent="0.3">
      <c r="A7" s="18">
        <v>2</v>
      </c>
      <c r="B7" s="44" t="s">
        <v>3</v>
      </c>
      <c r="C7" s="52">
        <v>40.658519999999996</v>
      </c>
      <c r="D7" s="50">
        <f t="shared" ref="D7:D53" si="0">$D$3/$D$4</f>
        <v>0.33333333333333331</v>
      </c>
      <c r="E7" s="46" t="str">
        <f t="shared" ref="E7:E53" si="1">IF(A7&gt;=D$4,$E$3,"")</f>
        <v/>
      </c>
      <c r="F7" s="46" t="str">
        <f t="shared" ref="F7:F53" si="2">IF(A7&gt;D$4,$F$3/$F$4,"")</f>
        <v/>
      </c>
      <c r="G7" s="46"/>
      <c r="H7" s="46" t="str">
        <f t="shared" ref="H7:H53" si="3">IF(A7&gt;D$4+$F$4+$G$4,$H$3/$H$4,"")</f>
        <v/>
      </c>
      <c r="I7" s="46" t="str">
        <f t="shared" ref="I7:I31" si="4">IF(A7&gt;=D$4+$F$4+$G$4+$H$4+$I$4,$I$3/$I$4,"")</f>
        <v/>
      </c>
      <c r="J7" s="48" t="str">
        <f t="shared" ref="J7:J53" si="5">IF(A7&gt;=D$4,$J$3/$J$4,"")</f>
        <v/>
      </c>
      <c r="K7" s="49">
        <f>C7*D7+C6*D6</f>
        <v>23.822259999999996</v>
      </c>
      <c r="L7" s="35"/>
      <c r="M7" s="18" t="str">
        <f>"=C7*D7+C6*D6"</f>
        <v>=C7*D7+C6*D6</v>
      </c>
    </row>
    <row r="8" spans="1:13" ht="15.75" thickBot="1" x14ac:dyDescent="0.3">
      <c r="A8" s="18">
        <v>3</v>
      </c>
      <c r="B8" s="44" t="s">
        <v>4</v>
      </c>
      <c r="C8" s="45">
        <v>38.772300000000001</v>
      </c>
      <c r="D8" s="46">
        <f>$D$3/$D$4</f>
        <v>0.33333333333333331</v>
      </c>
      <c r="E8" s="46">
        <f>IF(A8&gt;=D$4,$E$3,"")</f>
        <v>2.9375</v>
      </c>
      <c r="F8" s="46" t="str">
        <f t="shared" si="2"/>
        <v/>
      </c>
      <c r="G8" s="46"/>
      <c r="H8" s="46" t="str">
        <f t="shared" si="3"/>
        <v/>
      </c>
      <c r="I8" s="46" t="str">
        <f t="shared" si="4"/>
        <v/>
      </c>
      <c r="J8" s="48">
        <f>IF(A8&gt;=D$4,$J$3/$J$4,"")</f>
        <v>0.61403508771929827</v>
      </c>
      <c r="K8" s="49">
        <f>C8*D8+C7*D7+C6*D6+C6*E8+C6*J8</f>
        <v>146.16297638157894</v>
      </c>
      <c r="L8" s="35"/>
      <c r="M8" s="38" t="str">
        <f>"=C8*D8+C7*D7+C6*D6+C6*E8+C6*J8"</f>
        <v>=C8*D8+C7*D7+C6*D6+C6*E8+C6*J8</v>
      </c>
    </row>
    <row r="9" spans="1:13" x14ac:dyDescent="0.25">
      <c r="A9" s="18">
        <v>4</v>
      </c>
      <c r="B9" s="44" t="s">
        <v>5</v>
      </c>
      <c r="C9" s="45">
        <v>38.510325000000002</v>
      </c>
      <c r="D9" s="46">
        <f t="shared" si="0"/>
        <v>0.33333333333333331</v>
      </c>
      <c r="E9" s="46">
        <f t="shared" si="1"/>
        <v>2.9375</v>
      </c>
      <c r="F9" s="51">
        <f t="shared" si="2"/>
        <v>5.708333333333333</v>
      </c>
      <c r="G9" s="46"/>
      <c r="H9" s="46" t="str">
        <f t="shared" si="3"/>
        <v/>
      </c>
      <c r="I9" s="46" t="str">
        <f t="shared" si="4"/>
        <v/>
      </c>
      <c r="J9" s="48">
        <f t="shared" si="5"/>
        <v>0.61403508771929827</v>
      </c>
      <c r="K9" s="49">
        <f>C9*D9+C8*D8+C7*D7+C7*E9+C7*J9+C6*F9+C6*J8</f>
        <v>378.49504552631572</v>
      </c>
      <c r="L9" s="35"/>
      <c r="M9" s="18" t="str">
        <f>"=C9*D9+C8*D8+C7*D7+C7*E9+C7*J9+C6*F9+C6*J8"</f>
        <v>=C9*D9+C8*D8+C7*D7+C7*E9+C7*J9+C6*F9+C6*J8</v>
      </c>
    </row>
    <row r="10" spans="1:13" x14ac:dyDescent="0.25">
      <c r="A10" s="18">
        <v>5</v>
      </c>
      <c r="B10" s="44" t="s">
        <v>6</v>
      </c>
      <c r="C10" s="45">
        <v>33.008850000000002</v>
      </c>
      <c r="D10" s="46">
        <f t="shared" si="0"/>
        <v>0.33333333333333331</v>
      </c>
      <c r="E10" s="46">
        <f t="shared" si="1"/>
        <v>2.9375</v>
      </c>
      <c r="F10" s="47">
        <f t="shared" si="2"/>
        <v>5.708333333333333</v>
      </c>
      <c r="G10" s="46"/>
      <c r="H10" s="46" t="str">
        <f t="shared" si="3"/>
        <v/>
      </c>
      <c r="I10" s="46" t="str">
        <f t="shared" si="4"/>
        <v/>
      </c>
      <c r="J10" s="48">
        <f t="shared" si="5"/>
        <v>0.61403508771929827</v>
      </c>
      <c r="K10" s="49">
        <f>C10*D10+C9*D9+C8*D8+C8*E10+C8*J10+C7*F10+C7*J9+C6*F9+C6*J8</f>
        <v>626.30432190789475</v>
      </c>
      <c r="L10" s="35"/>
      <c r="M10" s="18" t="str">
        <f>"=C10*D10+C9*D9+C8*D8+C8*E10+C8*J10+C7*F10+C7*J9+C6*F9+C6*J8"</f>
        <v>=C10*D10+C9*D9+C8*D8+C8*E10+C8*J10+C7*F10+C7*J9+C6*F9+C6*J8</v>
      </c>
    </row>
    <row r="11" spans="1:13" ht="15.75" thickBot="1" x14ac:dyDescent="0.3">
      <c r="A11" s="18">
        <v>6</v>
      </c>
      <c r="B11" s="44" t="s">
        <v>7</v>
      </c>
      <c r="C11" s="45">
        <v>34.5807</v>
      </c>
      <c r="D11" s="46">
        <f t="shared" si="0"/>
        <v>0.33333333333333331</v>
      </c>
      <c r="E11" s="46">
        <f t="shared" si="1"/>
        <v>2.9375</v>
      </c>
      <c r="F11" s="50">
        <f t="shared" si="2"/>
        <v>5.708333333333333</v>
      </c>
      <c r="G11" s="46"/>
      <c r="H11" s="46" t="str">
        <f t="shared" si="3"/>
        <v/>
      </c>
      <c r="I11" s="46" t="str">
        <f t="shared" si="4"/>
        <v/>
      </c>
      <c r="J11" s="48">
        <f t="shared" si="5"/>
        <v>0.61403508771929827</v>
      </c>
      <c r="K11" s="49">
        <f>C11*D11+C10*D10+C9*D9+C9*E11+C9*J11+C8*F11+C8*J10+C7*F10+C7*J9+C6*F9+C6*J8</f>
        <v>869.10947363486844</v>
      </c>
      <c r="L11" s="35"/>
      <c r="M11" s="18" t="s">
        <v>36</v>
      </c>
    </row>
    <row r="12" spans="1:13" x14ac:dyDescent="0.25">
      <c r="A12" s="18">
        <v>7</v>
      </c>
      <c r="B12" s="44" t="s">
        <v>8</v>
      </c>
      <c r="C12" s="45">
        <v>38.772300000000001</v>
      </c>
      <c r="D12" s="46">
        <f t="shared" si="0"/>
        <v>0.33333333333333331</v>
      </c>
      <c r="E12" s="46">
        <f t="shared" si="1"/>
        <v>2.9375</v>
      </c>
      <c r="F12" s="46">
        <f t="shared" si="2"/>
        <v>5.708333333333333</v>
      </c>
      <c r="G12" s="51"/>
      <c r="H12" s="46" t="str">
        <f t="shared" si="3"/>
        <v/>
      </c>
      <c r="I12" s="46" t="str">
        <f t="shared" si="4"/>
        <v/>
      </c>
      <c r="J12" s="48">
        <f t="shared" si="5"/>
        <v>0.61403508771929827</v>
      </c>
      <c r="K12" s="49">
        <f>C12*D12+C11*D11+C10*D10+C10*E12+C10*J12+C9*F12+C9*J11+C8*F11+C8*J10+C7*F10+C7*J9+C6*J8</f>
        <v>917.27076230263151</v>
      </c>
      <c r="L12" s="35"/>
    </row>
    <row r="13" spans="1:13" x14ac:dyDescent="0.25">
      <c r="A13" s="18">
        <v>8</v>
      </c>
      <c r="B13" s="44" t="s">
        <v>9</v>
      </c>
      <c r="C13" s="45">
        <v>26.197500000000002</v>
      </c>
      <c r="D13" s="46">
        <f t="shared" si="0"/>
        <v>0.33333333333333331</v>
      </c>
      <c r="E13" s="46">
        <f t="shared" si="1"/>
        <v>2.9375</v>
      </c>
      <c r="F13" s="46">
        <f t="shared" si="2"/>
        <v>5.708333333333333</v>
      </c>
      <c r="G13" s="47"/>
      <c r="H13" s="46" t="str">
        <f t="shared" si="3"/>
        <v/>
      </c>
      <c r="I13" s="46" t="str">
        <f t="shared" si="4"/>
        <v/>
      </c>
      <c r="J13" s="48">
        <f t="shared" si="5"/>
        <v>0.61403508771929827</v>
      </c>
      <c r="K13" s="49">
        <f>C13*D13+C12*D12+C11*D11+C11*E13+C11*J13+C10*F13+C10*J12+C9*F12+C9*J11+C8*F11+C8*J10+C7*J9+C6*J8</f>
        <v>897.18451858552646</v>
      </c>
      <c r="L13" s="35"/>
    </row>
    <row r="14" spans="1:13" x14ac:dyDescent="0.25">
      <c r="A14" s="18">
        <v>9</v>
      </c>
      <c r="B14" s="44" t="s">
        <v>10</v>
      </c>
      <c r="C14" s="45">
        <v>35.366624999999999</v>
      </c>
      <c r="D14" s="46">
        <f t="shared" si="0"/>
        <v>0.33333333333333331</v>
      </c>
      <c r="E14" s="46">
        <f t="shared" si="1"/>
        <v>2.9375</v>
      </c>
      <c r="F14" s="46">
        <f t="shared" si="2"/>
        <v>5.708333333333333</v>
      </c>
      <c r="G14" s="47"/>
      <c r="H14" s="46" t="str">
        <f t="shared" si="3"/>
        <v/>
      </c>
      <c r="I14" s="46" t="str">
        <f t="shared" si="4"/>
        <v/>
      </c>
      <c r="J14" s="48">
        <f t="shared" si="5"/>
        <v>0.61403508771929827</v>
      </c>
      <c r="K14" s="49">
        <f>C14*D14+C13*D13+C12*D12+C12*E14+C12*J14+C11*F14+C11*J13+C10*F13+C10*J12+C9*F12+C9*J11+C8*J10+C7*J9+C6*J8</f>
        <v>909.63982121710524</v>
      </c>
      <c r="L14" s="35"/>
    </row>
    <row r="15" spans="1:13" ht="15.75" thickBot="1" x14ac:dyDescent="0.3">
      <c r="A15" s="18">
        <v>10</v>
      </c>
      <c r="B15" s="11" t="s">
        <v>11</v>
      </c>
      <c r="C15" s="15">
        <v>40.082174999999999</v>
      </c>
      <c r="D15" s="8">
        <f t="shared" si="0"/>
        <v>0.33333333333333331</v>
      </c>
      <c r="E15" s="8">
        <f t="shared" si="1"/>
        <v>2.9375</v>
      </c>
      <c r="F15" s="8">
        <f t="shared" si="2"/>
        <v>5.708333333333333</v>
      </c>
      <c r="G15" s="36"/>
      <c r="H15" s="8" t="str">
        <f t="shared" si="3"/>
        <v/>
      </c>
      <c r="I15" s="8" t="str">
        <f t="shared" si="4"/>
        <v/>
      </c>
      <c r="J15" s="9">
        <f t="shared" si="5"/>
        <v>0.61403508771929827</v>
      </c>
      <c r="K15" s="37">
        <f>C15*D15+C14*D14+C13*D13+C13*E15+C13*J15+C12*F15+C12*J14+C11*F14+C11*J13+C10*F13+C10*J12+C9*J11+C8*J10+C7*J9+C6*J8</f>
        <v>890.71959605263157</v>
      </c>
      <c r="L15" s="35"/>
    </row>
    <row r="16" spans="1:13" x14ac:dyDescent="0.25">
      <c r="A16" s="18">
        <v>11</v>
      </c>
      <c r="B16" s="11" t="s">
        <v>12</v>
      </c>
      <c r="C16" s="15">
        <v>37.200450000000004</v>
      </c>
      <c r="D16" s="8">
        <f t="shared" si="0"/>
        <v>0.33333333333333331</v>
      </c>
      <c r="E16" s="8">
        <f t="shared" si="1"/>
        <v>2.9375</v>
      </c>
      <c r="F16" s="8">
        <f t="shared" si="2"/>
        <v>5.708333333333333</v>
      </c>
      <c r="G16" s="8"/>
      <c r="H16" s="33">
        <f t="shared" si="3"/>
        <v>2.8809523809523809</v>
      </c>
      <c r="I16" s="8" t="str">
        <f t="shared" si="4"/>
        <v/>
      </c>
      <c r="J16" s="9">
        <f t="shared" si="5"/>
        <v>0.61403508771929827</v>
      </c>
      <c r="K16" s="37">
        <f>C16*D16+C15*D15+C14*D14+C14*E16+C14*J16+C13*F16+C13*J15+C12*F15+C12*J14+C11*F14+C11*J13+C10*J12+C9*J11+C8*J10+C7*J9+C6*H16+C6*J8</f>
        <v>992.91357317434199</v>
      </c>
      <c r="L16" s="35"/>
    </row>
    <row r="17" spans="1:15" x14ac:dyDescent="0.25">
      <c r="A17" s="18">
        <v>12</v>
      </c>
      <c r="B17" s="53" t="s">
        <v>13</v>
      </c>
      <c r="C17" s="54">
        <v>31.437000000000001</v>
      </c>
      <c r="D17" s="46">
        <f t="shared" si="0"/>
        <v>0.33333333333333331</v>
      </c>
      <c r="E17" s="46">
        <f t="shared" si="1"/>
        <v>2.9375</v>
      </c>
      <c r="F17" s="46">
        <f t="shared" si="2"/>
        <v>5.708333333333333</v>
      </c>
      <c r="G17" s="46"/>
      <c r="H17" s="47">
        <f t="shared" si="3"/>
        <v>2.8809523809523809</v>
      </c>
      <c r="I17" s="46" t="str">
        <f t="shared" si="4"/>
        <v/>
      </c>
      <c r="J17" s="48">
        <f t="shared" si="5"/>
        <v>0.61403508771929827</v>
      </c>
      <c r="K17" s="49">
        <f>C17*D17+C16*D16+C15*D15+C15*E17+C15*J17+C14*F17+C14*J16+C13*F16+C13*J15+C12*F15+C12*J14+C11*J13+C10*J12+C9*J11+C8*J10+C7*H17+C7*J9+C6*H16+C6*J8</f>
        <v>1151.6890700164472</v>
      </c>
      <c r="L17" s="35"/>
    </row>
    <row r="18" spans="1:15" x14ac:dyDescent="0.25">
      <c r="A18" s="18">
        <v>13</v>
      </c>
      <c r="B18" s="5" t="s">
        <v>2</v>
      </c>
      <c r="C18" s="15">
        <v>30.808259999999997</v>
      </c>
      <c r="D18" s="8">
        <f t="shared" si="0"/>
        <v>0.33333333333333331</v>
      </c>
      <c r="E18" s="8">
        <f t="shared" si="1"/>
        <v>2.9375</v>
      </c>
      <c r="F18" s="8">
        <f t="shared" si="2"/>
        <v>5.708333333333333</v>
      </c>
      <c r="G18" s="8"/>
      <c r="H18" s="39">
        <f t="shared" si="3"/>
        <v>2.8809523809523809</v>
      </c>
      <c r="I18" s="8" t="str">
        <f t="shared" si="4"/>
        <v/>
      </c>
      <c r="J18" s="9">
        <f t="shared" si="5"/>
        <v>0.61403508771929827</v>
      </c>
      <c r="K18" s="37">
        <f>C18*D18+C17*D17+C16*D16+C16*E18+C16*J18+C15*F18+C15*J17+C14*F17+C14*J16+C13*F16+C13*J15+C12*J14+C11*J13+C10*J12+C9*J11+C8*H18+C8*J10+C7*H17+C7*J9+C6*H16+C6*J8</f>
        <v>1282.1534325328948</v>
      </c>
      <c r="L18" s="35"/>
    </row>
    <row r="19" spans="1:15" x14ac:dyDescent="0.25">
      <c r="A19" s="18">
        <v>14</v>
      </c>
      <c r="B19" s="11" t="s">
        <v>3</v>
      </c>
      <c r="C19" s="15">
        <v>40.658519999999996</v>
      </c>
      <c r="D19" s="8">
        <f t="shared" si="0"/>
        <v>0.33333333333333331</v>
      </c>
      <c r="E19" s="8">
        <f t="shared" si="1"/>
        <v>2.9375</v>
      </c>
      <c r="F19" s="8">
        <f t="shared" si="2"/>
        <v>5.708333333333333</v>
      </c>
      <c r="G19" s="8"/>
      <c r="H19" s="39">
        <f t="shared" si="3"/>
        <v>2.8809523809523809</v>
      </c>
      <c r="I19" s="8" t="str">
        <f t="shared" si="4"/>
        <v/>
      </c>
      <c r="J19" s="9">
        <f t="shared" si="5"/>
        <v>0.61403508771929827</v>
      </c>
      <c r="K19" s="37">
        <f>C19*D19+C18*D18+C17*D17+C17*E19+C17*J19+C16*F19+C16*J18+C15*F18+C15*J17+C14*F17+C14*J16+C13*J15+C12*J14+C11*J13+C10*J12+C9*H19+C9*J11+C8*H18+C8*J10+C7*H17+C7*J9+C6*H16+C6*J8</f>
        <v>1459.4343279605264</v>
      </c>
      <c r="L19" s="35"/>
      <c r="M19" s="40" t="s">
        <v>32</v>
      </c>
    </row>
    <row r="20" spans="1:15" x14ac:dyDescent="0.25">
      <c r="A20" s="18">
        <v>15</v>
      </c>
      <c r="B20" s="11" t="s">
        <v>4</v>
      </c>
      <c r="C20" s="15">
        <v>38.772300000000001</v>
      </c>
      <c r="D20" s="8">
        <f t="shared" si="0"/>
        <v>0.33333333333333331</v>
      </c>
      <c r="E20" s="8">
        <f t="shared" si="1"/>
        <v>2.9375</v>
      </c>
      <c r="F20" s="8">
        <f t="shared" si="2"/>
        <v>5.708333333333333</v>
      </c>
      <c r="G20" s="8"/>
      <c r="H20" s="39">
        <f t="shared" si="3"/>
        <v>2.8809523809523809</v>
      </c>
      <c r="I20" s="8" t="str">
        <f t="shared" si="4"/>
        <v/>
      </c>
      <c r="J20" s="9">
        <f t="shared" si="5"/>
        <v>0.61403508771929827</v>
      </c>
      <c r="K20" s="37">
        <f>C20*D20+C19*D19+C18*D18+C18*E20+C18*J20+C17*F20+C17*J19+C16*F19+C16*J18+C15*F18+C15*J17+C14*J16+C13*J15+C12*J14+C11*J13+C10*H20+C10*J12+C9*H19+C9*J11+C8*H18+C8*J10+C7*H17+C7*J9+C6*H16+C6*J8</f>
        <v>1551.6151724671054</v>
      </c>
      <c r="L20" s="35"/>
    </row>
    <row r="21" spans="1:15" x14ac:dyDescent="0.25">
      <c r="A21" s="18">
        <v>16</v>
      </c>
      <c r="B21" s="11" t="s">
        <v>5</v>
      </c>
      <c r="C21" s="15">
        <v>38.510325000000002</v>
      </c>
      <c r="D21" s="8">
        <f t="shared" si="0"/>
        <v>0.33333333333333331</v>
      </c>
      <c r="E21" s="8">
        <f t="shared" si="1"/>
        <v>2.9375</v>
      </c>
      <c r="F21" s="8">
        <f t="shared" si="2"/>
        <v>5.708333333333333</v>
      </c>
      <c r="G21" s="8"/>
      <c r="H21" s="39">
        <f t="shared" si="3"/>
        <v>2.8809523809523809</v>
      </c>
      <c r="I21" s="8" t="str">
        <f t="shared" si="4"/>
        <v/>
      </c>
      <c r="J21" s="9">
        <f t="shared" si="5"/>
        <v>0.61403508771929827</v>
      </c>
      <c r="K21" s="37">
        <f>C21*D21+C20*D20+C19*D19+C19*E21+C19*J21+C18*F21+C18*J20+C17*F20+C17*J19+C16*F19+C16*J18+C15*J17+C14*J16+C13*J15+C12*J14+C11*H21+C11*J13+C10*H20+C10*J12+C9*H19+C9*J11+C8*H18+C8*J10+C7*H17+C7*J9+C6*H16+C6*J8</f>
        <v>1654.7701759868423</v>
      </c>
      <c r="L21" s="35"/>
    </row>
    <row r="22" spans="1:15" ht="15.75" thickBot="1" x14ac:dyDescent="0.3">
      <c r="A22" s="18">
        <v>17</v>
      </c>
      <c r="B22" s="11" t="s">
        <v>6</v>
      </c>
      <c r="C22" s="15">
        <v>33.008850000000002</v>
      </c>
      <c r="D22" s="8">
        <f t="shared" si="0"/>
        <v>0.33333333333333331</v>
      </c>
      <c r="E22" s="8">
        <f t="shared" si="1"/>
        <v>2.9375</v>
      </c>
      <c r="F22" s="8">
        <f t="shared" si="2"/>
        <v>5.708333333333333</v>
      </c>
      <c r="G22" s="8"/>
      <c r="H22" s="36">
        <f t="shared" si="3"/>
        <v>2.8809523809523809</v>
      </c>
      <c r="I22" s="8" t="str">
        <f t="shared" si="4"/>
        <v/>
      </c>
      <c r="J22" s="9">
        <f t="shared" si="5"/>
        <v>0.61403508771929827</v>
      </c>
      <c r="K22" s="37">
        <f>C22*D22+C21*D21+C20*D20+C20*E22+C20*J22+C19*F22+C19*J21+C18*F21+C18*J20+C17*F20+C17*J19+C16*J18+C15*J17+C14*J16+C13*J15+C12*H22+C12*J14+C11*H21+C11*J13+C10*H20+C10*J12+C9*H19+C9*J11+C8*H18+C8*J10+C7*H17+C7*J9+C6*H16+C6*J8</f>
        <v>1801.9280336184215</v>
      </c>
      <c r="L22" s="35"/>
      <c r="M22" s="40" t="s">
        <v>39</v>
      </c>
    </row>
    <row r="23" spans="1:15" x14ac:dyDescent="0.25">
      <c r="A23" s="18">
        <v>18</v>
      </c>
      <c r="B23" s="11" t="s">
        <v>7</v>
      </c>
      <c r="C23" s="15">
        <v>34.5807</v>
      </c>
      <c r="D23" s="8">
        <f t="shared" si="0"/>
        <v>0.33333333333333331</v>
      </c>
      <c r="E23" s="8">
        <f t="shared" si="1"/>
        <v>2.9375</v>
      </c>
      <c r="F23" s="8">
        <f t="shared" si="2"/>
        <v>5.708333333333333</v>
      </c>
      <c r="G23" s="8"/>
      <c r="H23" s="8">
        <f t="shared" si="3"/>
        <v>2.8809523809523809</v>
      </c>
      <c r="I23" s="33" t="str">
        <f t="shared" si="4"/>
        <v/>
      </c>
      <c r="J23" s="9">
        <f t="shared" si="5"/>
        <v>0.61403508771929827</v>
      </c>
      <c r="K23" s="37">
        <f>C23*D23+C22*D22+C21*D21+C21*E23+C21*J23+C20*F23+C20*J22+C19*F22+C19*J21+C18*F21+C18*J20+C17*J19+C16*J18+C15*J17+C14*J16+C13*H23+C13*J15+C12*H22+C12*J14+C11*H21+C11*J13+C10*H20+C10*J12+C9*H19+C9*J11+C8*H18+C8*J10+C7*H17+C7*J9+C6*J8</f>
        <v>1851.9969303453954</v>
      </c>
      <c r="L23" s="35"/>
    </row>
    <row r="24" spans="1:15" x14ac:dyDescent="0.25">
      <c r="A24" s="18">
        <v>19</v>
      </c>
      <c r="B24" s="11" t="s">
        <v>8</v>
      </c>
      <c r="C24" s="15">
        <v>38.772300000000001</v>
      </c>
      <c r="D24" s="8">
        <f t="shared" si="0"/>
        <v>0.33333333333333331</v>
      </c>
      <c r="E24" s="8">
        <f t="shared" si="1"/>
        <v>2.9375</v>
      </c>
      <c r="F24" s="8">
        <f t="shared" si="2"/>
        <v>5.708333333333333</v>
      </c>
      <c r="G24" s="8"/>
      <c r="H24" s="8">
        <f t="shared" si="3"/>
        <v>2.8809523809523809</v>
      </c>
      <c r="I24" s="39" t="str">
        <f t="shared" si="4"/>
        <v/>
      </c>
      <c r="J24" s="9">
        <f t="shared" si="5"/>
        <v>0.61403508771929827</v>
      </c>
      <c r="K24" s="37">
        <f>C24*D24+C23*D23+C22*D22+C22*E24+C22*J24+C21*F24+C21*J23+C20*F23+C20*J22+C19*F22+C19*J21+C18*J20+C17*J19+C16*J18+C15*J17+C14*H24+C14*J16+C13*H23+C13*J15+C12*H22+C12*J14+C11*H21+C11*J13+C10*H20+C10*J12+C9*H19+C9*J11+C8*H18+C8*J10+C7*J9+C6*J8</f>
        <v>1884.9125215131585</v>
      </c>
      <c r="L24" s="35"/>
    </row>
    <row r="25" spans="1:15" x14ac:dyDescent="0.25">
      <c r="A25" s="18">
        <v>20</v>
      </c>
      <c r="B25" s="11" t="s">
        <v>9</v>
      </c>
      <c r="C25" s="15">
        <v>26.197500000000002</v>
      </c>
      <c r="D25" s="8">
        <f t="shared" si="0"/>
        <v>0.33333333333333331</v>
      </c>
      <c r="E25" s="8">
        <f t="shared" si="1"/>
        <v>2.9375</v>
      </c>
      <c r="F25" s="8">
        <f t="shared" si="2"/>
        <v>5.708333333333333</v>
      </c>
      <c r="G25" s="8"/>
      <c r="H25" s="8">
        <f t="shared" si="3"/>
        <v>2.8809523809523809</v>
      </c>
      <c r="I25" s="39" t="str">
        <f t="shared" si="4"/>
        <v/>
      </c>
      <c r="J25" s="9">
        <f t="shared" si="5"/>
        <v>0.61403508771929827</v>
      </c>
      <c r="K25" s="37">
        <f>C25*D25+C24*D24+C23*D23+C23*E25+C23*J25+C22*F25+C22*J24+C21*F24+C21*J23+C20*F23+C20*J22+C19*J21+C18*J20+C17*J19+C16*J18+C15*H25+C15*J17+C14*H24+C14*J16+C13*H23+C13*J15+C12*H22+C12*J14+C11*H21+C11*J13+C10*H20+C10*J12+C9*H19+C9*J11+C8*J10+C7*J9+C6*J8</f>
        <v>1868.5999652960536</v>
      </c>
      <c r="L25" s="35"/>
    </row>
    <row r="26" spans="1:15" x14ac:dyDescent="0.25">
      <c r="A26" s="18">
        <v>21</v>
      </c>
      <c r="B26" s="11" t="s">
        <v>10</v>
      </c>
      <c r="C26" s="15">
        <v>35.366624999999999</v>
      </c>
      <c r="D26" s="8">
        <f t="shared" si="0"/>
        <v>0.33333333333333331</v>
      </c>
      <c r="E26" s="8">
        <f t="shared" si="1"/>
        <v>2.9375</v>
      </c>
      <c r="F26" s="8">
        <f t="shared" si="2"/>
        <v>5.708333333333333</v>
      </c>
      <c r="G26" s="8"/>
      <c r="H26" s="8">
        <f t="shared" si="3"/>
        <v>2.8809523809523809</v>
      </c>
      <c r="I26" s="39" t="str">
        <f t="shared" si="4"/>
        <v/>
      </c>
      <c r="J26" s="9">
        <f t="shared" si="5"/>
        <v>0.61403508771929827</v>
      </c>
      <c r="K26" s="37">
        <f>C26*D26+C25*D25+C24*D24+C24*E26+C24*J26+C23*F26+C23*J25+C22*F25+C22*J24+C21*F24+C21*J23+C20*J22+C19*J21+C18*J20+C17*J19+C16*H26+C16*J18+C15*H25+C15*J17+C14*H24+C14*J16+C13*H23+C13*J15+C12*H22+C12*J14+C11*H21+C11*J13+C10*H20+C10*J12+C9*J11+C8*J10+C7*J9+C6*J8</f>
        <v>1877.2815804276324</v>
      </c>
      <c r="L26" s="35"/>
      <c r="M26" s="41" t="s">
        <v>35</v>
      </c>
      <c r="N26" s="41"/>
      <c r="O26" s="41"/>
    </row>
    <row r="27" spans="1:15" x14ac:dyDescent="0.25">
      <c r="A27" s="18">
        <v>22</v>
      </c>
      <c r="B27" s="11" t="s">
        <v>11</v>
      </c>
      <c r="C27" s="15">
        <v>40.082174999999999</v>
      </c>
      <c r="D27" s="8">
        <f t="shared" si="0"/>
        <v>0.33333333333333331</v>
      </c>
      <c r="E27" s="8">
        <f t="shared" si="1"/>
        <v>2.9375</v>
      </c>
      <c r="F27" s="8">
        <f t="shared" si="2"/>
        <v>5.708333333333333</v>
      </c>
      <c r="G27" s="8"/>
      <c r="H27" s="8">
        <f t="shared" si="3"/>
        <v>2.8809523809523809</v>
      </c>
      <c r="I27" s="39" t="str">
        <f t="shared" si="4"/>
        <v/>
      </c>
      <c r="J27" s="9">
        <f t="shared" si="5"/>
        <v>0.61403508771929827</v>
      </c>
      <c r="K27" s="37">
        <f>C27*D27+C26*D26+C25*D25+C25*E27+C25*J27+C24*F27+C24*J26+C23*F26+C23*J25+C22*F25+C22*J24+C21*J23+C20*J22+C19*J21+C18*J20+C17*H27+C17*J19+C16*H26+C16*J18+C15*H25+C15*J17+C14*H24+C14*J16+C13*H23+C13*J15+C12*H22+C12*J14+C11*H21+C11*J13+C10*J12+C9*J11+C8*J10+C7*J9+C6*J8</f>
        <v>1853.8329302631587</v>
      </c>
      <c r="L27" s="35"/>
      <c r="M27" s="40" t="s">
        <v>29</v>
      </c>
      <c r="N27" s="42">
        <f>SUM(D4:I4)</f>
        <v>27</v>
      </c>
      <c r="O27" s="18" t="str">
        <f>"=3 +3+4+7+10"</f>
        <v>=3 +3+4+7+10</v>
      </c>
    </row>
    <row r="28" spans="1:15" x14ac:dyDescent="0.25">
      <c r="A28" s="18">
        <v>23</v>
      </c>
      <c r="B28" s="11" t="s">
        <v>12</v>
      </c>
      <c r="C28" s="15">
        <v>37.200450000000004</v>
      </c>
      <c r="D28" s="8">
        <f t="shared" si="0"/>
        <v>0.33333333333333331</v>
      </c>
      <c r="E28" s="8">
        <f t="shared" si="1"/>
        <v>2.9375</v>
      </c>
      <c r="F28" s="8">
        <f t="shared" si="2"/>
        <v>5.708333333333333</v>
      </c>
      <c r="G28" s="8"/>
      <c r="H28" s="8">
        <f t="shared" si="3"/>
        <v>2.8809523809523809</v>
      </c>
      <c r="I28" s="39" t="str">
        <f t="shared" si="4"/>
        <v/>
      </c>
      <c r="J28" s="9">
        <f t="shared" si="5"/>
        <v>0.61403508771929827</v>
      </c>
      <c r="K28" s="37">
        <f>C28*D28+C27*D27+C26*D26+C26*E28+C26*J28+C25*F28+C25*J27+C24*F27+C24*J26+C23*F26+C23*J25+C22*J24+C21*J23+C20*J22+C19*J21+C18*H28+C18*J20+C17*H27+C17*J19+C16*H26+C16*J18+C15*H25+C15*J17+C14*H24+C14*J16+C13*H23+C13*J15+C12*H22+C12*J14+C11*J13+C10*J12+C9*J11+C8*J10+C7*J9+C6*J8</f>
        <v>1856.4015573848692</v>
      </c>
      <c r="L28" s="35"/>
      <c r="M28" s="14" t="s">
        <v>31</v>
      </c>
    </row>
    <row r="29" spans="1:15" x14ac:dyDescent="0.25">
      <c r="A29" s="18">
        <v>24</v>
      </c>
      <c r="B29" s="10" t="s">
        <v>13</v>
      </c>
      <c r="C29" s="16">
        <v>31.437000000000001</v>
      </c>
      <c r="D29" s="8">
        <f t="shared" si="0"/>
        <v>0.33333333333333331</v>
      </c>
      <c r="E29" s="8">
        <f t="shared" si="1"/>
        <v>2.9375</v>
      </c>
      <c r="F29" s="8">
        <f t="shared" si="2"/>
        <v>5.708333333333333</v>
      </c>
      <c r="G29" s="8"/>
      <c r="H29" s="8">
        <f t="shared" si="3"/>
        <v>2.8809523809523809</v>
      </c>
      <c r="I29" s="39" t="str">
        <f t="shared" si="4"/>
        <v/>
      </c>
      <c r="J29" s="9">
        <f t="shared" si="5"/>
        <v>0.61403508771929827</v>
      </c>
      <c r="K29" s="37">
        <f>C29*D29+C28*D28+C27*D27+C27*E29+C27*J29+C26*F29+C26*J28+C25*F28+C25*J27+C24*F27+C24*J26+C23*J25+C22*J24+C21*J23+C20*J22+C19*H29+C19*J21+C18*H28+C18*J20+C17*H27+C17*J19+C16*H26+C16*J18+C15*H25+C15*J17+C14*H24+C14*J16+C13*H23+C13*J15+C12*J14+C11*J13+C10*J12+C9*J11+C8*J10+C7*J9+C6*J8</f>
        <v>1903.4759042269743</v>
      </c>
      <c r="L29" s="35"/>
      <c r="M29" s="18" t="s">
        <v>33</v>
      </c>
    </row>
    <row r="30" spans="1:15" x14ac:dyDescent="0.25">
      <c r="A30" s="18">
        <v>25</v>
      </c>
      <c r="B30" s="5" t="s">
        <v>2</v>
      </c>
      <c r="C30" s="15">
        <v>30.808259999999997</v>
      </c>
      <c r="D30" s="8">
        <f t="shared" si="0"/>
        <v>0.33333333333333331</v>
      </c>
      <c r="E30" s="8">
        <f t="shared" si="1"/>
        <v>2.9375</v>
      </c>
      <c r="F30" s="8">
        <f t="shared" si="2"/>
        <v>5.708333333333333</v>
      </c>
      <c r="G30" s="8"/>
      <c r="H30" s="8">
        <f t="shared" si="3"/>
        <v>2.8809523809523809</v>
      </c>
      <c r="I30" s="39" t="str">
        <f t="shared" si="4"/>
        <v/>
      </c>
      <c r="J30" s="9">
        <f t="shared" si="5"/>
        <v>0.61403508771929827</v>
      </c>
      <c r="K30" s="37">
        <f>C30*D30+C29*D29+C28*D28+C28*E30+C28*J30+C27*F30+C27*J29+C26*F29+C26*J28+C25*F28+C25*J27+C24*J26+C23*J25+C22*J24+C21*J23+C20*H30+C20*J22+C19*H29+C19*J21+C18*H28+C18*J20+C17*H27+C17*J19+C16*H26+C16*J18+C15*H25+C15*J17+C14*H24+C14*J16+C13*J15+C12*J14+C11*J13+C10*J12+C9*J11+C8*J10+C7*J9+C6*J8</f>
        <v>1958.4665167434218</v>
      </c>
      <c r="L30" s="35"/>
      <c r="M30" s="18" t="s">
        <v>34</v>
      </c>
    </row>
    <row r="31" spans="1:15" x14ac:dyDescent="0.25">
      <c r="A31" s="18">
        <v>26</v>
      </c>
      <c r="B31" s="11" t="s">
        <v>3</v>
      </c>
      <c r="C31" s="15">
        <v>40.658519999999996</v>
      </c>
      <c r="D31" s="8">
        <f t="shared" si="0"/>
        <v>0.33333333333333331</v>
      </c>
      <c r="E31" s="8">
        <f t="shared" si="1"/>
        <v>2.9375</v>
      </c>
      <c r="F31" s="8">
        <f t="shared" si="2"/>
        <v>5.708333333333333</v>
      </c>
      <c r="G31" s="8"/>
      <c r="H31" s="8">
        <f t="shared" si="3"/>
        <v>2.8809523809523809</v>
      </c>
      <c r="I31" s="39" t="str">
        <f t="shared" si="4"/>
        <v/>
      </c>
      <c r="J31" s="9">
        <f t="shared" si="5"/>
        <v>0.61403508771929827</v>
      </c>
      <c r="K31" s="37">
        <f>C31*D31+C30*D30+C29*D29+C29*E31+C29*J31+C28*F31+C28*J30+C27*F30+C27*J29+C26*F29+C26*J28+C25*J27+C24*J26+C23*J25+C22*J24+C21*H31+C21*J23+C20*H30+C20*J22+C19*H29+C19*J21+C18*H28+C18*J20+C17*H27+C17*J19+C16*H26+C16*J18+C15*H25+C15*J17+C14*J16+C13*J15+C12*J14+C11*J13+C10*J12+C9*J11+C8*J10+C7*J9+C6*J8</f>
        <v>2033.8578496710534</v>
      </c>
      <c r="L31" s="35"/>
    </row>
    <row r="32" spans="1:15" ht="15.75" thickBot="1" x14ac:dyDescent="0.3">
      <c r="A32" s="18">
        <v>27</v>
      </c>
      <c r="B32" s="11" t="s">
        <v>4</v>
      </c>
      <c r="C32" s="15">
        <v>38.772300000000001</v>
      </c>
      <c r="D32" s="8">
        <f t="shared" si="0"/>
        <v>0.33333333333333331</v>
      </c>
      <c r="E32" s="8">
        <f t="shared" si="1"/>
        <v>2.9375</v>
      </c>
      <c r="F32" s="8">
        <f t="shared" si="2"/>
        <v>5.708333333333333</v>
      </c>
      <c r="G32" s="8"/>
      <c r="H32" s="8">
        <f t="shared" si="3"/>
        <v>2.8809523809523809</v>
      </c>
      <c r="I32" s="36">
        <f>IF(A32&gt;=D$4+$F$4+$G$4+$H$4+$I$4,$I$3,"")</f>
        <v>3.75</v>
      </c>
      <c r="J32" s="9">
        <f t="shared" si="5"/>
        <v>0.61403508771929827</v>
      </c>
      <c r="K32" s="37">
        <f>C32*D32+C31*D31+C30*D30+C30*E32+C30*J32+C29*F32+C29*J31+C28*F31+C28*J30+C27*F30+C27*J29+C26*J28+C25*J27+C24*J26+C23*J25+C22*H32+C22*J24+C21*H31+C21*J23+C20*H30+C20*J22+C19*H29+C19*J21+C18*H28+C18*J20+C17*H27+C17*J19+C16*H26+C16*J18+C15*J17+C14*J16+C13*J15+C12*J14+C11*J13+C10*J12+C9*J11+C8*J10+C7*J9+C6*I32+C6*J8</f>
        <v>2126.0948316776326</v>
      </c>
      <c r="L32" s="35"/>
      <c r="M32" s="18" t="s">
        <v>40</v>
      </c>
    </row>
    <row r="33" spans="1:12" x14ac:dyDescent="0.25">
      <c r="A33" s="18">
        <v>28</v>
      </c>
      <c r="B33" s="11" t="s">
        <v>5</v>
      </c>
      <c r="C33" s="15">
        <v>38.510325000000002</v>
      </c>
      <c r="D33" s="8">
        <f t="shared" si="0"/>
        <v>0.33333333333333331</v>
      </c>
      <c r="E33" s="8">
        <f t="shared" si="1"/>
        <v>2.9375</v>
      </c>
      <c r="F33" s="8">
        <f t="shared" si="2"/>
        <v>5.708333333333333</v>
      </c>
      <c r="G33" s="8"/>
      <c r="H33" s="8">
        <f t="shared" si="3"/>
        <v>2.8809523809523809</v>
      </c>
      <c r="I33" s="8">
        <f>IF(A33&gt;=D$4+$F$4+$G$4+$H$4+$I$4,$I$3,"")</f>
        <v>3.75</v>
      </c>
      <c r="J33" s="9">
        <f t="shared" si="5"/>
        <v>0.61403508771929827</v>
      </c>
      <c r="K33" s="37">
        <f>C33*D33+C32*D32+C31*D31+C31*E33+C31*J33+C30*F33+C30*J32+C29*F32+C29*J31+C28*F31+C28*J30+C27*J29+C26*J28+C25*J27+C24*J26+C23*H33+C23*J25+C22*H32+C22*J24+C21*H31+C21*J23+C20*H30+C20*J22+C19*H29+C19*J21+C18*H28+C18*J20+C17*H27+C17*J19+C16*J18+C15*J17+C14*J16+C13*J15+C12*J14+C11*J13+C10*J12+C9*J11+C8*J10+C7*I33+C7*J9</f>
        <v>2140.0982325657901</v>
      </c>
    </row>
    <row r="34" spans="1:12" x14ac:dyDescent="0.25">
      <c r="A34" s="18">
        <v>29</v>
      </c>
      <c r="B34" s="11" t="s">
        <v>6</v>
      </c>
      <c r="C34" s="15">
        <v>33.008850000000002</v>
      </c>
      <c r="D34" s="8">
        <f t="shared" si="0"/>
        <v>0.33333333333333331</v>
      </c>
      <c r="E34" s="8">
        <f t="shared" si="1"/>
        <v>2.9375</v>
      </c>
      <c r="F34" s="8">
        <f t="shared" si="2"/>
        <v>5.708333333333333</v>
      </c>
      <c r="G34" s="8"/>
      <c r="H34" s="8">
        <f t="shared" si="3"/>
        <v>2.8809523809523809</v>
      </c>
      <c r="I34" s="8">
        <f t="shared" ref="I34:I53" si="6">IF(A34&gt;=D$4+$F$4+$G$4+$H$4+$I$4,$I$3,"")</f>
        <v>3.75</v>
      </c>
      <c r="J34" s="9">
        <f t="shared" si="5"/>
        <v>0.61403508771929827</v>
      </c>
      <c r="K34" s="37">
        <f t="shared" ref="K34:K39" si="7">C34*D34+C33*D33+C32*D32+C32*E34+C32*J34+C31*F34+C31*J33+C30*F33+C30*J32+C29*F32+C29*J31+C28*J30+C27*J29+C26*J28+C25*J27+C24*H34+C24*J26+C23*H33+C23*J25+C22*H32+C22*J24+C21*H31+C21*J23+C20*H30+C20*J22+C19*H29+C19*J21+C18*H28+C18*J20+C17*J19+C16*J18+C15*J17+C14*J16+C13*J15+C12*J14+C11*J13+C10*J12+C9*J11+C8*I34+C8*J10</f>
        <v>2164.6485073026324</v>
      </c>
    </row>
    <row r="35" spans="1:12" x14ac:dyDescent="0.25">
      <c r="A35" s="18">
        <v>30</v>
      </c>
      <c r="B35" s="11" t="s">
        <v>7</v>
      </c>
      <c r="C35" s="15">
        <v>34.5807</v>
      </c>
      <c r="D35" s="8">
        <f t="shared" si="0"/>
        <v>0.33333333333333331</v>
      </c>
      <c r="E35" s="8">
        <f t="shared" si="1"/>
        <v>2.9375</v>
      </c>
      <c r="F35" s="8">
        <f t="shared" si="2"/>
        <v>5.708333333333333</v>
      </c>
      <c r="G35" s="8"/>
      <c r="H35" s="8">
        <f t="shared" si="3"/>
        <v>2.8809523809523809</v>
      </c>
      <c r="I35" s="8">
        <f t="shared" si="6"/>
        <v>3.75</v>
      </c>
      <c r="J35" s="9">
        <f t="shared" si="5"/>
        <v>0.61403508771929827</v>
      </c>
      <c r="K35" s="37">
        <f t="shared" si="7"/>
        <v>2189.9274451480273</v>
      </c>
    </row>
    <row r="36" spans="1:12" x14ac:dyDescent="0.25">
      <c r="A36" s="18">
        <v>31</v>
      </c>
      <c r="B36" s="11" t="s">
        <v>8</v>
      </c>
      <c r="C36" s="15">
        <v>38.772300000000001</v>
      </c>
      <c r="D36" s="8">
        <f t="shared" si="0"/>
        <v>0.33333333333333331</v>
      </c>
      <c r="E36" s="8">
        <f t="shared" si="1"/>
        <v>2.9375</v>
      </c>
      <c r="F36" s="8">
        <f t="shared" si="2"/>
        <v>5.708333333333333</v>
      </c>
      <c r="G36" s="8"/>
      <c r="H36" s="8">
        <f t="shared" si="3"/>
        <v>2.8809523809523809</v>
      </c>
      <c r="I36" s="8">
        <f t="shared" si="6"/>
        <v>3.75</v>
      </c>
      <c r="J36" s="9">
        <f t="shared" si="5"/>
        <v>0.61403508771929827</v>
      </c>
      <c r="K36" s="37">
        <f t="shared" si="7"/>
        <v>2178.5658142763168</v>
      </c>
    </row>
    <row r="37" spans="1:12" x14ac:dyDescent="0.25">
      <c r="A37" s="18">
        <v>32</v>
      </c>
      <c r="B37" s="11" t="s">
        <v>9</v>
      </c>
      <c r="C37" s="15">
        <v>26.197500000000002</v>
      </c>
      <c r="D37" s="8">
        <f t="shared" si="0"/>
        <v>0.33333333333333331</v>
      </c>
      <c r="E37" s="8">
        <f t="shared" si="1"/>
        <v>2.9375</v>
      </c>
      <c r="F37" s="8">
        <f t="shared" si="2"/>
        <v>5.708333333333333</v>
      </c>
      <c r="G37" s="8"/>
      <c r="H37" s="8">
        <f t="shared" si="3"/>
        <v>2.8809523809523809</v>
      </c>
      <c r="I37" s="8">
        <f t="shared" si="6"/>
        <v>3.75</v>
      </c>
      <c r="J37" s="9">
        <f t="shared" si="5"/>
        <v>0.61403508771929827</v>
      </c>
      <c r="K37" s="37">
        <f t="shared" si="7"/>
        <v>2147.8791034539486</v>
      </c>
    </row>
    <row r="38" spans="1:12" x14ac:dyDescent="0.25">
      <c r="A38" s="18">
        <v>33</v>
      </c>
      <c r="B38" s="11" t="s">
        <v>10</v>
      </c>
      <c r="C38" s="15">
        <v>35.366624999999999</v>
      </c>
      <c r="D38" s="8">
        <f t="shared" si="0"/>
        <v>0.33333333333333331</v>
      </c>
      <c r="E38" s="8">
        <f t="shared" si="1"/>
        <v>2.9375</v>
      </c>
      <c r="F38" s="8">
        <f t="shared" si="2"/>
        <v>5.708333333333333</v>
      </c>
      <c r="G38" s="8"/>
      <c r="H38" s="8">
        <f t="shared" si="3"/>
        <v>2.8809523809523809</v>
      </c>
      <c r="I38" s="8">
        <f t="shared" si="6"/>
        <v>3.75</v>
      </c>
      <c r="J38" s="9">
        <f t="shared" si="5"/>
        <v>0.61403508771929827</v>
      </c>
      <c r="K38" s="37">
        <f t="shared" si="7"/>
        <v>2151.0454554276325</v>
      </c>
    </row>
    <row r="39" spans="1:12" x14ac:dyDescent="0.25">
      <c r="A39" s="18">
        <v>34</v>
      </c>
      <c r="B39" s="11" t="s">
        <v>11</v>
      </c>
      <c r="C39" s="15">
        <v>40.082174999999999</v>
      </c>
      <c r="D39" s="8">
        <f t="shared" si="0"/>
        <v>0.33333333333333331</v>
      </c>
      <c r="E39" s="8">
        <f t="shared" si="1"/>
        <v>2.9375</v>
      </c>
      <c r="F39" s="8">
        <f t="shared" si="2"/>
        <v>5.708333333333333</v>
      </c>
      <c r="G39" s="8"/>
      <c r="H39" s="8">
        <f t="shared" si="3"/>
        <v>2.8809523809523809</v>
      </c>
      <c r="I39" s="8">
        <f t="shared" si="6"/>
        <v>3.75</v>
      </c>
      <c r="J39" s="9">
        <f t="shared" si="5"/>
        <v>0.61403508771929827</v>
      </c>
      <c r="K39" s="37">
        <f t="shared" si="7"/>
        <v>2056.6337526315797</v>
      </c>
    </row>
    <row r="40" spans="1:12" x14ac:dyDescent="0.25">
      <c r="A40" s="18">
        <v>35</v>
      </c>
      <c r="B40" s="11" t="s">
        <v>12</v>
      </c>
      <c r="C40" s="15">
        <v>37.200450000000004</v>
      </c>
      <c r="D40" s="8">
        <f t="shared" si="0"/>
        <v>0.33333333333333331</v>
      </c>
      <c r="E40" s="8">
        <f t="shared" si="1"/>
        <v>2.9375</v>
      </c>
      <c r="F40" s="8">
        <f t="shared" si="2"/>
        <v>5.708333333333333</v>
      </c>
      <c r="G40" s="8"/>
      <c r="H40" s="8">
        <f t="shared" si="3"/>
        <v>2.8809523809523809</v>
      </c>
      <c r="I40" s="8">
        <f t="shared" si="6"/>
        <v>3.75</v>
      </c>
      <c r="J40" s="9">
        <f t="shared" si="5"/>
        <v>0.61403508771929827</v>
      </c>
      <c r="K40" s="37">
        <f t="shared" ref="K40:K51" si="8">C40*D40+C39*D39+C38*D38+C38*E40+C38*J40+C37*F40+C37*J39+C36*F39+C36*J38+C35*F38+C35*J37+C34*J36+C33*J35+C32*J34+C31*J33+C30*H40+C30*J32+C29*H39+C29*J31+C28*H38+C28*J30+C27*H37+C27*J29+C26*H36+C26*J28+C25*H35+C25*J27+C24*H34+C24*J26+C23*J25+C22*J24+C21*J23+C20*J22+C19*J21+C18*J20+C17*J19+C16*J18+C15*J17+C14*I40+C14*J16</f>
        <v>2077.5004142927642</v>
      </c>
    </row>
    <row r="41" spans="1:12" ht="15.75" thickBot="1" x14ac:dyDescent="0.3">
      <c r="A41" s="18">
        <v>36</v>
      </c>
      <c r="B41" s="10" t="s">
        <v>13</v>
      </c>
      <c r="C41" s="16">
        <v>31.437000000000001</v>
      </c>
      <c r="D41" s="8">
        <f t="shared" si="0"/>
        <v>0.33333333333333331</v>
      </c>
      <c r="E41" s="8">
        <f t="shared" si="1"/>
        <v>2.9375</v>
      </c>
      <c r="F41" s="8">
        <f t="shared" si="2"/>
        <v>5.708333333333333</v>
      </c>
      <c r="G41" s="8"/>
      <c r="H41" s="8">
        <f t="shared" si="3"/>
        <v>2.8809523809523809</v>
      </c>
      <c r="I41" s="8">
        <f t="shared" si="6"/>
        <v>3.75</v>
      </c>
      <c r="J41" s="9">
        <f t="shared" si="5"/>
        <v>0.61403508771929827</v>
      </c>
      <c r="K41" s="37">
        <f t="shared" si="8"/>
        <v>2120.5417249506586</v>
      </c>
    </row>
    <row r="42" spans="1:12" x14ac:dyDescent="0.25">
      <c r="A42" s="18">
        <v>37</v>
      </c>
      <c r="B42" s="5" t="s">
        <v>2</v>
      </c>
      <c r="C42" s="15">
        <v>30.808259999999997</v>
      </c>
      <c r="D42" s="8">
        <f t="shared" si="0"/>
        <v>0.33333333333333331</v>
      </c>
      <c r="E42" s="8">
        <f t="shared" si="1"/>
        <v>2.9375</v>
      </c>
      <c r="F42" s="8">
        <f t="shared" si="2"/>
        <v>5.708333333333333</v>
      </c>
      <c r="G42" s="8"/>
      <c r="H42" s="8">
        <f t="shared" si="3"/>
        <v>2.8809523809523809</v>
      </c>
      <c r="I42" s="8">
        <f t="shared" si="6"/>
        <v>3.75</v>
      </c>
      <c r="J42" s="8">
        <f t="shared" si="5"/>
        <v>0.61403508771929827</v>
      </c>
      <c r="K42" s="33">
        <f t="shared" si="8"/>
        <v>2140.114006875001</v>
      </c>
      <c r="L42" s="43" t="s">
        <v>28</v>
      </c>
    </row>
    <row r="43" spans="1:12" x14ac:dyDescent="0.25">
      <c r="A43" s="18">
        <v>38</v>
      </c>
      <c r="B43" s="11" t="s">
        <v>3</v>
      </c>
      <c r="C43" s="15">
        <v>40.658519999999996</v>
      </c>
      <c r="D43" s="8">
        <f t="shared" si="0"/>
        <v>0.33333333333333331</v>
      </c>
      <c r="E43" s="8">
        <f t="shared" si="1"/>
        <v>2.9375</v>
      </c>
      <c r="F43" s="8">
        <f t="shared" si="2"/>
        <v>5.708333333333333</v>
      </c>
      <c r="G43" s="8"/>
      <c r="H43" s="8">
        <f t="shared" si="3"/>
        <v>2.8809523809523809</v>
      </c>
      <c r="I43" s="8">
        <f t="shared" si="6"/>
        <v>3.75</v>
      </c>
      <c r="J43" s="8">
        <f t="shared" si="5"/>
        <v>0.61403508771929827</v>
      </c>
      <c r="K43" s="39">
        <f t="shared" si="8"/>
        <v>2171.0500207236851</v>
      </c>
      <c r="L43" s="43"/>
    </row>
    <row r="44" spans="1:12" x14ac:dyDescent="0.25">
      <c r="A44" s="18">
        <v>39</v>
      </c>
      <c r="B44" s="11" t="s">
        <v>4</v>
      </c>
      <c r="C44" s="15">
        <v>38.772300000000001</v>
      </c>
      <c r="D44" s="8">
        <f t="shared" si="0"/>
        <v>0.33333333333333331</v>
      </c>
      <c r="E44" s="8">
        <f t="shared" si="1"/>
        <v>2.9375</v>
      </c>
      <c r="F44" s="8">
        <f t="shared" si="2"/>
        <v>5.708333333333333</v>
      </c>
      <c r="G44" s="8"/>
      <c r="H44" s="8">
        <f t="shared" si="3"/>
        <v>2.8809523809523809</v>
      </c>
      <c r="I44" s="8">
        <f t="shared" si="6"/>
        <v>3.75</v>
      </c>
      <c r="J44" s="8">
        <f t="shared" si="5"/>
        <v>0.61403508771929827</v>
      </c>
      <c r="K44" s="39">
        <f t="shared" si="8"/>
        <v>2126.0948316776326</v>
      </c>
      <c r="L44" s="43"/>
    </row>
    <row r="45" spans="1:12" x14ac:dyDescent="0.25">
      <c r="A45" s="18">
        <v>40</v>
      </c>
      <c r="B45" s="11" t="s">
        <v>5</v>
      </c>
      <c r="C45" s="15">
        <v>38.510325000000002</v>
      </c>
      <c r="D45" s="8">
        <f t="shared" si="0"/>
        <v>0.33333333333333331</v>
      </c>
      <c r="E45" s="8">
        <f t="shared" si="1"/>
        <v>2.9375</v>
      </c>
      <c r="F45" s="8">
        <f t="shared" si="2"/>
        <v>5.708333333333333</v>
      </c>
      <c r="G45" s="8"/>
      <c r="H45" s="8">
        <f t="shared" si="3"/>
        <v>2.8809523809523809</v>
      </c>
      <c r="I45" s="8">
        <f t="shared" si="6"/>
        <v>3.75</v>
      </c>
      <c r="J45" s="8">
        <f t="shared" si="5"/>
        <v>0.61403508771929827</v>
      </c>
      <c r="K45" s="39">
        <f t="shared" si="8"/>
        <v>2140.0982325657901</v>
      </c>
      <c r="L45" s="43"/>
    </row>
    <row r="46" spans="1:12" x14ac:dyDescent="0.25">
      <c r="A46" s="18">
        <v>41</v>
      </c>
      <c r="B46" s="11" t="s">
        <v>6</v>
      </c>
      <c r="C46" s="15">
        <v>33.008850000000002</v>
      </c>
      <c r="D46" s="8">
        <f t="shared" si="0"/>
        <v>0.33333333333333331</v>
      </c>
      <c r="E46" s="8">
        <f t="shared" si="1"/>
        <v>2.9375</v>
      </c>
      <c r="F46" s="8">
        <f t="shared" si="2"/>
        <v>5.708333333333333</v>
      </c>
      <c r="G46" s="8"/>
      <c r="H46" s="8">
        <f t="shared" si="3"/>
        <v>2.8809523809523809</v>
      </c>
      <c r="I46" s="8">
        <f t="shared" si="6"/>
        <v>3.75</v>
      </c>
      <c r="J46" s="8">
        <f t="shared" si="5"/>
        <v>0.61403508771929827</v>
      </c>
      <c r="K46" s="39">
        <f t="shared" si="8"/>
        <v>2164.6485073026324</v>
      </c>
      <c r="L46" s="43"/>
    </row>
    <row r="47" spans="1:12" x14ac:dyDescent="0.25">
      <c r="A47" s="18">
        <v>42</v>
      </c>
      <c r="B47" s="11" t="s">
        <v>7</v>
      </c>
      <c r="C47" s="15">
        <v>34.5807</v>
      </c>
      <c r="D47" s="8">
        <f t="shared" si="0"/>
        <v>0.33333333333333331</v>
      </c>
      <c r="E47" s="8">
        <f t="shared" si="1"/>
        <v>2.9375</v>
      </c>
      <c r="F47" s="8">
        <f t="shared" si="2"/>
        <v>5.708333333333333</v>
      </c>
      <c r="G47" s="8"/>
      <c r="H47" s="8">
        <f t="shared" si="3"/>
        <v>2.8809523809523809</v>
      </c>
      <c r="I47" s="8">
        <f t="shared" si="6"/>
        <v>3.75</v>
      </c>
      <c r="J47" s="8">
        <f t="shared" si="5"/>
        <v>0.61403508771929827</v>
      </c>
      <c r="K47" s="39">
        <f t="shared" si="8"/>
        <v>2189.9274451480273</v>
      </c>
      <c r="L47" s="43"/>
    </row>
    <row r="48" spans="1:12" x14ac:dyDescent="0.25">
      <c r="A48" s="18">
        <v>43</v>
      </c>
      <c r="B48" s="11" t="s">
        <v>8</v>
      </c>
      <c r="C48" s="15">
        <v>38.772300000000001</v>
      </c>
      <c r="D48" s="8">
        <f t="shared" si="0"/>
        <v>0.33333333333333331</v>
      </c>
      <c r="E48" s="8">
        <f t="shared" si="1"/>
        <v>2.9375</v>
      </c>
      <c r="F48" s="8">
        <f t="shared" si="2"/>
        <v>5.708333333333333</v>
      </c>
      <c r="G48" s="8"/>
      <c r="H48" s="8">
        <f t="shared" si="3"/>
        <v>2.8809523809523809</v>
      </c>
      <c r="I48" s="8">
        <f t="shared" si="6"/>
        <v>3.75</v>
      </c>
      <c r="J48" s="8">
        <f t="shared" si="5"/>
        <v>0.61403508771929827</v>
      </c>
      <c r="K48" s="39">
        <f t="shared" si="8"/>
        <v>2178.5658142763168</v>
      </c>
      <c r="L48" s="43"/>
    </row>
    <row r="49" spans="1:12" x14ac:dyDescent="0.25">
      <c r="A49" s="18">
        <v>44</v>
      </c>
      <c r="B49" s="11" t="s">
        <v>9</v>
      </c>
      <c r="C49" s="15">
        <v>26.197500000000002</v>
      </c>
      <c r="D49" s="8">
        <f t="shared" si="0"/>
        <v>0.33333333333333331</v>
      </c>
      <c r="E49" s="8">
        <f t="shared" si="1"/>
        <v>2.9375</v>
      </c>
      <c r="F49" s="8">
        <f t="shared" si="2"/>
        <v>5.708333333333333</v>
      </c>
      <c r="G49" s="8"/>
      <c r="H49" s="8">
        <f t="shared" si="3"/>
        <v>2.8809523809523809</v>
      </c>
      <c r="I49" s="8">
        <f t="shared" si="6"/>
        <v>3.75</v>
      </c>
      <c r="J49" s="8">
        <f t="shared" si="5"/>
        <v>0.61403508771929827</v>
      </c>
      <c r="K49" s="39">
        <f t="shared" si="8"/>
        <v>2147.8791034539486</v>
      </c>
      <c r="L49" s="43"/>
    </row>
    <row r="50" spans="1:12" x14ac:dyDescent="0.25">
      <c r="A50" s="18">
        <v>45</v>
      </c>
      <c r="B50" s="11" t="s">
        <v>10</v>
      </c>
      <c r="C50" s="15">
        <v>35.366624999999999</v>
      </c>
      <c r="D50" s="8">
        <f t="shared" si="0"/>
        <v>0.33333333333333331</v>
      </c>
      <c r="E50" s="8">
        <f t="shared" si="1"/>
        <v>2.9375</v>
      </c>
      <c r="F50" s="8">
        <f t="shared" si="2"/>
        <v>5.708333333333333</v>
      </c>
      <c r="G50" s="8"/>
      <c r="H50" s="8">
        <f t="shared" si="3"/>
        <v>2.8809523809523809</v>
      </c>
      <c r="I50" s="8">
        <f t="shared" si="6"/>
        <v>3.75</v>
      </c>
      <c r="J50" s="8">
        <f t="shared" si="5"/>
        <v>0.61403508771929827</v>
      </c>
      <c r="K50" s="39">
        <f t="shared" si="8"/>
        <v>2151.0454554276325</v>
      </c>
      <c r="L50" s="43"/>
    </row>
    <row r="51" spans="1:12" x14ac:dyDescent="0.25">
      <c r="A51" s="18">
        <v>46</v>
      </c>
      <c r="B51" s="11" t="s">
        <v>11</v>
      </c>
      <c r="C51" s="15">
        <v>40.082174999999999</v>
      </c>
      <c r="D51" s="8">
        <f t="shared" si="0"/>
        <v>0.33333333333333331</v>
      </c>
      <c r="E51" s="8">
        <f t="shared" si="1"/>
        <v>2.9375</v>
      </c>
      <c r="F51" s="8">
        <f t="shared" si="2"/>
        <v>5.708333333333333</v>
      </c>
      <c r="G51" s="8"/>
      <c r="H51" s="8">
        <f t="shared" si="3"/>
        <v>2.8809523809523809</v>
      </c>
      <c r="I51" s="8">
        <f t="shared" si="6"/>
        <v>3.75</v>
      </c>
      <c r="J51" s="8">
        <f t="shared" si="5"/>
        <v>0.61403508771929827</v>
      </c>
      <c r="K51" s="39">
        <f t="shared" si="8"/>
        <v>2056.6337526315797</v>
      </c>
      <c r="L51" s="43"/>
    </row>
    <row r="52" spans="1:12" x14ac:dyDescent="0.25">
      <c r="A52" s="18">
        <v>47</v>
      </c>
      <c r="B52" s="11" t="s">
        <v>12</v>
      </c>
      <c r="C52" s="15">
        <v>37.200450000000004</v>
      </c>
      <c r="D52" s="8">
        <f t="shared" si="0"/>
        <v>0.33333333333333331</v>
      </c>
      <c r="E52" s="8">
        <f t="shared" si="1"/>
        <v>2.9375</v>
      </c>
      <c r="F52" s="8">
        <f t="shared" si="2"/>
        <v>5.708333333333333</v>
      </c>
      <c r="G52" s="8"/>
      <c r="H52" s="8">
        <f t="shared" si="3"/>
        <v>2.8809523809523809</v>
      </c>
      <c r="I52" s="8">
        <f t="shared" si="6"/>
        <v>3.75</v>
      </c>
      <c r="J52" s="8">
        <f t="shared" si="5"/>
        <v>0.61403508771929827</v>
      </c>
      <c r="K52" s="39">
        <f t="shared" ref="K52" si="9">C52*D52+C51*D51+C50*D50+C50*E52+C50*J52+C49*F52+C49*J51+C48*F51+C48*J50+C47*F50+C47*J49+C46*J48+C45*J47+C44*J46+C43*J45+C42*H52+C42*J44+C41*H51+C41*J43+C40*H50+C40*J42+C39*H49+C39*J41+C38*H48+C38*J40+C37*H47+C37*J39+C36*H46+C36*J38+C35*J37+C34*J36+C33*J35+C32*J34+C31*J33+C30*J32+C29*J31+C28*J30+C27*J29+C26*I52+C26*J28</f>
        <v>2077.5004142927642</v>
      </c>
      <c r="L52" s="43"/>
    </row>
    <row r="53" spans="1:12" ht="15.75" thickBot="1" x14ac:dyDescent="0.3">
      <c r="A53" s="18">
        <v>48</v>
      </c>
      <c r="B53" s="10" t="s">
        <v>13</v>
      </c>
      <c r="C53" s="16">
        <v>31.437000000000001</v>
      </c>
      <c r="D53" s="12">
        <f t="shared" si="0"/>
        <v>0.33333333333333331</v>
      </c>
      <c r="E53" s="12">
        <f t="shared" si="1"/>
        <v>2.9375</v>
      </c>
      <c r="F53" s="12">
        <f t="shared" si="2"/>
        <v>5.708333333333333</v>
      </c>
      <c r="G53" s="12"/>
      <c r="H53" s="12">
        <f t="shared" si="3"/>
        <v>2.8809523809523809</v>
      </c>
      <c r="I53" s="12">
        <f t="shared" si="6"/>
        <v>3.75</v>
      </c>
      <c r="J53" s="12">
        <f t="shared" si="5"/>
        <v>0.61403508771929827</v>
      </c>
      <c r="K53" s="36">
        <f>C53*D53+C52*D52+C51*D51+C51*E53+C51*J53+C50*F53+C50*J52+C49*F52+C49*J51+C48*F51+C48*J50+C47*J49+C46*J48+C45*J47+C44*J46+C43*H53+C43*J45+C42*H52+C42*J44+C41*H51+C41*J43+C40*H50+C40*J42+C39*H49+C39*J41+C38*H48+C38*J40+C37*H47+C37*J39+C36*J38+C35*J37+C34*J36+C33*J35+C32*J34+C31*J33+C30*J32+C29*J31+C28*J30+C27*I53+C27*J29</f>
        <v>2120.5417249506586</v>
      </c>
      <c r="L53" s="43"/>
    </row>
  </sheetData>
  <mergeCells count="3">
    <mergeCell ref="L42:L53"/>
    <mergeCell ref="L6:L32"/>
    <mergeCell ref="M26:O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2021-07-31T15:00:28Z</dcterms:modified>
</cp:coreProperties>
</file>