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225" yWindow="585" windowWidth="2460" windowHeight="7965" tabRatio="823"/>
  </bookViews>
  <sheets>
    <sheet name="SYNTHESE" sheetId="638" r:id="rId1"/>
    <sheet name="ABOUKHADIJA" sheetId="581" r:id="rId2"/>
    <sheet name="ABOULFADIL" sheetId="512" r:id="rId3"/>
    <sheet name="ADEN HAJI Sech" sheetId="515" r:id="rId4"/>
    <sheet name="AHMED SHIRE" sheetId="158" r:id="rId5"/>
    <sheet name="AIDROUS" sheetId="177" r:id="rId6"/>
    <sheet name="AIT HMID" sheetId="546" r:id="rId7"/>
    <sheet name="AKBIRI " sheetId="516" r:id="rId8"/>
    <sheet name="AKINBODU" sheetId="129" r:id="rId9"/>
    <sheet name="AL-HAJAJI" sheetId="598" r:id="rId10"/>
    <sheet name="ALOU" sheetId="603" r:id="rId11"/>
    <sheet name="ALVAREZ BLANCO" sheetId="105" r:id="rId12"/>
    <sheet name="Vierge ok" sheetId="637" r:id="rId13"/>
    <sheet name="CHARGES" sheetId="435" r:id="rId14"/>
  </sheets>
  <definedNames>
    <definedName name="_xlnm._FilterDatabase" localSheetId="13" hidden="1">CHARGES!#REF!</definedName>
  </definedNames>
  <calcPr calcId="152511"/>
  <fileRecoveryPr autoRecover="0"/>
</workbook>
</file>

<file path=xl/calcChain.xml><?xml version="1.0" encoding="utf-8"?>
<calcChain xmlns="http://schemas.openxmlformats.org/spreadsheetml/2006/main">
  <c r="E14" i="158" l="1"/>
  <c r="E14" i="516"/>
  <c r="H9" i="637"/>
  <c r="C14" i="637"/>
  <c r="H14" i="637"/>
  <c r="C15" i="637"/>
  <c r="H15" i="637"/>
  <c r="C16" i="637"/>
  <c r="H16" i="637"/>
  <c r="C17" i="637"/>
  <c r="H17" i="637"/>
  <c r="C18" i="637"/>
  <c r="H18" i="637"/>
  <c r="C19" i="637"/>
  <c r="H19" i="637"/>
  <c r="C20" i="637"/>
  <c r="H20" i="637"/>
  <c r="C21" i="637"/>
  <c r="H21" i="637"/>
  <c r="C22" i="637"/>
  <c r="H22" i="637"/>
  <c r="C23" i="637"/>
  <c r="H23" i="637"/>
  <c r="C24" i="637"/>
  <c r="H24" i="637"/>
  <c r="C25" i="637"/>
  <c r="H25" i="637"/>
  <c r="I26" i="637"/>
  <c r="J26" i="637"/>
  <c r="K26" i="637"/>
  <c r="F30" i="637"/>
  <c r="B31" i="637" s="1"/>
  <c r="G31" i="637" s="1"/>
  <c r="H9" i="105"/>
  <c r="H13" i="105"/>
  <c r="C14" i="105"/>
  <c r="C15" i="105"/>
  <c r="C16" i="105"/>
  <c r="C17" i="105"/>
  <c r="C18" i="105"/>
  <c r="C19" i="105"/>
  <c r="C20" i="105"/>
  <c r="C21" i="105"/>
  <c r="C22" i="105"/>
  <c r="C23" i="105"/>
  <c r="C24" i="105"/>
  <c r="C25" i="105"/>
  <c r="H14" i="105"/>
  <c r="H15" i="105"/>
  <c r="H16" i="105"/>
  <c r="H17" i="105"/>
  <c r="H18" i="105"/>
  <c r="H19" i="105"/>
  <c r="H20" i="105"/>
  <c r="H21" i="105"/>
  <c r="H22" i="105"/>
  <c r="H23" i="105"/>
  <c r="H24" i="105"/>
  <c r="H25" i="105"/>
  <c r="I26" i="105"/>
  <c r="J26" i="105"/>
  <c r="M26" i="105" s="1"/>
  <c r="K26" i="105"/>
  <c r="F30" i="105"/>
  <c r="B31" i="105" s="1"/>
  <c r="G31" i="105" s="1"/>
  <c r="E34" i="105"/>
  <c r="G35" i="105" s="1"/>
  <c r="H9" i="603"/>
  <c r="C14" i="603"/>
  <c r="C15" i="603"/>
  <c r="C25" i="603"/>
  <c r="H14" i="603"/>
  <c r="H15" i="603"/>
  <c r="C16" i="603"/>
  <c r="H16" i="603"/>
  <c r="C17" i="603"/>
  <c r="H17" i="603"/>
  <c r="C18" i="603"/>
  <c r="H18" i="603"/>
  <c r="C19" i="603"/>
  <c r="H19" i="603"/>
  <c r="C20" i="603"/>
  <c r="H20" i="603"/>
  <c r="C21" i="603"/>
  <c r="H21" i="603"/>
  <c r="C22" i="603"/>
  <c r="H22" i="603"/>
  <c r="C23" i="603"/>
  <c r="H23" i="603"/>
  <c r="C24" i="603"/>
  <c r="H24" i="603"/>
  <c r="H25" i="603"/>
  <c r="I26" i="603"/>
  <c r="J26" i="603"/>
  <c r="K26" i="603"/>
  <c r="M26" i="603" s="1"/>
  <c r="F30" i="603"/>
  <c r="B31" i="603" s="1"/>
  <c r="G31" i="603" s="1"/>
  <c r="H9" i="598"/>
  <c r="C14" i="598"/>
  <c r="H14" i="598"/>
  <c r="H15" i="598" s="1"/>
  <c r="C15" i="598"/>
  <c r="C16" i="598"/>
  <c r="H16" i="598"/>
  <c r="H17" i="598"/>
  <c r="H18" i="598"/>
  <c r="H19" i="598"/>
  <c r="H20" i="598"/>
  <c r="H21" i="598"/>
  <c r="H22" i="598"/>
  <c r="H23" i="598"/>
  <c r="H24" i="598"/>
  <c r="H25" i="598"/>
  <c r="C17" i="598"/>
  <c r="C18" i="598"/>
  <c r="C19" i="598"/>
  <c r="C20" i="598"/>
  <c r="C21" i="598"/>
  <c r="C22" i="598"/>
  <c r="C23" i="598"/>
  <c r="C24" i="598"/>
  <c r="C25" i="598"/>
  <c r="I26" i="598"/>
  <c r="J26" i="598"/>
  <c r="K26" i="598"/>
  <c r="M26" i="598"/>
  <c r="F30" i="598"/>
  <c r="B31" i="598" s="1"/>
  <c r="G31" i="598" s="1"/>
  <c r="H9" i="129"/>
  <c r="C14" i="129"/>
  <c r="H14" i="129"/>
  <c r="H15" i="129"/>
  <c r="H16" i="129"/>
  <c r="H17" i="129"/>
  <c r="H18" i="129"/>
  <c r="H19" i="129"/>
  <c r="H20" i="129"/>
  <c r="C15" i="129"/>
  <c r="C16" i="129"/>
  <c r="C17" i="129"/>
  <c r="C18" i="129"/>
  <c r="C19" i="129"/>
  <c r="C26" i="129" s="1"/>
  <c r="C20" i="129"/>
  <c r="C21" i="129"/>
  <c r="C22" i="129"/>
  <c r="C23" i="129"/>
  <c r="C24" i="129"/>
  <c r="C25" i="129"/>
  <c r="I26" i="129"/>
  <c r="J26" i="129"/>
  <c r="M26" i="129" s="1"/>
  <c r="K26" i="129"/>
  <c r="H9" i="516"/>
  <c r="C14" i="516"/>
  <c r="C26" i="516" s="1"/>
  <c r="H14" i="516"/>
  <c r="H15" i="516"/>
  <c r="H16" i="516"/>
  <c r="H17" i="516"/>
  <c r="H18" i="516"/>
  <c r="H19" i="516"/>
  <c r="H20" i="516"/>
  <c r="H21" i="516"/>
  <c r="H22" i="516"/>
  <c r="C15" i="516"/>
  <c r="C16" i="516"/>
  <c r="C17" i="516"/>
  <c r="C18" i="516"/>
  <c r="C19" i="516"/>
  <c r="C20" i="516"/>
  <c r="C21" i="516"/>
  <c r="C22" i="516"/>
  <c r="C23" i="516"/>
  <c r="C24" i="516"/>
  <c r="C25" i="516"/>
  <c r="I26" i="516"/>
  <c r="J26" i="516"/>
  <c r="K26" i="516"/>
  <c r="F30" i="516"/>
  <c r="B31" i="516" s="1"/>
  <c r="G31" i="516" s="1"/>
  <c r="H9" i="546"/>
  <c r="C14" i="546"/>
  <c r="H14" i="546"/>
  <c r="H15" i="546"/>
  <c r="H16" i="546"/>
  <c r="H17" i="546"/>
  <c r="H18" i="546"/>
  <c r="H19" i="546"/>
  <c r="H20" i="546"/>
  <c r="H21" i="546"/>
  <c r="H22" i="546"/>
  <c r="H23" i="546"/>
  <c r="H24" i="546"/>
  <c r="H25" i="546"/>
  <c r="C15" i="546"/>
  <c r="C16" i="546"/>
  <c r="C26" i="546" s="1"/>
  <c r="C17" i="546"/>
  <c r="C18" i="546"/>
  <c r="C19" i="546"/>
  <c r="C20" i="546"/>
  <c r="C21" i="546"/>
  <c r="C22" i="546"/>
  <c r="C23" i="546"/>
  <c r="C24" i="546"/>
  <c r="C25" i="546"/>
  <c r="I26" i="546"/>
  <c r="J26" i="546"/>
  <c r="M26" i="546" s="1"/>
  <c r="K26" i="546"/>
  <c r="F30" i="546"/>
  <c r="B31" i="546"/>
  <c r="G31" i="546" s="1"/>
  <c r="H9" i="177"/>
  <c r="C14" i="177"/>
  <c r="C25" i="177"/>
  <c r="H14" i="177"/>
  <c r="H15" i="177" s="1"/>
  <c r="H16" i="177"/>
  <c r="H17" i="177"/>
  <c r="H18" i="177"/>
  <c r="H19" i="177"/>
  <c r="C15" i="177"/>
  <c r="C16" i="177"/>
  <c r="C17" i="177"/>
  <c r="C18" i="177"/>
  <c r="C19" i="177"/>
  <c r="C20" i="177"/>
  <c r="C21" i="177"/>
  <c r="C22" i="177"/>
  <c r="C23" i="177"/>
  <c r="I26" i="177"/>
  <c r="J26" i="177"/>
  <c r="M26" i="177" s="1"/>
  <c r="K26" i="177"/>
  <c r="H9" i="158"/>
  <c r="C14" i="158"/>
  <c r="H14" i="158"/>
  <c r="H15" i="158" s="1"/>
  <c r="C15" i="158"/>
  <c r="C16" i="158"/>
  <c r="C17" i="158"/>
  <c r="C25" i="158"/>
  <c r="C18" i="158"/>
  <c r="C19" i="158"/>
  <c r="C20" i="158"/>
  <c r="C21" i="158"/>
  <c r="C22" i="158"/>
  <c r="C23" i="158"/>
  <c r="C24" i="158"/>
  <c r="I26" i="158"/>
  <c r="J26" i="158"/>
  <c r="M26" i="158" s="1"/>
  <c r="K26" i="158"/>
  <c r="H9" i="515"/>
  <c r="C14" i="515"/>
  <c r="C15" i="515"/>
  <c r="C16" i="515"/>
  <c r="C17" i="515"/>
  <c r="C18" i="515"/>
  <c r="C19" i="515"/>
  <c r="C20" i="515"/>
  <c r="C21" i="515"/>
  <c r="C22" i="515"/>
  <c r="C23" i="515"/>
  <c r="C24" i="515"/>
  <c r="C25" i="515"/>
  <c r="H14" i="515"/>
  <c r="H15" i="515"/>
  <c r="H16" i="515"/>
  <c r="H17" i="515"/>
  <c r="H18" i="515"/>
  <c r="H19" i="515"/>
  <c r="H20" i="515"/>
  <c r="H21" i="515"/>
  <c r="H22" i="515"/>
  <c r="H23" i="515"/>
  <c r="H24" i="515"/>
  <c r="H25" i="515"/>
  <c r="I26" i="515"/>
  <c r="J26" i="515"/>
  <c r="M26" i="515" s="1"/>
  <c r="K26" i="515"/>
  <c r="F30" i="515"/>
  <c r="B31" i="515" s="1"/>
  <c r="G31" i="515" s="1"/>
  <c r="H9" i="512"/>
  <c r="C14" i="512"/>
  <c r="H14" i="512"/>
  <c r="H15" i="512" s="1"/>
  <c r="C15" i="512"/>
  <c r="C16" i="512"/>
  <c r="C17" i="512"/>
  <c r="C18" i="512"/>
  <c r="C19" i="512"/>
  <c r="C20" i="512"/>
  <c r="C21" i="512"/>
  <c r="C22" i="512"/>
  <c r="C23" i="512"/>
  <c r="C24" i="512"/>
  <c r="C25" i="512"/>
  <c r="I26" i="512"/>
  <c r="J26" i="512"/>
  <c r="K26" i="512"/>
  <c r="F30" i="512"/>
  <c r="B31" i="512" s="1"/>
  <c r="G31" i="512" s="1"/>
  <c r="H9" i="581"/>
  <c r="C14" i="581"/>
  <c r="H14" i="581"/>
  <c r="H15" i="581"/>
  <c r="H16" i="581"/>
  <c r="H17" i="581"/>
  <c r="H18" i="581"/>
  <c r="H19" i="581"/>
  <c r="H20" i="581"/>
  <c r="H21" i="581"/>
  <c r="H22" i="581"/>
  <c r="H23" i="581"/>
  <c r="H24" i="581"/>
  <c r="H25" i="581"/>
  <c r="C15" i="581"/>
  <c r="C16" i="581"/>
  <c r="C17" i="581"/>
  <c r="C18" i="581"/>
  <c r="C19" i="581"/>
  <c r="C20" i="581"/>
  <c r="C21" i="581"/>
  <c r="C22" i="581"/>
  <c r="C23" i="581"/>
  <c r="C24" i="581"/>
  <c r="C25" i="581"/>
  <c r="I26" i="581"/>
  <c r="J26" i="581"/>
  <c r="K26" i="581"/>
  <c r="F30" i="581"/>
  <c r="B31" i="581" s="1"/>
  <c r="G31" i="581" s="1"/>
  <c r="H16" i="512"/>
  <c r="H17" i="512"/>
  <c r="H18" i="512"/>
  <c r="H19" i="512"/>
  <c r="H20" i="512"/>
  <c r="H21" i="512"/>
  <c r="H22" i="512"/>
  <c r="H23" i="512"/>
  <c r="H24" i="512"/>
  <c r="H25" i="512"/>
  <c r="H16" i="158"/>
  <c r="H17" i="158"/>
  <c r="H18" i="158"/>
  <c r="H19" i="158"/>
  <c r="H20" i="158"/>
  <c r="H21" i="158"/>
  <c r="H22" i="158"/>
  <c r="H23" i="158"/>
  <c r="H24" i="158"/>
  <c r="H25" i="158"/>
  <c r="H21" i="129"/>
  <c r="H22" i="129"/>
  <c r="H23" i="129"/>
  <c r="H24" i="129"/>
  <c r="H25" i="129"/>
  <c r="H20" i="177"/>
  <c r="H21" i="177"/>
  <c r="H22" i="177"/>
  <c r="H23" i="177"/>
  <c r="H24" i="177"/>
  <c r="H25" i="177"/>
  <c r="H23" i="516"/>
  <c r="H24" i="516"/>
  <c r="H25" i="516"/>
  <c r="C26" i="637"/>
  <c r="M26" i="637"/>
  <c r="M26" i="581" l="1"/>
  <c r="C26" i="581"/>
  <c r="M26" i="512"/>
  <c r="C26" i="512"/>
  <c r="C26" i="158"/>
  <c r="C26" i="177"/>
  <c r="M26" i="516"/>
  <c r="C26" i="515"/>
  <c r="C26" i="105"/>
  <c r="C26" i="603"/>
  <c r="C26" i="598"/>
  <c r="G37" i="105"/>
</calcChain>
</file>

<file path=xl/comments1.xml><?xml version="1.0" encoding="utf-8"?>
<comments xmlns="http://schemas.openxmlformats.org/spreadsheetml/2006/main">
  <authors>
    <author>Gestion Logements Verviers asbl</author>
  </authors>
  <commentList>
    <comment ref="B30" authorId="0" shape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2.xml><?xml version="1.0" encoding="utf-8"?>
<comments xmlns="http://schemas.openxmlformats.org/spreadsheetml/2006/main">
  <authors>
    <author>Gestion Logements Verviers asbl</author>
  </authors>
  <commentList>
    <comment ref="B30" authorId="0" shape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3.xml><?xml version="1.0" encoding="utf-8"?>
<comments xmlns="http://schemas.openxmlformats.org/spreadsheetml/2006/main">
  <authors>
    <author>Gestion Logements Verviers asbl</author>
  </authors>
  <commentList>
    <comment ref="B30" authorId="0" shape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4.xml><?xml version="1.0" encoding="utf-8"?>
<comments xmlns="http://schemas.openxmlformats.org/spreadsheetml/2006/main">
  <authors>
    <author>SCHNACKERS Anne</author>
  </authors>
  <commentList>
    <comment ref="J6" authorId="0" shapeId="0">
      <text>
        <r>
          <rPr>
            <b/>
            <sz val="9"/>
            <color indexed="81"/>
            <rFont val="Tahoma"/>
            <family val="2"/>
          </rPr>
          <t>SCHNACKERS Anne:</t>
        </r>
        <r>
          <rPr>
            <sz val="9"/>
            <color indexed="81"/>
            <rFont val="Tahoma"/>
            <family val="2"/>
          </rPr>
          <t xml:space="preserve">
60 € à partir de décembre 2015</t>
        </r>
      </text>
    </comment>
  </commentList>
</comments>
</file>

<file path=xl/comments5.xml><?xml version="1.0" encoding="utf-8"?>
<comments xmlns="http://schemas.openxmlformats.org/spreadsheetml/2006/main">
  <authors>
    <author>Gestion Logements Verviers asbl</author>
  </authors>
  <commentList>
    <comment ref="B30" authorId="0" shape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6.xml><?xml version="1.0" encoding="utf-8"?>
<comments xmlns="http://schemas.openxmlformats.org/spreadsheetml/2006/main">
  <authors>
    <author>Gestion Logements Verviers asbl</author>
  </authors>
  <commentList>
    <comment ref="B30" authorId="0" shape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7.xml><?xml version="1.0" encoding="utf-8"?>
<comments xmlns="http://schemas.openxmlformats.org/spreadsheetml/2006/main">
  <authors>
    <author>Gestion Logements Verviers asbl</author>
  </authors>
  <commentList>
    <comment ref="B30" authorId="0" shape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8.xml><?xml version="1.0" encoding="utf-8"?>
<comments xmlns="http://schemas.openxmlformats.org/spreadsheetml/2006/main">
  <authors>
    <author>Gestion Logements Verviers asbl</author>
  </authors>
  <commentList>
    <comment ref="B30" authorId="0" shape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9.xml><?xml version="1.0" encoding="utf-8"?>
<comments xmlns="http://schemas.openxmlformats.org/spreadsheetml/2006/main">
  <authors>
    <author>SCHNACKERS Anne</author>
    <author>Gestion Logements Verviers asbl</author>
  </authors>
  <commentList>
    <comment ref="J7" authorId="0" shapeId="0">
      <text>
        <r>
          <rPr>
            <b/>
            <sz val="9"/>
            <color indexed="81"/>
            <rFont val="Tahoma"/>
            <family val="2"/>
          </rPr>
          <t>SCHNACKERS Anne:</t>
        </r>
        <r>
          <rPr>
            <sz val="9"/>
            <color indexed="81"/>
            <rFont val="Tahoma"/>
            <family val="2"/>
          </rPr>
          <t xml:space="preserve">
Alvarez ayant entrée privative, ne paie que 15€/an pr sa cave. Déduire les 15€ de la fact transmise par Kilic pr l'élec des communs (fact qu'il faut rembourser à Kilic). Le solde restant est à diviser en 3 et à refacturer aux 3 autres loc de l'immeuble</t>
        </r>
      </text>
    </comment>
    <comment ref="B30" authorId="1" shape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comments10.xml><?xml version="1.0" encoding="utf-8"?>
<comments xmlns="http://schemas.openxmlformats.org/spreadsheetml/2006/main">
  <authors>
    <author>Gestion Logements Verviers asbl</author>
  </authors>
  <commentList>
    <comment ref="B30" authorId="0" shapeId="0">
      <text>
        <r>
          <rPr>
            <b/>
            <sz val="8"/>
            <color indexed="81"/>
            <rFont val="Tahoma"/>
            <family val="2"/>
          </rPr>
          <t xml:space="preserve">Considérer comme loyer mensuel le loyer indexé le + élevé.
</t>
        </r>
      </text>
    </comment>
  </commentList>
</comments>
</file>

<file path=xl/sharedStrings.xml><?xml version="1.0" encoding="utf-8"?>
<sst xmlns="http://schemas.openxmlformats.org/spreadsheetml/2006/main" count="951" uniqueCount="162">
  <si>
    <t>cé</t>
  </si>
  <si>
    <t>Quote part 1x/an entretien chaudière (omnium)</t>
  </si>
  <si>
    <t>ALLOC 103,55€ apd 01/02/2015</t>
  </si>
  <si>
    <t>Clem</t>
  </si>
  <si>
    <t xml:space="preserve">x 12 x 20 x 0,00075 + 15,75 % + 7,44 € </t>
  </si>
  <si>
    <t xml:space="preserve"> / 12</t>
  </si>
  <si>
    <t>=</t>
  </si>
  <si>
    <t>AIDROUS</t>
  </si>
  <si>
    <t>calcul assurance incendie :</t>
  </si>
  <si>
    <t>com.</t>
  </si>
  <si>
    <t>Total</t>
  </si>
  <si>
    <t>ALVAREZ BLANCO</t>
  </si>
  <si>
    <t>Rue de Renoupré, 12</t>
  </si>
  <si>
    <t>rez avant</t>
  </si>
  <si>
    <t>doc belfius 09/03/2015</t>
  </si>
  <si>
    <t>ABOULFADIL - REZZAKI</t>
  </si>
  <si>
    <t>Rue Marie Henriette 10</t>
  </si>
  <si>
    <t>ristourne communs : 15 euros à verser. Compte bancaire numéro BE66 0003 5370 5143</t>
  </si>
  <si>
    <t>ETAGE</t>
  </si>
  <si>
    <t>4ème bail</t>
  </si>
  <si>
    <t>Pays d'origine : Maroc</t>
  </si>
  <si>
    <t>Place J Roggeman 14/03</t>
  </si>
  <si>
    <t>Pays d'origine :nigeria</t>
  </si>
  <si>
    <t>BE51 3630 9692 4662</t>
  </si>
  <si>
    <t>AHMED  SHIRE MOHAMOUD Hindi</t>
  </si>
  <si>
    <t>rue de stembert, 44</t>
  </si>
  <si>
    <t>alloc 82,84 € ok dès le 1/2/15</t>
  </si>
  <si>
    <t>AL ok au 1/4/16</t>
  </si>
  <si>
    <t>ALLOC 62,79 euros</t>
  </si>
  <si>
    <t>2+3</t>
  </si>
  <si>
    <t>calcul assurance incendie 2013 + communs :</t>
  </si>
  <si>
    <t>Rue Secheval 52</t>
  </si>
  <si>
    <t>cpas en cours</t>
  </si>
  <si>
    <t>Pays d'origine :Italie/maroc</t>
  </si>
  <si>
    <t>961-1842607-87</t>
  </si>
  <si>
    <t>rez-1</t>
  </si>
  <si>
    <t>rez+1+2</t>
  </si>
  <si>
    <t>fdl</t>
  </si>
  <si>
    <t>2 + 3</t>
  </si>
  <si>
    <t>Caution :</t>
  </si>
  <si>
    <t>loyer locataire indexé :</t>
  </si>
  <si>
    <t xml:space="preserve">en </t>
  </si>
  <si>
    <t>Type :</t>
  </si>
  <si>
    <t xml:space="preserve">BAIL DU </t>
  </si>
  <si>
    <t>AU</t>
  </si>
  <si>
    <t>Charges :</t>
  </si>
  <si>
    <t xml:space="preserve">EAU </t>
  </si>
  <si>
    <t>INCENDIE.</t>
  </si>
  <si>
    <t>Pays d'origine : somalie</t>
  </si>
  <si>
    <t>revenus :</t>
  </si>
  <si>
    <t>CPAS</t>
  </si>
  <si>
    <t>Montant :</t>
  </si>
  <si>
    <t xml:space="preserve">Type log. </t>
  </si>
  <si>
    <t>M4 et +</t>
  </si>
  <si>
    <t>COMMUNS</t>
  </si>
  <si>
    <t xml:space="preserve">AUTRE </t>
  </si>
  <si>
    <t>année réf.</t>
  </si>
  <si>
    <t>Structure familiale</t>
  </si>
  <si>
    <t xml:space="preserve">Loyer propriétaire : </t>
  </si>
  <si>
    <t>Frais de gestion :</t>
  </si>
  <si>
    <t>ADEL/ALLOC</t>
  </si>
  <si>
    <t>ABOUKHADIJA Drissia</t>
  </si>
  <si>
    <t>²</t>
  </si>
  <si>
    <t>000-1124263-33</t>
  </si>
  <si>
    <t>9 ans</t>
  </si>
  <si>
    <t>AL-HAJAJI  - AL MAFRIJI Faiza</t>
  </si>
  <si>
    <t>AIT HMID - CHARID</t>
  </si>
  <si>
    <t>rue neufmoulin 54 à DISON</t>
  </si>
  <si>
    <t>x mois d'occupation</t>
  </si>
  <si>
    <t>TT :</t>
  </si>
  <si>
    <t>CAUTION</t>
  </si>
  <si>
    <t>50+10</t>
  </si>
  <si>
    <t>rue des 600 franchimontois, 63</t>
  </si>
  <si>
    <t>1er droit</t>
  </si>
  <si>
    <t>contrat entretien Chaffoteaux</t>
  </si>
  <si>
    <t>AKBIRI EL JAZOULI - AAZIM</t>
  </si>
  <si>
    <t>rue aux verres, 3</t>
  </si>
  <si>
    <t>bloquée le 6/9/16</t>
  </si>
  <si>
    <t>Chômage</t>
  </si>
  <si>
    <t>Mutuelle</t>
  </si>
  <si>
    <t>Travail</t>
  </si>
  <si>
    <t>Mixte</t>
  </si>
  <si>
    <t>Charges 745,79 € à rembourser. Remb ok le 6/2/17</t>
  </si>
  <si>
    <t>Pays d'origine :Maroc</t>
  </si>
  <si>
    <t>belfius bloquée 23/03/2016</t>
  </si>
  <si>
    <t>CHARGES</t>
  </si>
  <si>
    <t>Loyer locataire :</t>
  </si>
  <si>
    <t>bloquée belfius 14/9/15</t>
  </si>
  <si>
    <t>ALOU Rachid</t>
  </si>
  <si>
    <t>avenue mullendorf 19</t>
  </si>
  <si>
    <t>AKINBODU-SUBUKUNOLA</t>
  </si>
  <si>
    <t>063-9128335-88</t>
  </si>
  <si>
    <t>ADEL : O/N/en cours :</t>
  </si>
  <si>
    <t>oui</t>
  </si>
  <si>
    <t>MOIS</t>
  </si>
  <si>
    <t>LOYER</t>
  </si>
  <si>
    <t>lettre garantie cpas dison</t>
  </si>
  <si>
    <t>C</t>
  </si>
  <si>
    <t>C+E</t>
  </si>
  <si>
    <t>Pension</t>
  </si>
  <si>
    <t>Hand.</t>
  </si>
  <si>
    <r>
      <rPr>
        <sz val="10"/>
        <rFont val="Arial"/>
        <family val="2"/>
      </rPr>
      <t>15€ 1/AN</t>
    </r>
    <r>
      <rPr>
        <strike/>
        <sz val="10"/>
        <rFont val="Arial"/>
        <family val="2"/>
      </rPr>
      <t xml:space="preserve"> </t>
    </r>
  </si>
  <si>
    <t>Rue Neuve 96 à 4860  PEPIN</t>
  </si>
  <si>
    <t>dexia 29/05/08</t>
  </si>
  <si>
    <t>Mo</t>
  </si>
  <si>
    <t>ADRESSE :</t>
  </si>
  <si>
    <t>ALLOC 62,79 OK AU 1/2/16</t>
  </si>
  <si>
    <t>Compte bancaire n° BE33.0632200844.46</t>
  </si>
  <si>
    <t>non</t>
  </si>
  <si>
    <t>TRAVAUX - DEGATS LOCATIFS</t>
  </si>
  <si>
    <t>COMMENTAIRES</t>
  </si>
  <si>
    <t>Payés</t>
  </si>
  <si>
    <t>Retards</t>
  </si>
  <si>
    <t>Rembours.</t>
  </si>
  <si>
    <t>+</t>
  </si>
  <si>
    <t>-</t>
  </si>
  <si>
    <t>REMB. /TRANSFERT</t>
  </si>
  <si>
    <t>solde mensuel</t>
  </si>
  <si>
    <t>DETTE</t>
  </si>
  <si>
    <t>REMB.</t>
  </si>
  <si>
    <t>H</t>
  </si>
  <si>
    <t>SOLDES</t>
  </si>
  <si>
    <t>H+E</t>
  </si>
  <si>
    <t>F</t>
  </si>
  <si>
    <t>AP4 et +</t>
  </si>
  <si>
    <t>SOLDE</t>
  </si>
  <si>
    <t>SOLDE :</t>
  </si>
  <si>
    <t>AP 3</t>
  </si>
  <si>
    <t>AP2</t>
  </si>
  <si>
    <t>AP 1</t>
  </si>
  <si>
    <t>M2</t>
  </si>
  <si>
    <t>M3</t>
  </si>
  <si>
    <t>M1</t>
  </si>
  <si>
    <t>M</t>
  </si>
  <si>
    <t>Pays d'origine :</t>
  </si>
  <si>
    <t>AS</t>
  </si>
  <si>
    <t>clem</t>
  </si>
  <si>
    <t>doc belfius reçu 6/6/16</t>
  </si>
  <si>
    <t xml:space="preserve">LOYER </t>
  </si>
  <si>
    <t>k</t>
  </si>
  <si>
    <r>
      <rPr>
        <strike/>
        <sz val="10"/>
        <rFont val="Arial"/>
        <family val="2"/>
      </rPr>
      <t>35</t>
    </r>
    <r>
      <rPr>
        <sz val="10"/>
        <rFont val="Cambria"/>
        <family val="1"/>
      </rPr>
      <t>→</t>
    </r>
    <r>
      <rPr>
        <sz val="10"/>
        <rFont val="Arial"/>
        <family val="2"/>
      </rPr>
      <t xml:space="preserve"> 45 à partir d'août</t>
    </r>
  </si>
  <si>
    <t>rez droit</t>
  </si>
  <si>
    <t>N</t>
  </si>
  <si>
    <t>NOM :</t>
  </si>
  <si>
    <t>ADEN HAJI Tarik</t>
  </si>
  <si>
    <t>DOC BEFIUS 18/3/15</t>
  </si>
  <si>
    <t>clémence</t>
  </si>
  <si>
    <t>2e bail</t>
  </si>
  <si>
    <t>3ème bail</t>
  </si>
  <si>
    <t>1+2</t>
  </si>
  <si>
    <t>compte bloqué 10/06/10</t>
  </si>
  <si>
    <t>F+E</t>
  </si>
  <si>
    <t>Réduction PI OUI /NON le</t>
  </si>
  <si>
    <t>Pays d'origine :Espagne</t>
  </si>
  <si>
    <t>dexia bloquée 16/5</t>
  </si>
  <si>
    <t>surdents 44 A à Verviers</t>
  </si>
  <si>
    <t>Pays d'origine :irak</t>
  </si>
  <si>
    <t>Pays d'origine : maroc</t>
  </si>
  <si>
    <t>SYNTHESE DES PAIEMENTS DES LOYERS</t>
  </si>
  <si>
    <t>Nom</t>
  </si>
  <si>
    <t>Adresse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</si>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</sst>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164" formatCode="#,##0.00_ ;[Red]\-#,##0.00\ "/>
    <numFmt numFmtId="165" formatCode="mmmm"/>
    <numFmt numFmtId="166" formatCode="#,##0\ &quot;FB&quot;;[Red]\-#,##0\ &quot;FB&quot;"/>
    <numFmt numFmtId="167" formatCode="#,##0.00\ _F_B"/>
    <numFmt numFmtId="168" formatCode="0.0000_ ;[Red]\-0.0000\ "/>
  </numFmts>
  <fonts count="56" x14ac:knownFonts="1">
    <font>
      <sz val="10"/>
      <name val="Arial"/>
    </font>
    <font>
      <sz val="1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10"/>
      <color indexed="8"/>
      <name val="Times New Roman"/>
      <family val="1"/>
    </font>
    <font>
      <sz val="8"/>
      <name val="Times New Roman"/>
      <family val="1"/>
    </font>
    <font>
      <b/>
      <sz val="9"/>
      <name val="Times New Roman"/>
      <family val="1"/>
    </font>
    <font>
      <sz val="9"/>
      <name val="Times New Roman"/>
      <family val="1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sz val="10"/>
      <color indexed="12"/>
      <name val="Times New Roman"/>
      <family val="1"/>
    </font>
    <font>
      <sz val="8"/>
      <color indexed="12"/>
      <name val="Times New Roman"/>
      <family val="1"/>
    </font>
    <font>
      <b/>
      <u/>
      <sz val="10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sz val="7"/>
      <name val="Times New Roman"/>
      <family val="1"/>
    </font>
    <font>
      <sz val="9"/>
      <color indexed="48"/>
      <name val="Times New Roman"/>
      <family val="1"/>
    </font>
    <font>
      <sz val="9"/>
      <color indexed="10"/>
      <name val="Times New Roman"/>
      <family val="1"/>
    </font>
    <font>
      <sz val="9"/>
      <color indexed="12"/>
      <name val="Times New Roman"/>
      <family val="1"/>
    </font>
    <font>
      <sz val="8"/>
      <name val="Times New Roman"/>
      <family val="1"/>
    </font>
    <font>
      <sz val="10"/>
      <color indexed="10"/>
      <name val="Times New Roman"/>
      <family val="1"/>
    </font>
    <font>
      <sz val="8"/>
      <color indexed="10"/>
      <name val="Times New Roman"/>
      <family val="1"/>
    </font>
    <font>
      <sz val="10"/>
      <color indexed="48"/>
      <name val="Times New Roman"/>
      <family val="1"/>
    </font>
    <font>
      <b/>
      <sz val="10"/>
      <color indexed="48"/>
      <name val="Times New Roman"/>
      <family val="1"/>
    </font>
    <font>
      <b/>
      <sz val="8"/>
      <name val="Times New Roman"/>
      <family val="1"/>
    </font>
    <font>
      <sz val="8"/>
      <name val="Arial"/>
      <family val="2"/>
    </font>
    <font>
      <strike/>
      <sz val="10"/>
      <name val="Arial"/>
      <family val="2"/>
    </font>
    <font>
      <strike/>
      <sz val="10"/>
      <name val="Arial"/>
      <family val="2"/>
    </font>
    <font>
      <sz val="8"/>
      <name val="Arial"/>
      <family val="2"/>
    </font>
    <font>
      <b/>
      <sz val="8"/>
      <color indexed="81"/>
      <name val="Tahoma"/>
      <family val="2"/>
    </font>
    <font>
      <sz val="10"/>
      <color indexed="18"/>
      <name val="Times New Roman"/>
      <family val="1"/>
    </font>
    <font>
      <sz val="10"/>
      <name val="Times New Roman"/>
      <family val="1"/>
    </font>
    <font>
      <b/>
      <strike/>
      <sz val="9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indexed="51"/>
      <name val="Times New Roman"/>
      <family val="1"/>
    </font>
    <font>
      <b/>
      <sz val="18"/>
      <color indexed="23"/>
      <name val="Times New Roman"/>
      <family val="1"/>
    </font>
    <font>
      <sz val="8"/>
      <name val="Arial"/>
      <family val="2"/>
    </font>
    <font>
      <b/>
      <sz val="8"/>
      <color indexed="10"/>
      <name val="Times New Roman"/>
      <family val="1"/>
    </font>
    <font>
      <sz val="8"/>
      <name val="Arial"/>
      <family val="2"/>
    </font>
    <font>
      <sz val="8"/>
      <color indexed="10"/>
      <name val="Times New Roman"/>
      <family val="1"/>
    </font>
    <font>
      <sz val="10"/>
      <name val="Cambria"/>
      <family val="1"/>
    </font>
    <font>
      <sz val="9"/>
      <color indexed="10"/>
      <name val="Times New Roman"/>
      <family val="1"/>
    </font>
    <font>
      <sz val="8"/>
      <color indexed="10"/>
      <name val="Times New Roman"/>
      <family val="1"/>
    </font>
    <font>
      <sz val="8"/>
      <name val="Arial"/>
      <family val="2"/>
    </font>
    <font>
      <sz val="8"/>
      <color indexed="10"/>
      <name val="Times New Roman"/>
      <family val="1"/>
    </font>
    <font>
      <b/>
      <sz val="8"/>
      <color indexed="10"/>
      <name val="Times New Roman"/>
      <family val="1"/>
    </font>
    <font>
      <sz val="8"/>
      <name val="Arial"/>
      <family val="2"/>
    </font>
    <font>
      <sz val="10"/>
      <color indexed="10"/>
      <name val="Times New Roman"/>
      <family val="1"/>
    </font>
    <font>
      <sz val="8"/>
      <color indexed="10"/>
      <name val="Times New Roman"/>
      <family val="1"/>
    </font>
    <font>
      <sz val="8"/>
      <color indexed="10"/>
      <name val="Times New Roman"/>
      <family val="1"/>
    </font>
    <font>
      <sz val="8"/>
      <name val="Arial"/>
      <family val="2"/>
    </font>
    <font>
      <sz val="8"/>
      <color indexed="8"/>
      <name val="Times New Roman"/>
      <family val="1"/>
    </font>
    <font>
      <sz val="10"/>
      <color theme="0"/>
      <name val="Arial"/>
      <family val="2"/>
    </font>
    <font>
      <b/>
      <sz val="12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2" fillId="0" borderId="0"/>
    <xf numFmtId="0" fontId="3" fillId="0" borderId="0"/>
  </cellStyleXfs>
  <cellXfs count="275">
    <xf numFmtId="0" fontId="0" fillId="0" borderId="0" xfId="0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 applyBorder="1" applyAlignment="1" applyProtection="1">
      <alignment horizontal="center" vertical="center"/>
    </xf>
    <xf numFmtId="0" fontId="4" fillId="0" borderId="0" xfId="0" applyFont="1" applyFill="1" applyBorder="1" applyAlignment="1">
      <alignment vertical="center"/>
    </xf>
    <xf numFmtId="164" fontId="3" fillId="0" borderId="1" xfId="0" applyNumberFormat="1" applyFont="1" applyBorder="1" applyAlignment="1" applyProtection="1">
      <alignment vertical="center"/>
      <protection locked="0"/>
    </xf>
    <xf numFmtId="0" fontId="2" fillId="0" borderId="0" xfId="0" applyFont="1" applyAlignment="1">
      <alignment horizontal="right" vertical="center"/>
    </xf>
    <xf numFmtId="164" fontId="0" fillId="0" borderId="2" xfId="0" applyNumberFormat="1" applyBorder="1" applyAlignment="1" applyProtection="1">
      <alignment vertical="center"/>
      <protection locked="0"/>
    </xf>
    <xf numFmtId="0" fontId="0" fillId="0" borderId="0" xfId="0" applyBorder="1" applyAlignment="1">
      <alignment vertical="center"/>
    </xf>
    <xf numFmtId="165" fontId="5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0" fillId="0" borderId="0" xfId="0" applyBorder="1"/>
    <xf numFmtId="166" fontId="0" fillId="0" borderId="0" xfId="0" applyNumberFormat="1" applyBorder="1" applyAlignment="1">
      <alignment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 applyBorder="1" applyAlignment="1">
      <alignment horizontal="left" vertical="center"/>
    </xf>
    <xf numFmtId="14" fontId="3" fillId="0" borderId="1" xfId="0" applyNumberFormat="1" applyFont="1" applyBorder="1" applyAlignment="1" applyProtection="1">
      <alignment horizontal="center" vertical="center"/>
      <protection locked="0"/>
    </xf>
    <xf numFmtId="14" fontId="3" fillId="0" borderId="1" xfId="0" applyNumberFormat="1" applyFont="1" applyBorder="1" applyAlignment="1" applyProtection="1">
      <alignment vertical="center"/>
      <protection locked="0"/>
    </xf>
    <xf numFmtId="0" fontId="7" fillId="0" borderId="1" xfId="0" applyFont="1" applyBorder="1" applyAlignment="1">
      <alignment vertical="center"/>
    </xf>
    <xf numFmtId="164" fontId="0" fillId="0" borderId="1" xfId="0" applyNumberFormat="1" applyBorder="1" applyAlignment="1" applyProtection="1">
      <alignment vertical="center"/>
      <protection locked="0"/>
    </xf>
    <xf numFmtId="0" fontId="7" fillId="0" borderId="2" xfId="0" applyFont="1" applyBorder="1" applyAlignment="1">
      <alignment vertical="center"/>
    </xf>
    <xf numFmtId="0" fontId="0" fillId="0" borderId="1" xfId="0" applyBorder="1"/>
    <xf numFmtId="0" fontId="8" fillId="0" borderId="0" xfId="0" applyFont="1" applyBorder="1" applyAlignment="1">
      <alignment horizontal="left" vertical="center"/>
    </xf>
    <xf numFmtId="0" fontId="9" fillId="0" borderId="1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right" vertical="center"/>
    </xf>
    <xf numFmtId="0" fontId="9" fillId="0" borderId="1" xfId="0" applyNumberFormat="1" applyFont="1" applyBorder="1" applyAlignment="1" applyProtection="1">
      <alignment vertical="center"/>
      <protection locked="0"/>
    </xf>
    <xf numFmtId="0" fontId="9" fillId="0" borderId="0" xfId="0" applyFont="1" applyAlignment="1">
      <alignment horizontal="right"/>
    </xf>
    <xf numFmtId="0" fontId="9" fillId="0" borderId="1" xfId="0" applyFont="1" applyBorder="1"/>
    <xf numFmtId="0" fontId="5" fillId="0" borderId="1" xfId="0" applyFont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9" fillId="0" borderId="0" xfId="0" applyNumberFormat="1" applyFont="1" applyBorder="1" applyAlignment="1" applyProtection="1">
      <alignment vertical="center"/>
      <protection locked="0"/>
    </xf>
    <xf numFmtId="0" fontId="9" fillId="0" borderId="0" xfId="0" applyFont="1" applyBorder="1" applyAlignment="1">
      <alignment horizontal="right"/>
    </xf>
    <xf numFmtId="0" fontId="5" fillId="0" borderId="0" xfId="0" applyFont="1" applyBorder="1" applyAlignment="1">
      <alignment vertical="center"/>
    </xf>
    <xf numFmtId="164" fontId="0" fillId="0" borderId="0" xfId="0" applyNumberFormat="1" applyBorder="1" applyAlignment="1" applyProtection="1">
      <alignment vertical="center"/>
      <protection locked="0"/>
    </xf>
    <xf numFmtId="0" fontId="7" fillId="0" borderId="0" xfId="0" applyFont="1" applyBorder="1" applyAlignment="1">
      <alignment vertical="center"/>
    </xf>
    <xf numFmtId="0" fontId="11" fillId="0" borderId="0" xfId="0" applyFont="1" applyFill="1" applyBorder="1"/>
    <xf numFmtId="167" fontId="11" fillId="0" borderId="1" xfId="0" applyNumberFormat="1" applyFont="1" applyFill="1" applyBorder="1"/>
    <xf numFmtId="168" fontId="12" fillId="0" borderId="1" xfId="0" applyNumberFormat="1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13" fillId="0" borderId="0" xfId="0" applyFont="1" applyAlignment="1">
      <alignment horizontal="right" vertical="center"/>
    </xf>
    <xf numFmtId="164" fontId="0" fillId="0" borderId="3" xfId="0" applyNumberFormat="1" applyBorder="1" applyAlignment="1" applyProtection="1">
      <alignment vertical="center"/>
    </xf>
    <xf numFmtId="0" fontId="7" fillId="0" borderId="3" xfId="0" applyFont="1" applyBorder="1" applyAlignment="1">
      <alignment vertical="center"/>
    </xf>
    <xf numFmtId="164" fontId="0" fillId="0" borderId="0" xfId="0" applyNumberFormat="1" applyBorder="1" applyAlignment="1" applyProtection="1">
      <alignment vertical="center"/>
    </xf>
    <xf numFmtId="164" fontId="0" fillId="0" borderId="0" xfId="0" applyNumberFormat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5" fillId="3" borderId="4" xfId="0" quotePrefix="1" applyFont="1" applyFill="1" applyBorder="1" applyAlignment="1">
      <alignment horizontal="center" vertical="center"/>
    </xf>
    <xf numFmtId="0" fontId="15" fillId="3" borderId="5" xfId="0" quotePrefix="1" applyFont="1" applyFill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5" fontId="0" fillId="4" borderId="0" xfId="0" applyNumberFormat="1" applyFill="1"/>
    <xf numFmtId="0" fontId="0" fillId="0" borderId="8" xfId="0" applyFill="1" applyBorder="1" applyAlignment="1">
      <alignment horizontal="center" vertical="center"/>
    </xf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10" xfId="0" applyNumberFormat="1" applyFont="1" applyFill="1" applyBorder="1" applyAlignment="1" applyProtection="1">
      <alignment horizontal="center" vertical="center"/>
      <protection locked="0"/>
    </xf>
    <xf numFmtId="164" fontId="17" fillId="0" borderId="10" xfId="0" applyNumberFormat="1" applyFont="1" applyFill="1" applyBorder="1" applyAlignment="1" applyProtection="1">
      <alignment horizontal="center" vertical="center"/>
      <protection locked="0"/>
    </xf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165" fontId="0" fillId="0" borderId="0" xfId="0" applyNumberFormat="1" applyFill="1"/>
    <xf numFmtId="165" fontId="7" fillId="0" borderId="12" xfId="0" applyNumberFormat="1" applyFont="1" applyBorder="1" applyAlignment="1">
      <alignment horizontal="left"/>
    </xf>
    <xf numFmtId="164" fontId="18" fillId="0" borderId="13" xfId="0" applyNumberFormat="1" applyFont="1" applyBorder="1"/>
    <xf numFmtId="164" fontId="19" fillId="0" borderId="13" xfId="0" applyNumberFormat="1" applyFont="1" applyBorder="1" applyProtection="1">
      <protection locked="0"/>
    </xf>
    <xf numFmtId="164" fontId="7" fillId="0" borderId="14" xfId="0" applyNumberFormat="1" applyFont="1" applyBorder="1" applyProtection="1">
      <protection locked="0"/>
    </xf>
    <xf numFmtId="164" fontId="7" fillId="0" borderId="13" xfId="0" applyNumberFormat="1" applyFont="1" applyBorder="1" applyProtection="1">
      <protection locked="0"/>
    </xf>
    <xf numFmtId="164" fontId="17" fillId="0" borderId="13" xfId="0" applyNumberFormat="1" applyFont="1" applyBorder="1"/>
    <xf numFmtId="164" fontId="7" fillId="0" borderId="15" xfId="0" applyNumberFormat="1" applyFont="1" applyBorder="1" applyProtection="1">
      <protection locked="0"/>
    </xf>
    <xf numFmtId="165" fontId="7" fillId="0" borderId="16" xfId="0" applyNumberFormat="1" applyFont="1" applyBorder="1" applyAlignment="1">
      <alignment horizontal="left"/>
    </xf>
    <xf numFmtId="164" fontId="19" fillId="0" borderId="1" xfId="0" applyNumberFormat="1" applyFont="1" applyBorder="1" applyProtection="1">
      <protection locked="0"/>
    </xf>
    <xf numFmtId="164" fontId="7" fillId="0" borderId="1" xfId="0" applyNumberFormat="1" applyFont="1" applyBorder="1" applyProtection="1">
      <protection locked="0"/>
    </xf>
    <xf numFmtId="164" fontId="7" fillId="0" borderId="17" xfId="0" applyNumberFormat="1" applyFont="1" applyBorder="1" applyProtection="1">
      <protection locked="0"/>
    </xf>
    <xf numFmtId="164" fontId="7" fillId="0" borderId="18" xfId="0" applyNumberFormat="1" applyFont="1" applyBorder="1" applyProtection="1">
      <protection locked="0"/>
    </xf>
    <xf numFmtId="0" fontId="20" fillId="0" borderId="0" xfId="0" applyFont="1"/>
    <xf numFmtId="164" fontId="18" fillId="0" borderId="1" xfId="0" applyNumberFormat="1" applyFont="1" applyBorder="1"/>
    <xf numFmtId="164" fontId="17" fillId="0" borderId="1" xfId="0" applyNumberFormat="1" applyFont="1" applyBorder="1"/>
    <xf numFmtId="165" fontId="7" fillId="0" borderId="19" xfId="0" applyNumberFormat="1" applyFont="1" applyBorder="1" applyAlignment="1">
      <alignment horizontal="left"/>
    </xf>
    <xf numFmtId="164" fontId="7" fillId="0" borderId="20" xfId="0" applyNumberFormat="1" applyFont="1" applyBorder="1" applyProtection="1">
      <protection locked="0"/>
    </xf>
    <xf numFmtId="164" fontId="18" fillId="0" borderId="21" xfId="0" applyNumberFormat="1" applyFont="1" applyBorder="1"/>
    <xf numFmtId="164" fontId="19" fillId="0" borderId="22" xfId="0" applyNumberFormat="1" applyFont="1" applyBorder="1" applyProtection="1">
      <protection locked="0"/>
    </xf>
    <xf numFmtId="164" fontId="7" fillId="0" borderId="23" xfId="0" applyNumberFormat="1" applyFont="1" applyBorder="1" applyProtection="1">
      <protection locked="0"/>
    </xf>
    <xf numFmtId="164" fontId="19" fillId="0" borderId="24" xfId="0" applyNumberFormat="1" applyFont="1" applyBorder="1" applyProtection="1">
      <protection locked="0"/>
    </xf>
    <xf numFmtId="164" fontId="7" fillId="0" borderId="24" xfId="0" applyNumberFormat="1" applyFont="1" applyBorder="1" applyProtection="1">
      <protection locked="0"/>
    </xf>
    <xf numFmtId="164" fontId="17" fillId="0" borderId="25" xfId="0" applyNumberFormat="1" applyFont="1" applyBorder="1"/>
    <xf numFmtId="164" fontId="7" fillId="0" borderId="11" xfId="0" applyNumberFormat="1" applyFont="1" applyBorder="1" applyProtection="1">
      <protection locked="0"/>
    </xf>
    <xf numFmtId="164" fontId="7" fillId="0" borderId="26" xfId="0" applyNumberFormat="1" applyFont="1" applyBorder="1" applyProtection="1">
      <protection locked="0"/>
    </xf>
    <xf numFmtId="164" fontId="7" fillId="0" borderId="27" xfId="0" applyNumberFormat="1" applyFont="1" applyBorder="1" applyProtection="1">
      <protection locked="0"/>
    </xf>
    <xf numFmtId="0" fontId="6" fillId="0" borderId="19" xfId="0" applyFont="1" applyBorder="1"/>
    <xf numFmtId="166" fontId="21" fillId="0" borderId="8" xfId="0" applyNumberFormat="1" applyFont="1" applyBorder="1" applyAlignment="1">
      <alignment horizontal="center"/>
    </xf>
    <xf numFmtId="164" fontId="22" fillId="0" borderId="28" xfId="0" applyNumberFormat="1" applyFont="1" applyBorder="1" applyAlignment="1">
      <alignment horizontal="center"/>
    </xf>
    <xf numFmtId="166" fontId="21" fillId="0" borderId="29" xfId="0" applyNumberFormat="1" applyFont="1" applyBorder="1" applyAlignment="1">
      <alignment horizontal="center"/>
    </xf>
    <xf numFmtId="164" fontId="11" fillId="0" borderId="11" xfId="0" applyNumberFormat="1" applyFont="1" applyBorder="1"/>
    <xf numFmtId="164" fontId="23" fillId="0" borderId="19" xfId="0" applyNumberFormat="1" applyFont="1" applyBorder="1"/>
    <xf numFmtId="164" fontId="23" fillId="0" borderId="28" xfId="0" applyNumberFormat="1" applyFont="1" applyBorder="1"/>
    <xf numFmtId="166" fontId="13" fillId="0" borderId="0" xfId="0" applyNumberFormat="1" applyFont="1" applyBorder="1"/>
    <xf numFmtId="164" fontId="24" fillId="0" borderId="28" xfId="0" applyNumberFormat="1" applyFont="1" applyBorder="1"/>
    <xf numFmtId="166" fontId="23" fillId="0" borderId="0" xfId="0" applyNumberFormat="1" applyFont="1" applyBorder="1"/>
    <xf numFmtId="164" fontId="7" fillId="0" borderId="14" xfId="0" applyNumberFormat="1" applyFont="1" applyFill="1" applyBorder="1" applyProtection="1">
      <protection locked="0"/>
    </xf>
    <xf numFmtId="164" fontId="7" fillId="0" borderId="18" xfId="0" applyNumberFormat="1" applyFont="1" applyFill="1" applyBorder="1" applyProtection="1">
      <protection locked="0"/>
    </xf>
    <xf numFmtId="164" fontId="17" fillId="0" borderId="30" xfId="0" applyNumberFormat="1" applyFont="1" applyBorder="1"/>
    <xf numFmtId="164" fontId="7" fillId="0" borderId="9" xfId="0" applyNumberFormat="1" applyFont="1" applyBorder="1" applyProtection="1">
      <protection locked="0"/>
    </xf>
    <xf numFmtId="164" fontId="19" fillId="0" borderId="10" xfId="0" applyNumberFormat="1" applyFont="1" applyBorder="1" applyProtection="1">
      <protection locked="0"/>
    </xf>
    <xf numFmtId="164" fontId="7" fillId="0" borderId="10" xfId="0" applyNumberFormat="1" applyFont="1" applyBorder="1" applyProtection="1">
      <protection locked="0"/>
    </xf>
    <xf numFmtId="164" fontId="7" fillId="0" borderId="23" xfId="0" applyNumberFormat="1" applyFont="1" applyFill="1" applyBorder="1" applyProtection="1">
      <protection locked="0"/>
    </xf>
    <xf numFmtId="0" fontId="6" fillId="0" borderId="2" xfId="0" applyFont="1" applyBorder="1" applyAlignment="1" applyProtection="1">
      <alignment vertical="center"/>
      <protection locked="0"/>
    </xf>
    <xf numFmtId="164" fontId="18" fillId="0" borderId="24" xfId="0" applyNumberFormat="1" applyFont="1" applyBorder="1" applyProtection="1">
      <protection locked="0"/>
    </xf>
    <xf numFmtId="164" fontId="17" fillId="0" borderId="31" xfId="0" applyNumberFormat="1" applyFont="1" applyBorder="1"/>
    <xf numFmtId="164" fontId="18" fillId="0" borderId="13" xfId="0" applyNumberFormat="1" applyFont="1" applyFill="1" applyBorder="1"/>
    <xf numFmtId="164" fontId="19" fillId="0" borderId="13" xfId="0" applyNumberFormat="1" applyFont="1" applyFill="1" applyBorder="1" applyProtection="1">
      <protection locked="0"/>
    </xf>
    <xf numFmtId="164" fontId="19" fillId="0" borderId="1" xfId="0" applyNumberFormat="1" applyFont="1" applyFill="1" applyBorder="1" applyProtection="1">
      <protection locked="0"/>
    </xf>
    <xf numFmtId="164" fontId="18" fillId="0" borderId="1" xfId="0" applyNumberFormat="1" applyFont="1" applyFill="1" applyBorder="1"/>
    <xf numFmtId="164" fontId="27" fillId="0" borderId="1" xfId="0" applyNumberFormat="1" applyFont="1" applyBorder="1" applyAlignment="1" applyProtection="1">
      <alignment vertical="center"/>
      <protection locked="0"/>
    </xf>
    <xf numFmtId="164" fontId="7" fillId="0" borderId="32" xfId="0" applyNumberFormat="1" applyFont="1" applyFill="1" applyBorder="1" applyProtection="1">
      <protection locked="0"/>
    </xf>
    <xf numFmtId="164" fontId="7" fillId="0" borderId="1" xfId="0" applyNumberFormat="1" applyFont="1" applyFill="1" applyBorder="1" applyProtection="1">
      <protection locked="0"/>
    </xf>
    <xf numFmtId="164" fontId="7" fillId="0" borderId="24" xfId="0" applyNumberFormat="1" applyFont="1" applyFill="1" applyBorder="1" applyProtection="1">
      <protection locked="0"/>
    </xf>
    <xf numFmtId="164" fontId="7" fillId="0" borderId="13" xfId="0" applyNumberFormat="1" applyFont="1" applyFill="1" applyBorder="1" applyProtection="1">
      <protection locked="0"/>
    </xf>
    <xf numFmtId="0" fontId="1" fillId="0" borderId="1" xfId="0" applyFont="1" applyBorder="1"/>
    <xf numFmtId="164" fontId="28" fillId="0" borderId="1" xfId="0" applyNumberFormat="1" applyFont="1" applyBorder="1" applyAlignment="1" applyProtection="1">
      <alignment vertical="center"/>
      <protection locked="0"/>
    </xf>
    <xf numFmtId="0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right" vertical="center"/>
    </xf>
    <xf numFmtId="0" fontId="4" fillId="0" borderId="1" xfId="0" applyNumberFormat="1" applyFont="1" applyBorder="1" applyAlignment="1" applyProtection="1">
      <alignment vertical="center"/>
      <protection locked="0"/>
    </xf>
    <xf numFmtId="0" fontId="4" fillId="0" borderId="0" xfId="0" applyFont="1" applyAlignment="1">
      <alignment horizontal="right"/>
    </xf>
    <xf numFmtId="0" fontId="4" fillId="0" borderId="1" xfId="0" applyFont="1" applyBorder="1"/>
    <xf numFmtId="0" fontId="4" fillId="0" borderId="0" xfId="0" applyNumberFormat="1" applyFont="1" applyBorder="1" applyAlignment="1" applyProtection="1">
      <alignment vertical="center"/>
      <protection locked="0"/>
    </xf>
    <xf numFmtId="0" fontId="4" fillId="0" borderId="0" xfId="0" applyFont="1" applyBorder="1" applyAlignment="1">
      <alignment horizontal="right"/>
    </xf>
    <xf numFmtId="0" fontId="5" fillId="0" borderId="0" xfId="0" applyFont="1"/>
    <xf numFmtId="164" fontId="18" fillId="0" borderId="1" xfId="0" applyNumberFormat="1" applyFont="1" applyFill="1" applyBorder="1" applyProtection="1">
      <protection locked="0"/>
    </xf>
    <xf numFmtId="164" fontId="7" fillId="0" borderId="33" xfId="0" applyNumberFormat="1" applyFont="1" applyFill="1" applyBorder="1" applyProtection="1">
      <protection locked="0"/>
    </xf>
    <xf numFmtId="164" fontId="7" fillId="0" borderId="33" xfId="0" applyNumberFormat="1" applyFont="1" applyBorder="1" applyProtection="1">
      <protection locked="0"/>
    </xf>
    <xf numFmtId="165" fontId="7" fillId="0" borderId="34" xfId="0" applyNumberFormat="1" applyFont="1" applyBorder="1" applyAlignment="1">
      <alignment horizontal="left"/>
    </xf>
    <xf numFmtId="165" fontId="7" fillId="0" borderId="17" xfId="0" applyNumberFormat="1" applyFont="1" applyBorder="1" applyAlignment="1">
      <alignment horizontal="left"/>
    </xf>
    <xf numFmtId="165" fontId="7" fillId="0" borderId="11" xfId="0" applyNumberFormat="1" applyFont="1" applyBorder="1" applyAlignment="1">
      <alignment horizontal="left"/>
    </xf>
    <xf numFmtId="164" fontId="7" fillId="0" borderId="35" xfId="0" applyNumberFormat="1" applyFont="1" applyFill="1" applyBorder="1" applyProtection="1">
      <protection locked="0"/>
    </xf>
    <xf numFmtId="164" fontId="7" fillId="0" borderId="35" xfId="0" applyNumberFormat="1" applyFont="1" applyBorder="1" applyProtection="1">
      <protection locked="0"/>
    </xf>
    <xf numFmtId="164" fontId="7" fillId="0" borderId="36" xfId="0" applyNumberFormat="1" applyFont="1" applyBorder="1" applyProtection="1">
      <protection locked="0"/>
    </xf>
    <xf numFmtId="164" fontId="18" fillId="0" borderId="37" xfId="0" applyNumberFormat="1" applyFont="1" applyFill="1" applyBorder="1" applyProtection="1">
      <protection locked="0"/>
    </xf>
    <xf numFmtId="164" fontId="7" fillId="0" borderId="38" xfId="0" applyNumberFormat="1" applyFont="1" applyFill="1" applyBorder="1" applyProtection="1">
      <protection locked="0"/>
    </xf>
    <xf numFmtId="164" fontId="7" fillId="0" borderId="31" xfId="0" applyNumberFormat="1" applyFont="1" applyFill="1" applyBorder="1" applyProtection="1">
      <protection locked="0"/>
    </xf>
    <xf numFmtId="164" fontId="19" fillId="0" borderId="31" xfId="0" applyNumberFormat="1" applyFont="1" applyFill="1" applyBorder="1" applyProtection="1">
      <protection locked="0"/>
    </xf>
    <xf numFmtId="164" fontId="19" fillId="0" borderId="31" xfId="0" applyNumberFormat="1" applyFont="1" applyBorder="1" applyProtection="1">
      <protection locked="0"/>
    </xf>
    <xf numFmtId="164" fontId="18" fillId="0" borderId="27" xfId="0" applyNumberFormat="1" applyFont="1" applyBorder="1"/>
    <xf numFmtId="164" fontId="19" fillId="0" borderId="30" xfId="0" applyNumberFormat="1" applyFont="1" applyBorder="1" applyProtection="1">
      <protection locked="0"/>
    </xf>
    <xf numFmtId="164" fontId="17" fillId="0" borderId="39" xfId="0" applyNumberFormat="1" applyFont="1" applyBorder="1"/>
    <xf numFmtId="164" fontId="17" fillId="0" borderId="2" xfId="0" applyNumberFormat="1" applyFont="1" applyBorder="1"/>
    <xf numFmtId="164" fontId="17" fillId="0" borderId="40" xfId="0" applyNumberFormat="1" applyFont="1" applyBorder="1"/>
    <xf numFmtId="164" fontId="7" fillId="0" borderId="41" xfId="0" applyNumberFormat="1" applyFont="1" applyBorder="1" applyProtection="1">
      <protection locked="0"/>
    </xf>
    <xf numFmtId="164" fontId="7" fillId="0" borderId="34" xfId="0" applyNumberFormat="1" applyFont="1" applyFill="1" applyBorder="1" applyProtection="1">
      <protection locked="0"/>
    </xf>
    <xf numFmtId="164" fontId="7" fillId="0" borderId="17" xfId="0" applyNumberFormat="1" applyFont="1" applyFill="1" applyBorder="1" applyProtection="1">
      <protection locked="0"/>
    </xf>
    <xf numFmtId="164" fontId="19" fillId="0" borderId="2" xfId="0" applyNumberFormat="1" applyFont="1" applyFill="1" applyBorder="1" applyProtection="1">
      <protection locked="0"/>
    </xf>
    <xf numFmtId="164" fontId="18" fillId="0" borderId="21" xfId="0" applyNumberFormat="1" applyFont="1" applyFill="1" applyBorder="1"/>
    <xf numFmtId="164" fontId="19" fillId="0" borderId="22" xfId="0" applyNumberFormat="1" applyFont="1" applyFill="1" applyBorder="1" applyProtection="1">
      <protection locked="0"/>
    </xf>
    <xf numFmtId="0" fontId="0" fillId="0" borderId="42" xfId="0" applyBorder="1"/>
    <xf numFmtId="0" fontId="0" fillId="0" borderId="0" xfId="0" applyAlignment="1" applyProtection="1">
      <alignment horizontal="center" vertical="center"/>
    </xf>
    <xf numFmtId="0" fontId="5" fillId="0" borderId="0" xfId="0" applyFont="1" applyAlignment="1">
      <alignment horizontal="center"/>
    </xf>
    <xf numFmtId="8" fontId="0" fillId="0" borderId="1" xfId="0" applyNumberFormat="1" applyBorder="1" applyProtection="1">
      <protection locked="0"/>
    </xf>
    <xf numFmtId="8" fontId="31" fillId="0" borderId="1" xfId="0" applyNumberFormat="1" applyFont="1" applyBorder="1" applyAlignment="1">
      <alignment horizontal="center"/>
    </xf>
    <xf numFmtId="0" fontId="0" fillId="0" borderId="0" xfId="0" quotePrefix="1" applyAlignment="1">
      <alignment horizontal="center"/>
    </xf>
    <xf numFmtId="8" fontId="31" fillId="0" borderId="1" xfId="0" applyNumberFormat="1" applyFont="1" applyBorder="1"/>
    <xf numFmtId="0" fontId="0" fillId="0" borderId="1" xfId="0" quotePrefix="1" applyBorder="1" applyAlignment="1">
      <alignment horizontal="center"/>
    </xf>
    <xf numFmtId="8" fontId="0" fillId="0" borderId="28" xfId="0" applyNumberFormat="1" applyBorder="1" applyAlignment="1" applyProtection="1">
      <alignment horizontal="right" vertical="center"/>
    </xf>
    <xf numFmtId="0" fontId="1" fillId="0" borderId="0" xfId="0" applyFont="1"/>
    <xf numFmtId="164" fontId="19" fillId="0" borderId="30" xfId="0" applyNumberFormat="1" applyFont="1" applyFill="1" applyBorder="1" applyProtection="1">
      <protection locked="0"/>
    </xf>
    <xf numFmtId="164" fontId="7" fillId="0" borderId="37" xfId="0" applyNumberFormat="1" applyFont="1" applyFill="1" applyBorder="1" applyProtection="1">
      <protection locked="0"/>
    </xf>
    <xf numFmtId="164" fontId="19" fillId="0" borderId="38" xfId="0" applyNumberFormat="1" applyFont="1" applyFill="1" applyBorder="1" applyProtection="1">
      <protection locked="0"/>
    </xf>
    <xf numFmtId="0" fontId="0" fillId="0" borderId="0" xfId="0" applyAlignment="1">
      <alignment horizontal="left"/>
    </xf>
    <xf numFmtId="8" fontId="0" fillId="0" borderId="0" xfId="0" applyNumberFormat="1"/>
    <xf numFmtId="164" fontId="7" fillId="5" borderId="18" xfId="0" applyNumberFormat="1" applyFont="1" applyFill="1" applyBorder="1" applyProtection="1">
      <protection locked="0"/>
    </xf>
    <xf numFmtId="164" fontId="7" fillId="5" borderId="20" xfId="0" applyNumberFormat="1" applyFont="1" applyFill="1" applyBorder="1" applyProtection="1">
      <protection locked="0"/>
    </xf>
    <xf numFmtId="0" fontId="32" fillId="0" borderId="0" xfId="1"/>
    <xf numFmtId="164" fontId="1" fillId="0" borderId="1" xfId="0" applyNumberFormat="1" applyFont="1" applyBorder="1" applyAlignment="1" applyProtection="1">
      <alignment vertical="center"/>
      <protection locked="0"/>
    </xf>
    <xf numFmtId="0" fontId="33" fillId="0" borderId="2" xfId="0" applyFont="1" applyBorder="1" applyAlignment="1" applyProtection="1">
      <alignment vertical="center"/>
      <protection locked="0"/>
    </xf>
    <xf numFmtId="164" fontId="1" fillId="0" borderId="2" xfId="0" applyNumberFormat="1" applyFont="1" applyBorder="1" applyAlignment="1" applyProtection="1">
      <alignment vertical="center"/>
      <protection locked="0"/>
    </xf>
    <xf numFmtId="164" fontId="7" fillId="6" borderId="18" xfId="0" applyNumberFormat="1" applyFont="1" applyFill="1" applyBorder="1" applyProtection="1">
      <protection locked="0"/>
    </xf>
    <xf numFmtId="164" fontId="7" fillId="6" borderId="20" xfId="0" applyNumberFormat="1" applyFont="1" applyFill="1" applyBorder="1" applyProtection="1">
      <protection locked="0"/>
    </xf>
    <xf numFmtId="164" fontId="18" fillId="7" borderId="13" xfId="0" applyNumberFormat="1" applyFont="1" applyFill="1" applyBorder="1"/>
    <xf numFmtId="164" fontId="19" fillId="7" borderId="1" xfId="0" applyNumberFormat="1" applyFont="1" applyFill="1" applyBorder="1" applyProtection="1">
      <protection locked="0"/>
    </xf>
    <xf numFmtId="164" fontId="18" fillId="7" borderId="1" xfId="0" applyNumberFormat="1" applyFont="1" applyFill="1" applyBorder="1"/>
    <xf numFmtId="164" fontId="18" fillId="7" borderId="21" xfId="0" applyNumberFormat="1" applyFont="1" applyFill="1" applyBorder="1"/>
    <xf numFmtId="164" fontId="19" fillId="7" borderId="22" xfId="0" applyNumberFormat="1" applyFont="1" applyFill="1" applyBorder="1" applyProtection="1">
      <protection locked="0"/>
    </xf>
    <xf numFmtId="164" fontId="7" fillId="6" borderId="14" xfId="0" applyNumberFormat="1" applyFont="1" applyFill="1" applyBorder="1" applyProtection="1">
      <protection locked="0"/>
    </xf>
    <xf numFmtId="164" fontId="1" fillId="0" borderId="1" xfId="0" quotePrefix="1" applyNumberFormat="1" applyFont="1" applyBorder="1" applyAlignment="1" applyProtection="1">
      <alignment vertical="center"/>
      <protection locked="0"/>
    </xf>
    <xf numFmtId="164" fontId="43" fillId="0" borderId="27" xfId="0" applyNumberFormat="1" applyFont="1" applyBorder="1" applyProtection="1">
      <protection locked="0"/>
    </xf>
    <xf numFmtId="0" fontId="32" fillId="7" borderId="0" xfId="1" applyFill="1"/>
    <xf numFmtId="164" fontId="7" fillId="5" borderId="32" xfId="0" applyNumberFormat="1" applyFont="1" applyFill="1" applyBorder="1" applyProtection="1">
      <protection locked="0"/>
    </xf>
    <xf numFmtId="164" fontId="7" fillId="7" borderId="13" xfId="0" applyNumberFormat="1" applyFont="1" applyFill="1" applyBorder="1" applyProtection="1">
      <protection locked="0"/>
    </xf>
    <xf numFmtId="0" fontId="3" fillId="0" borderId="1" xfId="0" applyNumberFormat="1" applyFont="1" applyBorder="1" applyAlignment="1" applyProtection="1">
      <alignment vertical="center"/>
      <protection locked="0"/>
    </xf>
    <xf numFmtId="0" fontId="7" fillId="0" borderId="2" xfId="2" applyFont="1" applyBorder="1" applyAlignment="1">
      <alignment vertical="center"/>
    </xf>
    <xf numFmtId="164" fontId="7" fillId="7" borderId="18" xfId="0" applyNumberFormat="1" applyFont="1" applyFill="1" applyBorder="1" applyProtection="1">
      <protection locked="0"/>
    </xf>
    <xf numFmtId="164" fontId="7" fillId="7" borderId="20" xfId="0" applyNumberFormat="1" applyFont="1" applyFill="1" applyBorder="1" applyProtection="1">
      <protection locked="0"/>
    </xf>
    <xf numFmtId="164" fontId="7" fillId="0" borderId="43" xfId="0" applyNumberFormat="1" applyFont="1" applyBorder="1" applyProtection="1">
      <protection locked="0"/>
    </xf>
    <xf numFmtId="0" fontId="0" fillId="5" borderId="1" xfId="0" applyFill="1" applyBorder="1"/>
    <xf numFmtId="0" fontId="1" fillId="5" borderId="1" xfId="0" applyFont="1" applyFill="1" applyBorder="1"/>
    <xf numFmtId="0" fontId="7" fillId="0" borderId="0" xfId="0" applyFont="1" applyFill="1" applyBorder="1" applyAlignment="1">
      <alignment vertical="center"/>
    </xf>
    <xf numFmtId="0" fontId="0" fillId="9" borderId="2" xfId="0" applyFill="1" applyBorder="1"/>
    <xf numFmtId="0" fontId="0" fillId="9" borderId="49" xfId="0" applyFill="1" applyBorder="1"/>
    <xf numFmtId="0" fontId="0" fillId="9" borderId="33" xfId="0" applyFill="1" applyBorder="1"/>
    <xf numFmtId="0" fontId="54" fillId="10" borderId="49" xfId="0" applyFont="1" applyFill="1" applyBorder="1"/>
    <xf numFmtId="0" fontId="54" fillId="10" borderId="33" xfId="0" applyFont="1" applyFill="1" applyBorder="1"/>
    <xf numFmtId="0" fontId="55" fillId="10" borderId="2" xfId="0" applyFont="1" applyFill="1" applyBorder="1" applyAlignment="1">
      <alignment vertical="center"/>
    </xf>
    <xf numFmtId="0" fontId="5" fillId="0" borderId="57" xfId="0" applyFont="1" applyBorder="1" applyAlignment="1" applyProtection="1">
      <alignment wrapText="1"/>
      <protection locked="0"/>
    </xf>
    <xf numFmtId="0" fontId="5" fillId="0" borderId="58" xfId="0" applyFont="1" applyBorder="1" applyAlignment="1" applyProtection="1">
      <alignment wrapText="1"/>
      <protection locked="0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0" fontId="2" fillId="0" borderId="53" xfId="0" applyFont="1" applyBorder="1" applyAlignment="1">
      <alignment horizontal="center"/>
    </xf>
    <xf numFmtId="0" fontId="5" fillId="0" borderId="2" xfId="0" applyFont="1" applyBorder="1" applyAlignment="1" applyProtection="1">
      <alignment wrapText="1"/>
      <protection locked="0"/>
    </xf>
    <xf numFmtId="0" fontId="5" fillId="0" borderId="43" xfId="0" applyFont="1" applyBorder="1" applyAlignment="1" applyProtection="1">
      <alignment wrapText="1"/>
      <protection locked="0"/>
    </xf>
    <xf numFmtId="0" fontId="14" fillId="3" borderId="52" xfId="0" applyFont="1" applyFill="1" applyBorder="1" applyAlignment="1">
      <alignment horizontal="center" vertical="center"/>
    </xf>
    <xf numFmtId="0" fontId="14" fillId="3" borderId="53" xfId="0" applyFont="1" applyFill="1" applyBorder="1" applyAlignment="1">
      <alignment horizontal="center" vertical="center"/>
    </xf>
    <xf numFmtId="0" fontId="14" fillId="3" borderId="40" xfId="0" applyFont="1" applyFill="1" applyBorder="1" applyAlignment="1">
      <alignment horizontal="center" vertical="center"/>
    </xf>
    <xf numFmtId="0" fontId="14" fillId="3" borderId="54" xfId="0" applyFont="1" applyFill="1" applyBorder="1" applyAlignment="1">
      <alignment horizontal="center" vertical="center"/>
    </xf>
    <xf numFmtId="0" fontId="5" fillId="0" borderId="55" xfId="0" applyFont="1" applyFill="1" applyBorder="1" applyAlignment="1" applyProtection="1">
      <alignment horizontal="center" vertical="center" wrapText="1"/>
      <protection locked="0"/>
    </xf>
    <xf numFmtId="0" fontId="5" fillId="0" borderId="29" xfId="0" applyFont="1" applyFill="1" applyBorder="1" applyAlignment="1" applyProtection="1">
      <alignment horizontal="center" vertical="center" wrapText="1"/>
      <protection locked="0"/>
    </xf>
    <xf numFmtId="0" fontId="5" fillId="0" borderId="56" xfId="0" applyFont="1" applyBorder="1" applyAlignment="1" applyProtection="1">
      <alignment wrapText="1"/>
      <protection locked="0"/>
    </xf>
    <xf numFmtId="0" fontId="5" fillId="0" borderId="45" xfId="0" applyFont="1" applyBorder="1" applyAlignment="1" applyProtection="1">
      <alignment wrapText="1"/>
      <protection locked="0"/>
    </xf>
    <xf numFmtId="0" fontId="3" fillId="2" borderId="50" xfId="0" applyFont="1" applyFill="1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6" borderId="46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47" xfId="0" applyFont="1" applyBorder="1" applyAlignment="1">
      <alignment horizontal="left" vertical="center"/>
    </xf>
    <xf numFmtId="164" fontId="0" fillId="0" borderId="2" xfId="0" applyNumberFormat="1" applyBorder="1" applyAlignment="1" applyProtection="1">
      <alignment vertical="center"/>
      <protection locked="0"/>
    </xf>
    <xf numFmtId="164" fontId="0" fillId="0" borderId="33" xfId="0" applyNumberFormat="1" applyBorder="1" applyAlignment="1" applyProtection="1">
      <alignment vertical="center"/>
      <protection locked="0"/>
    </xf>
    <xf numFmtId="0" fontId="12" fillId="0" borderId="0" xfId="0" applyFont="1" applyFill="1" applyBorder="1" applyAlignment="1">
      <alignment horizontal="left"/>
    </xf>
    <xf numFmtId="0" fontId="11" fillId="0" borderId="0" xfId="0" applyFont="1" applyFill="1" applyBorder="1"/>
    <xf numFmtId="0" fontId="0" fillId="3" borderId="50" xfId="0" applyFill="1" applyBorder="1" applyAlignment="1">
      <alignment horizontal="center" vertical="center" shrinkToFit="1"/>
    </xf>
    <xf numFmtId="0" fontId="0" fillId="3" borderId="51" xfId="0" applyFill="1" applyBorder="1" applyAlignment="1">
      <alignment horizontal="center" vertical="center" shrinkToFit="1"/>
    </xf>
    <xf numFmtId="0" fontId="0" fillId="8" borderId="46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37" fillId="7" borderId="5" xfId="1" applyFont="1" applyFill="1" applyBorder="1" applyAlignment="1">
      <alignment horizontal="center" vertical="center"/>
    </xf>
    <xf numFmtId="0" fontId="37" fillId="7" borderId="47" xfId="1" applyFont="1" applyFill="1" applyBorder="1" applyAlignment="1">
      <alignment horizontal="center" vertical="center"/>
    </xf>
    <xf numFmtId="0" fontId="37" fillId="7" borderId="13" xfId="1" applyFont="1" applyFill="1" applyBorder="1" applyAlignment="1">
      <alignment horizontal="center" vertical="center"/>
    </xf>
    <xf numFmtId="0" fontId="2" fillId="0" borderId="48" xfId="0" applyFont="1" applyBorder="1" applyAlignment="1">
      <alignment horizontal="center" vertical="center"/>
    </xf>
    <xf numFmtId="0" fontId="3" fillId="0" borderId="3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49" xfId="0" applyFont="1" applyBorder="1" applyAlignment="1" applyProtection="1">
      <alignment horizontal="center" vertical="center"/>
      <protection locked="0"/>
    </xf>
    <xf numFmtId="0" fontId="3" fillId="0" borderId="33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3" fillId="0" borderId="2" xfId="0" applyFont="1" applyBorder="1" applyAlignment="1" applyProtection="1">
      <alignment vertical="center"/>
      <protection locked="0"/>
    </xf>
    <xf numFmtId="0" fontId="3" fillId="0" borderId="49" xfId="0" applyFont="1" applyBorder="1" applyAlignment="1" applyProtection="1">
      <alignment vertical="center"/>
      <protection locked="0"/>
    </xf>
    <xf numFmtId="0" fontId="3" fillId="0" borderId="33" xfId="0" applyFont="1" applyBorder="1" applyAlignment="1" applyProtection="1">
      <alignment vertical="center"/>
      <protection locked="0"/>
    </xf>
    <xf numFmtId="14" fontId="12" fillId="0" borderId="0" xfId="0" applyNumberFormat="1" applyFont="1" applyFill="1" applyBorder="1" applyAlignment="1">
      <alignment horizontal="left"/>
    </xf>
    <xf numFmtId="0" fontId="25" fillId="0" borderId="2" xfId="0" applyFont="1" applyBorder="1" applyAlignment="1" applyProtection="1">
      <alignment wrapText="1"/>
      <protection locked="0"/>
    </xf>
    <xf numFmtId="0" fontId="5" fillId="0" borderId="39" xfId="0" applyFont="1" applyBorder="1" applyAlignment="1" applyProtection="1">
      <alignment wrapText="1"/>
      <protection locked="0"/>
    </xf>
    <xf numFmtId="0" fontId="5" fillId="0" borderId="61" xfId="0" applyFont="1" applyBorder="1" applyAlignment="1" applyProtection="1">
      <alignment wrapText="1"/>
      <protection locked="0"/>
    </xf>
    <xf numFmtId="0" fontId="22" fillId="0" borderId="56" xfId="0" applyFont="1" applyBorder="1" applyAlignment="1">
      <alignment horizontal="left"/>
    </xf>
    <xf numFmtId="0" fontId="46" fillId="0" borderId="45" xfId="0" applyFont="1" applyBorder="1" applyAlignment="1">
      <alignment horizontal="left"/>
    </xf>
    <xf numFmtId="0" fontId="53" fillId="0" borderId="57" xfId="0" applyFont="1" applyBorder="1" applyAlignment="1" applyProtection="1">
      <alignment wrapText="1"/>
      <protection locked="0"/>
    </xf>
    <xf numFmtId="0" fontId="44" fillId="0" borderId="58" xfId="0" applyFont="1" applyBorder="1" applyAlignment="1" applyProtection="1">
      <alignment wrapText="1"/>
      <protection locked="0"/>
    </xf>
    <xf numFmtId="0" fontId="49" fillId="0" borderId="2" xfId="0" applyFont="1" applyBorder="1" applyAlignment="1" applyProtection="1">
      <alignment wrapText="1"/>
      <protection locked="0"/>
    </xf>
    <xf numFmtId="0" fontId="49" fillId="0" borderId="43" xfId="0" applyFont="1" applyBorder="1" applyAlignment="1" applyProtection="1">
      <alignment wrapText="1"/>
      <protection locked="0"/>
    </xf>
    <xf numFmtId="0" fontId="41" fillId="0" borderId="2" xfId="0" applyFont="1" applyBorder="1" applyAlignment="1" applyProtection="1">
      <alignment wrapText="1"/>
      <protection locked="0"/>
    </xf>
    <xf numFmtId="0" fontId="41" fillId="0" borderId="43" xfId="0" applyFont="1" applyBorder="1" applyAlignment="1" applyProtection="1">
      <alignment wrapText="1"/>
      <protection locked="0"/>
    </xf>
    <xf numFmtId="0" fontId="3" fillId="0" borderId="57" xfId="0" applyFont="1" applyBorder="1" applyAlignment="1" applyProtection="1">
      <alignment wrapText="1"/>
      <protection locked="0"/>
    </xf>
    <xf numFmtId="0" fontId="3" fillId="0" borderId="58" xfId="0" applyFont="1" applyBorder="1" applyAlignment="1" applyProtection="1">
      <alignment wrapText="1"/>
      <protection locked="0"/>
    </xf>
    <xf numFmtId="0" fontId="51" fillId="0" borderId="2" xfId="0" applyFont="1" applyBorder="1" applyAlignment="1" applyProtection="1">
      <alignment wrapText="1"/>
      <protection locked="0"/>
    </xf>
    <xf numFmtId="0" fontId="51" fillId="0" borderId="43" xfId="0" applyFont="1" applyBorder="1" applyAlignment="1" applyProtection="1">
      <alignment wrapText="1"/>
      <protection locked="0"/>
    </xf>
    <xf numFmtId="0" fontId="36" fillId="7" borderId="5" xfId="1" applyFont="1" applyFill="1" applyBorder="1" applyAlignment="1">
      <alignment horizontal="center" vertical="center"/>
    </xf>
    <xf numFmtId="0" fontId="36" fillId="7" borderId="47" xfId="1" applyFont="1" applyFill="1" applyBorder="1" applyAlignment="1">
      <alignment horizontal="center" vertical="center"/>
    </xf>
    <xf numFmtId="0" fontId="36" fillId="7" borderId="13" xfId="1" applyFont="1" applyFill="1" applyBorder="1" applyAlignment="1">
      <alignment horizontal="center" vertical="center"/>
    </xf>
    <xf numFmtId="0" fontId="22" fillId="0" borderId="2" xfId="0" applyFont="1" applyBorder="1" applyAlignment="1" applyProtection="1">
      <alignment wrapText="1"/>
      <protection locked="0"/>
    </xf>
    <xf numFmtId="0" fontId="39" fillId="0" borderId="2" xfId="0" applyFont="1" applyBorder="1" applyAlignment="1" applyProtection="1">
      <alignment wrapText="1"/>
      <protection locked="0"/>
    </xf>
    <xf numFmtId="0" fontId="47" fillId="0" borderId="43" xfId="0" applyFont="1" applyBorder="1" applyAlignment="1" applyProtection="1">
      <alignment wrapText="1"/>
      <protection locked="0"/>
    </xf>
    <xf numFmtId="0" fontId="2" fillId="0" borderId="2" xfId="0" applyFont="1" applyBorder="1" applyAlignment="1" applyProtection="1">
      <alignment wrapText="1"/>
      <protection locked="0"/>
    </xf>
    <xf numFmtId="0" fontId="2" fillId="0" borderId="43" xfId="0" applyFont="1" applyBorder="1" applyAlignment="1" applyProtection="1">
      <alignment wrapText="1"/>
      <protection locked="0"/>
    </xf>
    <xf numFmtId="0" fontId="50" fillId="0" borderId="2" xfId="0" applyFont="1" applyBorder="1" applyAlignment="1" applyProtection="1">
      <alignment wrapText="1"/>
      <protection locked="0"/>
    </xf>
    <xf numFmtId="0" fontId="50" fillId="0" borderId="43" xfId="0" applyFont="1" applyBorder="1" applyAlignment="1" applyProtection="1">
      <alignment wrapText="1"/>
      <protection locked="0"/>
    </xf>
    <xf numFmtId="164" fontId="1" fillId="0" borderId="2" xfId="0" applyNumberFormat="1" applyFont="1" applyBorder="1" applyAlignment="1" applyProtection="1">
      <alignment vertical="center"/>
      <protection locked="0"/>
    </xf>
  </cellXfs>
  <cellStyles count="3">
    <cellStyle name="Normal" xfId="0" builtinId="0"/>
    <cellStyle name="Normal_14 N-Z FICHES LOCATAIRES" xfId="1"/>
    <cellStyle name="Normal_14 N-Z FICHES LOCATAIRES_16 A-Z FICHES LOCATAIRES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133350</xdr:colOff>
          <xdr:row>0</xdr:row>
          <xdr:rowOff>19050</xdr:rowOff>
        </xdr:from>
        <xdr:to>
          <xdr:col>2</xdr:col>
          <xdr:colOff>400050</xdr:colOff>
          <xdr:row>1</xdr:row>
          <xdr:rowOff>0</xdr:rowOff>
        </xdr:to>
        <xdr:sp macro="" textlink="">
          <xdr:nvSpPr>
            <xdr:cNvPr id="742401" name="cmdGO" hidden="1">
              <a:extLst>
                <a:ext uri="{63B3BB69-23CF-44E3-9099-C40C66FF867C}">
                  <a14:compatExt spid="_x0000_s742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6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1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F3"/>
  <sheetViews>
    <sheetView tabSelected="1" workbookViewId="0">
      <selection activeCell="E7" sqref="E7"/>
    </sheetView>
  </sheetViews>
  <sheetFormatPr baseColWidth="10" defaultRowHeight="12.75" x14ac:dyDescent="0.2"/>
  <cols>
    <col min="1" max="1" width="49.7109375" bestFit="1" customWidth="1"/>
    <col min="2" max="2" width="26.85546875" bestFit="1" customWidth="1"/>
    <col min="3" max="3" width="9" bestFit="1" customWidth="1"/>
    <col min="4" max="5" width="7" bestFit="1" customWidth="1"/>
  </cols>
  <sheetData>
    <row r="1" spans="1:6" ht="18" customHeight="1" x14ac:dyDescent="0.2">
      <c r="A1" s="201" t="s">
        <v>158</v>
      </c>
      <c r="B1" s="199"/>
      <c r="C1" s="199"/>
      <c r="D1" s="200"/>
    </row>
    <row r="3" spans="1:6" x14ac:dyDescent="0.2">
      <c r="A3" s="196" t="s">
        <v>159</v>
      </c>
      <c r="B3" s="197" t="s">
        <v>160</v>
      </c>
      <c r="C3" s="198" t="s">
        <v>161</v>
      </c>
      <c r="D3" s="18"/>
      <c r="E3" s="18"/>
      <c r="F3" s="18"/>
    </row>
  </sheetData>
  <sortState ref="A4:E14">
    <sortCondition ref="A4"/>
  </sortState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742401" r:id="rId4" name="cmdGO">
          <controlPr defaultSize="0" autoLine="0" r:id="rId5">
            <anchor>
              <from>
                <xdr:col>2</xdr:col>
                <xdr:colOff>133350</xdr:colOff>
                <xdr:row>0</xdr:row>
                <xdr:rowOff>19050</xdr:rowOff>
              </from>
              <to>
                <xdr:col>2</xdr:col>
                <xdr:colOff>400050</xdr:colOff>
                <xdr:row>1</xdr:row>
                <xdr:rowOff>0</xdr:rowOff>
              </to>
            </anchor>
          </controlPr>
        </control>
      </mc:Choice>
      <mc:Fallback>
        <control shapeId="742401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2"/>
  <sheetViews>
    <sheetView workbookViewId="0">
      <selection activeCell="M1" sqref="M1:M3"/>
    </sheetView>
  </sheetViews>
  <sheetFormatPr baseColWidth="10" defaultColWidth="10.42578125" defaultRowHeight="12.75" x14ac:dyDescent="0.2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 t="s">
        <v>61</v>
      </c>
      <c r="C1" s="241"/>
      <c r="D1" s="242"/>
      <c r="E1" s="243" t="s">
        <v>105</v>
      </c>
      <c r="F1" s="244"/>
      <c r="G1" s="245" t="s">
        <v>102</v>
      </c>
      <c r="H1" s="246"/>
      <c r="I1" s="247"/>
      <c r="J1" s="2" t="s">
        <v>18</v>
      </c>
      <c r="K1" s="3">
        <v>2</v>
      </c>
      <c r="L1" s="4" t="s">
        <v>135</v>
      </c>
      <c r="M1" s="235">
        <v>2017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6" ht="13.5" customHeight="1" x14ac:dyDescent="0.2">
      <c r="A3" s="225" t="s">
        <v>86</v>
      </c>
      <c r="B3" s="225"/>
      <c r="C3" s="5"/>
      <c r="D3" s="8">
        <v>375</v>
      </c>
      <c r="H3" s="9" t="s">
        <v>39</v>
      </c>
      <c r="I3" s="227">
        <v>750</v>
      </c>
      <c r="J3" s="228"/>
      <c r="L3" s="11" t="s">
        <v>104</v>
      </c>
      <c r="M3" s="237"/>
    </row>
    <row r="4" spans="1:16" x14ac:dyDescent="0.2">
      <c r="A4" s="225" t="s">
        <v>40</v>
      </c>
      <c r="B4" s="225"/>
      <c r="C4" s="226"/>
      <c r="D4" s="8">
        <v>375</v>
      </c>
      <c r="E4" s="2" t="s">
        <v>41</v>
      </c>
      <c r="F4" s="12">
        <v>36557</v>
      </c>
      <c r="G4" s="13"/>
      <c r="H4" s="14" t="s">
        <v>42</v>
      </c>
      <c r="I4" s="227" t="s">
        <v>84</v>
      </c>
      <c r="J4" s="228"/>
      <c r="K4" s="5"/>
      <c r="L4" s="5"/>
      <c r="M4" s="11"/>
      <c r="P4" s="15"/>
    </row>
    <row r="5" spans="1:16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>
        <v>42401</v>
      </c>
      <c r="C6" s="2" t="s">
        <v>44</v>
      </c>
      <c r="D6" s="21">
        <v>43496</v>
      </c>
      <c r="H6" s="9" t="s">
        <v>45</v>
      </c>
      <c r="I6" s="22" t="s">
        <v>46</v>
      </c>
      <c r="J6" s="23">
        <v>20</v>
      </c>
      <c r="K6" s="24" t="s">
        <v>47</v>
      </c>
      <c r="L6" s="107">
        <v>7.5</v>
      </c>
      <c r="M6" s="25" t="s">
        <v>20</v>
      </c>
      <c r="P6" s="18"/>
    </row>
    <row r="7" spans="1:16" x14ac:dyDescent="0.2">
      <c r="A7" s="26" t="s">
        <v>49</v>
      </c>
      <c r="B7" s="121" t="s">
        <v>78</v>
      </c>
      <c r="C7" s="122" t="s">
        <v>51</v>
      </c>
      <c r="D7" s="123">
        <v>720</v>
      </c>
      <c r="E7" s="124" t="s">
        <v>52</v>
      </c>
      <c r="F7" s="125" t="s">
        <v>129</v>
      </c>
      <c r="H7" s="9"/>
      <c r="I7" s="32" t="s">
        <v>54</v>
      </c>
      <c r="J7" s="23">
        <v>1.25</v>
      </c>
      <c r="K7" s="24" t="s">
        <v>55</v>
      </c>
      <c r="L7" s="10"/>
      <c r="M7" s="25"/>
    </row>
    <row r="8" spans="1:16" x14ac:dyDescent="0.2">
      <c r="A8" s="26" t="s">
        <v>56</v>
      </c>
      <c r="B8" s="121">
        <v>2015</v>
      </c>
      <c r="C8" s="33"/>
      <c r="D8" s="126"/>
      <c r="E8" s="127" t="s">
        <v>57</v>
      </c>
      <c r="F8" s="125" t="s">
        <v>123</v>
      </c>
      <c r="H8" s="9"/>
      <c r="I8" s="36"/>
      <c r="J8" s="37"/>
      <c r="K8" s="38" t="s">
        <v>152</v>
      </c>
      <c r="L8" s="37"/>
      <c r="M8" s="25"/>
    </row>
    <row r="9" spans="1:16" x14ac:dyDescent="0.2">
      <c r="A9" s="39" t="s">
        <v>58</v>
      </c>
      <c r="B9" s="39"/>
      <c r="C9" s="40">
        <v>330</v>
      </c>
      <c r="D9" s="229"/>
      <c r="E9" s="229"/>
      <c r="F9" s="230" t="s">
        <v>59</v>
      </c>
      <c r="G9" s="230"/>
      <c r="H9" s="41">
        <f>IF(D4="",100*(1-(C9/D3)),100*(1-(C9/D4)))</f>
        <v>12</v>
      </c>
      <c r="L9" s="42" t="s">
        <v>92</v>
      </c>
      <c r="M9" s="193" t="s">
        <v>106</v>
      </c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/>
      <c r="D13" s="59"/>
      <c r="E13" s="58">
        <v>90.16</v>
      </c>
      <c r="F13" s="59"/>
      <c r="G13" s="59"/>
      <c r="H13" s="60"/>
      <c r="I13" s="61">
        <v>750</v>
      </c>
      <c r="J13" s="58"/>
      <c r="K13" s="59"/>
      <c r="L13" s="213"/>
      <c r="M13" s="214"/>
      <c r="O13" s="56">
        <v>36557</v>
      </c>
      <c r="P13" s="63" t="s">
        <v>122</v>
      </c>
    </row>
    <row r="14" spans="1:16" ht="30" customHeight="1" x14ac:dyDescent="0.2">
      <c r="A14" s="64">
        <v>36526</v>
      </c>
      <c r="B14" s="169">
        <v>375</v>
      </c>
      <c r="C14" s="110">
        <f t="shared" ref="C14:C25" si="0">IF(B14="",0,IF(AND($D$4&gt;$D$3,A14&gt;=$F$4),$D$4-B14,$D$3-B14))</f>
        <v>0</v>
      </c>
      <c r="D14" s="111"/>
      <c r="E14" s="67">
        <v>28.75</v>
      </c>
      <c r="F14" s="66"/>
      <c r="G14" s="68"/>
      <c r="H14" s="69">
        <f>E14+E13-F14-F13-G14-G13</f>
        <v>118.91</v>
      </c>
      <c r="I14" s="70"/>
      <c r="J14" s="67"/>
      <c r="K14" s="68"/>
      <c r="L14" s="215"/>
      <c r="M14" s="216"/>
      <c r="O14" s="56">
        <v>36586</v>
      </c>
      <c r="P14" t="s">
        <v>123</v>
      </c>
    </row>
    <row r="15" spans="1:16" ht="30" customHeight="1" x14ac:dyDescent="0.2">
      <c r="A15" s="71">
        <v>36557</v>
      </c>
      <c r="B15" s="169"/>
      <c r="C15" s="110">
        <f t="shared" si="0"/>
        <v>0</v>
      </c>
      <c r="D15" s="11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7"/>
      <c r="M15" s="208"/>
      <c r="O15" s="56">
        <v>36617</v>
      </c>
      <c r="P15" t="s">
        <v>151</v>
      </c>
    </row>
    <row r="16" spans="1:16" ht="30" customHeight="1" x14ac:dyDescent="0.2">
      <c r="A16" s="71">
        <v>36586</v>
      </c>
      <c r="B16" s="169"/>
      <c r="C16" s="110">
        <f t="shared" si="0"/>
        <v>0</v>
      </c>
      <c r="D16" s="112"/>
      <c r="E16" s="67"/>
      <c r="F16" s="66"/>
      <c r="G16" s="73"/>
      <c r="H16" s="69">
        <f t="shared" si="1"/>
        <v>0</v>
      </c>
      <c r="I16" s="74"/>
      <c r="J16" s="75"/>
      <c r="K16" s="73"/>
      <c r="L16" s="207"/>
      <c r="M16" s="208"/>
      <c r="O16" s="56">
        <v>36647</v>
      </c>
      <c r="P16" t="s">
        <v>97</v>
      </c>
    </row>
    <row r="17" spans="1:16" ht="30" customHeight="1" x14ac:dyDescent="0.2">
      <c r="A17" s="71">
        <v>36617</v>
      </c>
      <c r="B17" s="169"/>
      <c r="C17" s="110">
        <f t="shared" si="0"/>
        <v>0</v>
      </c>
      <c r="D17" s="112"/>
      <c r="E17" s="75"/>
      <c r="F17" s="72"/>
      <c r="G17" s="73"/>
      <c r="H17" s="109">
        <f>IF(E17="",0,H16+E17-F17-G17)</f>
        <v>0</v>
      </c>
      <c r="I17" s="74"/>
      <c r="J17" s="75"/>
      <c r="K17" s="73"/>
      <c r="L17" s="207"/>
      <c r="M17" s="208"/>
      <c r="O17" s="56">
        <v>36678</v>
      </c>
      <c r="P17" t="s">
        <v>98</v>
      </c>
    </row>
    <row r="18" spans="1:16" ht="30" customHeight="1" x14ac:dyDescent="0.2">
      <c r="A18" s="71">
        <v>36647</v>
      </c>
      <c r="B18" s="169"/>
      <c r="C18" s="110">
        <f t="shared" si="0"/>
        <v>0</v>
      </c>
      <c r="D18" s="112"/>
      <c r="E18" s="67"/>
      <c r="F18" s="66"/>
      <c r="G18" s="68"/>
      <c r="H18" s="69">
        <f t="shared" si="1"/>
        <v>0</v>
      </c>
      <c r="I18" s="74"/>
      <c r="J18" s="75"/>
      <c r="K18" s="73"/>
      <c r="L18" s="207"/>
      <c r="M18" s="208"/>
      <c r="O18" s="56">
        <v>36708</v>
      </c>
      <c r="P18" s="128" t="s">
        <v>99</v>
      </c>
    </row>
    <row r="19" spans="1:16" ht="30" customHeight="1" x14ac:dyDescent="0.2">
      <c r="A19" s="71">
        <v>36678</v>
      </c>
      <c r="B19" s="169"/>
      <c r="C19" s="110">
        <f t="shared" si="0"/>
        <v>0</v>
      </c>
      <c r="D19" s="112"/>
      <c r="E19" s="67"/>
      <c r="F19" s="66"/>
      <c r="G19" s="73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128" t="s">
        <v>100</v>
      </c>
    </row>
    <row r="20" spans="1:16" ht="30" customHeight="1" x14ac:dyDescent="0.2">
      <c r="A20" s="71">
        <v>36708</v>
      </c>
      <c r="B20" s="169"/>
      <c r="C20" s="110">
        <f t="shared" si="0"/>
        <v>0</v>
      </c>
      <c r="D20" s="112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128" t="s">
        <v>78</v>
      </c>
    </row>
    <row r="21" spans="1:16" ht="30" customHeight="1" x14ac:dyDescent="0.2">
      <c r="A21" s="71">
        <v>36739</v>
      </c>
      <c r="B21" s="169"/>
      <c r="C21" s="110">
        <f t="shared" si="0"/>
        <v>0</v>
      </c>
      <c r="D21" s="112"/>
      <c r="E21" s="67"/>
      <c r="F21" s="66"/>
      <c r="G21" s="73"/>
      <c r="H21" s="69">
        <f t="shared" si="1"/>
        <v>0</v>
      </c>
      <c r="I21" s="74"/>
      <c r="J21" s="75"/>
      <c r="K21" s="73"/>
      <c r="L21" s="207"/>
      <c r="M21" s="208"/>
      <c r="O21" s="56">
        <v>36800</v>
      </c>
      <c r="P21" s="128" t="s">
        <v>79</v>
      </c>
    </row>
    <row r="22" spans="1:16" ht="30" customHeight="1" thickBot="1" x14ac:dyDescent="0.25">
      <c r="A22" s="71">
        <v>36770</v>
      </c>
      <c r="B22" s="169"/>
      <c r="C22" s="110">
        <f t="shared" si="0"/>
        <v>0</v>
      </c>
      <c r="D22" s="112"/>
      <c r="E22" s="83"/>
      <c r="F22" s="84"/>
      <c r="G22" s="85"/>
      <c r="H22" s="102">
        <f t="shared" si="1"/>
        <v>0</v>
      </c>
      <c r="I22" s="74"/>
      <c r="J22" s="75"/>
      <c r="K22" s="73"/>
      <c r="L22" s="207"/>
      <c r="M22" s="208"/>
      <c r="O22" s="56">
        <v>36831</v>
      </c>
      <c r="P22" s="128" t="s">
        <v>50</v>
      </c>
    </row>
    <row r="23" spans="1:16" ht="30" customHeight="1" x14ac:dyDescent="0.2">
      <c r="A23" s="71">
        <v>36800</v>
      </c>
      <c r="B23" s="169"/>
      <c r="C23" s="110">
        <f t="shared" si="0"/>
        <v>0</v>
      </c>
      <c r="D23" s="112"/>
      <c r="E23" s="67"/>
      <c r="F23" s="66"/>
      <c r="G23" s="68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128" t="s">
        <v>80</v>
      </c>
    </row>
    <row r="24" spans="1:16" ht="30" customHeight="1" x14ac:dyDescent="0.2">
      <c r="A24" s="71">
        <v>36831</v>
      </c>
      <c r="B24" s="169"/>
      <c r="C24" s="113">
        <f t="shared" si="0"/>
        <v>0</v>
      </c>
      <c r="D24" s="112"/>
      <c r="E24" s="75"/>
      <c r="F24" s="72"/>
      <c r="G24" s="73"/>
      <c r="H24" s="78">
        <f t="shared" si="1"/>
        <v>0</v>
      </c>
      <c r="I24" s="74"/>
      <c r="J24" s="75"/>
      <c r="K24" s="73"/>
      <c r="L24" s="207"/>
      <c r="M24" s="208"/>
      <c r="P24" s="128" t="s">
        <v>81</v>
      </c>
    </row>
    <row r="25" spans="1:16" ht="30" customHeight="1" thickBot="1" x14ac:dyDescent="0.25">
      <c r="A25" s="79">
        <v>36861</v>
      </c>
      <c r="B25" s="170"/>
      <c r="C25" s="152">
        <f t="shared" si="0"/>
        <v>0</v>
      </c>
      <c r="D25" s="153"/>
      <c r="E25" s="83"/>
      <c r="F25" s="84"/>
      <c r="G25" s="85"/>
      <c r="H25" s="86">
        <f t="shared" si="1"/>
        <v>0</v>
      </c>
      <c r="I25" s="87"/>
      <c r="J25" s="88"/>
      <c r="K25" s="89"/>
      <c r="L25" s="202"/>
      <c r="M25" s="203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0</v>
      </c>
      <c r="D26" s="93"/>
      <c r="E26" s="204"/>
      <c r="F26" s="205"/>
      <c r="G26" s="205"/>
      <c r="H26" s="206"/>
      <c r="I26" s="94">
        <f>SUM(I13:I25)</f>
        <v>750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A29" t="s">
        <v>8</v>
      </c>
      <c r="P29" t="s">
        <v>130</v>
      </c>
    </row>
    <row r="30" spans="1:16" ht="13.5" thickBot="1" x14ac:dyDescent="0.25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 x14ac:dyDescent="0.25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 x14ac:dyDescent="0.2">
      <c r="P32" t="s">
        <v>132</v>
      </c>
    </row>
  </sheetData>
  <mergeCells count="32">
    <mergeCell ref="M1:M3"/>
    <mergeCell ref="G2:H2"/>
    <mergeCell ref="I2:J2"/>
    <mergeCell ref="A3:B3"/>
    <mergeCell ref="I3:J3"/>
    <mergeCell ref="B1:D1"/>
    <mergeCell ref="E1:F1"/>
    <mergeCell ref="G1:I1"/>
    <mergeCell ref="B11:D11"/>
    <mergeCell ref="E11:H11"/>
    <mergeCell ref="I11:I12"/>
    <mergeCell ref="A4:C4"/>
    <mergeCell ref="I4:J4"/>
    <mergeCell ref="D9:E9"/>
    <mergeCell ref="F9:G9"/>
    <mergeCell ref="J11:K11"/>
    <mergeCell ref="A11:A12"/>
    <mergeCell ref="L11:M12"/>
    <mergeCell ref="L13:M13"/>
    <mergeCell ref="L14:M14"/>
    <mergeCell ref="L17:M17"/>
    <mergeCell ref="L15:M15"/>
    <mergeCell ref="L16:M16"/>
    <mergeCell ref="L25:M25"/>
    <mergeCell ref="E26:H26"/>
    <mergeCell ref="L18:M18"/>
    <mergeCell ref="L19:M19"/>
    <mergeCell ref="L20:M20"/>
    <mergeCell ref="L21:M21"/>
    <mergeCell ref="L22:M22"/>
    <mergeCell ref="L23:M23"/>
    <mergeCell ref="L24:M24"/>
  </mergeCells>
  <phoneticPr fontId="0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78740157499999996" right="0.78740157499999996" top="0.984251969" bottom="0.984251969" header="0.4921259845" footer="0.4921259845"/>
  <headerFooter alignWithMargins="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32"/>
  <sheetViews>
    <sheetView workbookViewId="0">
      <selection activeCell="C15" sqref="C15"/>
    </sheetView>
  </sheetViews>
  <sheetFormatPr baseColWidth="10" defaultColWidth="10.42578125" defaultRowHeight="12.75" x14ac:dyDescent="0.2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 t="s">
        <v>15</v>
      </c>
      <c r="C1" s="241"/>
      <c r="D1" s="242"/>
      <c r="E1" s="243" t="s">
        <v>105</v>
      </c>
      <c r="F1" s="244"/>
      <c r="G1" s="245" t="s">
        <v>16</v>
      </c>
      <c r="H1" s="246"/>
      <c r="I1" s="247"/>
      <c r="J1" s="2" t="s">
        <v>18</v>
      </c>
      <c r="K1" s="3" t="s">
        <v>149</v>
      </c>
      <c r="L1" s="4" t="s">
        <v>135</v>
      </c>
      <c r="M1" s="235">
        <v>2017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6" ht="13.5" customHeight="1" x14ac:dyDescent="0.2">
      <c r="A3" s="225" t="s">
        <v>86</v>
      </c>
      <c r="B3" s="225"/>
      <c r="C3" s="5"/>
      <c r="D3" s="8">
        <v>503.92</v>
      </c>
      <c r="H3" s="9" t="s">
        <v>39</v>
      </c>
      <c r="I3" s="227">
        <v>990</v>
      </c>
      <c r="J3" s="228"/>
      <c r="L3" s="11" t="s">
        <v>104</v>
      </c>
      <c r="M3" s="237"/>
    </row>
    <row r="4" spans="1:16" x14ac:dyDescent="0.2">
      <c r="A4" s="225" t="s">
        <v>40</v>
      </c>
      <c r="B4" s="225"/>
      <c r="C4" s="226"/>
      <c r="D4" s="8">
        <v>503.92</v>
      </c>
      <c r="E4" s="2" t="s">
        <v>41</v>
      </c>
      <c r="F4" s="12">
        <v>36557</v>
      </c>
      <c r="G4" s="13"/>
      <c r="H4" s="14" t="s">
        <v>42</v>
      </c>
      <c r="I4" s="227" t="s">
        <v>14</v>
      </c>
      <c r="J4" s="228"/>
      <c r="K4" s="5"/>
      <c r="L4" s="5"/>
      <c r="M4" s="11"/>
      <c r="P4" s="15"/>
    </row>
    <row r="5" spans="1:16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>
        <v>42036</v>
      </c>
      <c r="C6" s="2" t="s">
        <v>44</v>
      </c>
      <c r="D6" s="21">
        <v>43131</v>
      </c>
      <c r="H6" s="9" t="s">
        <v>45</v>
      </c>
      <c r="I6" s="22" t="s">
        <v>46</v>
      </c>
      <c r="J6" s="23">
        <v>45</v>
      </c>
      <c r="K6" s="24" t="s">
        <v>47</v>
      </c>
      <c r="L6" s="107"/>
      <c r="M6" s="25" t="s">
        <v>20</v>
      </c>
      <c r="P6" s="18"/>
    </row>
    <row r="7" spans="1:16" x14ac:dyDescent="0.2">
      <c r="A7" s="26" t="s">
        <v>49</v>
      </c>
      <c r="B7" s="121" t="s">
        <v>78</v>
      </c>
      <c r="C7" s="122" t="s">
        <v>51</v>
      </c>
      <c r="D7" s="123">
        <v>1100</v>
      </c>
      <c r="E7" s="124" t="s">
        <v>52</v>
      </c>
      <c r="F7" s="125" t="s">
        <v>127</v>
      </c>
      <c r="H7" s="9"/>
      <c r="I7" s="32" t="s">
        <v>54</v>
      </c>
      <c r="J7" s="23"/>
      <c r="K7" s="24" t="s">
        <v>55</v>
      </c>
      <c r="L7" s="10" t="s">
        <v>1</v>
      </c>
      <c r="M7" s="25"/>
    </row>
    <row r="8" spans="1:16" x14ac:dyDescent="0.2">
      <c r="A8" s="26" t="s">
        <v>56</v>
      </c>
      <c r="B8" s="121">
        <v>2015</v>
      </c>
      <c r="C8" s="33"/>
      <c r="D8" s="126"/>
      <c r="E8" s="127" t="s">
        <v>57</v>
      </c>
      <c r="F8" s="125" t="s">
        <v>98</v>
      </c>
      <c r="H8" s="9"/>
      <c r="I8" s="36"/>
      <c r="J8" s="37"/>
      <c r="K8" s="38" t="s">
        <v>152</v>
      </c>
      <c r="L8" s="37"/>
      <c r="M8" s="25"/>
    </row>
    <row r="9" spans="1:16" x14ac:dyDescent="0.2">
      <c r="A9" s="39" t="s">
        <v>58</v>
      </c>
      <c r="B9" s="39"/>
      <c r="C9" s="40">
        <v>423.64</v>
      </c>
      <c r="D9" s="248">
        <v>42156</v>
      </c>
      <c r="E9" s="229"/>
      <c r="F9" s="230" t="s">
        <v>59</v>
      </c>
      <c r="G9" s="230"/>
      <c r="H9" s="41">
        <f>IF(D4="",100*(1-(C9/D3)),100*(1-(C9/D4)))</f>
        <v>15.931100174630897</v>
      </c>
      <c r="L9" s="42" t="s">
        <v>92</v>
      </c>
      <c r="M9" s="193" t="s">
        <v>2</v>
      </c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>
        <v>-1200</v>
      </c>
      <c r="D13" s="59"/>
      <c r="E13" s="58">
        <v>1195.78</v>
      </c>
      <c r="F13" s="59"/>
      <c r="G13" s="59"/>
      <c r="H13" s="60"/>
      <c r="I13" s="61"/>
      <c r="J13" s="58"/>
      <c r="K13" s="59"/>
      <c r="L13" s="213" t="s">
        <v>17</v>
      </c>
      <c r="M13" s="214"/>
      <c r="O13" s="56">
        <v>36557</v>
      </c>
      <c r="P13" s="63" t="s">
        <v>122</v>
      </c>
    </row>
    <row r="14" spans="1:16" ht="30" customHeight="1" thickBot="1" x14ac:dyDescent="0.25">
      <c r="A14" s="64">
        <v>36526</v>
      </c>
      <c r="B14" s="169">
        <v>503.92</v>
      </c>
      <c r="C14" s="110">
        <f t="shared" ref="C14:C25" si="0">IF(B14="",0,IF(AND($D$4&gt;$D$3,A14&gt;=$F$4),$D$4-B14,$D$3-B14))</f>
        <v>0</v>
      </c>
      <c r="D14" s="111"/>
      <c r="E14" s="103">
        <v>45</v>
      </c>
      <c r="F14" s="104">
        <v>494.99</v>
      </c>
      <c r="G14" s="105"/>
      <c r="H14" s="69">
        <f>E14+E13-F14-F13-G14-G13</f>
        <v>745.79</v>
      </c>
      <c r="I14" s="70"/>
      <c r="J14" s="67"/>
      <c r="K14" s="68"/>
      <c r="L14" s="252" t="s">
        <v>82</v>
      </c>
      <c r="M14" s="253"/>
      <c r="O14" s="56">
        <v>36586</v>
      </c>
      <c r="P14" t="s">
        <v>123</v>
      </c>
    </row>
    <row r="15" spans="1:16" ht="30" customHeight="1" thickBot="1" x14ac:dyDescent="0.25">
      <c r="A15" s="71">
        <v>36557</v>
      </c>
      <c r="B15" s="169">
        <v>503.92</v>
      </c>
      <c r="C15" s="177">
        <f t="shared" si="0"/>
        <v>0</v>
      </c>
      <c r="D15" s="178"/>
      <c r="E15" s="103">
        <v>45</v>
      </c>
      <c r="F15" s="66">
        <v>0</v>
      </c>
      <c r="G15" s="187">
        <v>745.79</v>
      </c>
      <c r="H15" s="69">
        <f>IF(E15="",0,H14+E15-F15-G15)</f>
        <v>45</v>
      </c>
      <c r="I15" s="74"/>
      <c r="J15" s="75"/>
      <c r="K15" s="73"/>
      <c r="L15" s="250"/>
      <c r="M15" s="251"/>
      <c r="O15" s="56">
        <v>36617</v>
      </c>
      <c r="P15" t="s">
        <v>151</v>
      </c>
    </row>
    <row r="16" spans="1:16" ht="30" customHeight="1" x14ac:dyDescent="0.2">
      <c r="A16" s="71">
        <v>36586</v>
      </c>
      <c r="B16" s="169"/>
      <c r="C16" s="177">
        <f t="shared" si="0"/>
        <v>0</v>
      </c>
      <c r="D16" s="178"/>
      <c r="E16" s="67"/>
      <c r="F16" s="66"/>
      <c r="G16" s="73"/>
      <c r="H16" s="69">
        <f>IF(E16="",0,H15+E16-F16-G16)</f>
        <v>0</v>
      </c>
      <c r="I16" s="74"/>
      <c r="J16" s="75"/>
      <c r="K16" s="73"/>
      <c r="L16" s="207"/>
      <c r="M16" s="208"/>
      <c r="O16" s="56">
        <v>36647</v>
      </c>
      <c r="P16" t="s">
        <v>97</v>
      </c>
    </row>
    <row r="17" spans="1:16" ht="30" customHeight="1" x14ac:dyDescent="0.2">
      <c r="A17" s="71">
        <v>36617</v>
      </c>
      <c r="B17" s="169"/>
      <c r="C17" s="177">
        <f t="shared" si="0"/>
        <v>0</v>
      </c>
      <c r="D17" s="178"/>
      <c r="E17" s="67"/>
      <c r="F17" s="66"/>
      <c r="G17" s="73"/>
      <c r="H17" s="69">
        <f>IF(E17="",0,H16+E17-F17-G17)</f>
        <v>0</v>
      </c>
      <c r="I17" s="74"/>
      <c r="J17" s="75"/>
      <c r="K17" s="73"/>
      <c r="L17" s="249"/>
      <c r="M17" s="208"/>
      <c r="O17" s="56">
        <v>36678</v>
      </c>
      <c r="P17" t="s">
        <v>98</v>
      </c>
    </row>
    <row r="18" spans="1:16" ht="30" customHeight="1" x14ac:dyDescent="0.2">
      <c r="A18" s="71">
        <v>36647</v>
      </c>
      <c r="B18" s="169"/>
      <c r="C18" s="177">
        <f t="shared" si="0"/>
        <v>0</v>
      </c>
      <c r="D18" s="178"/>
      <c r="E18" s="67"/>
      <c r="F18" s="66"/>
      <c r="G18" s="73"/>
      <c r="H18" s="69">
        <f t="shared" ref="H18:H25" si="1">IF(E18="",0,H17+E18-F18-G18)</f>
        <v>0</v>
      </c>
      <c r="I18" s="74"/>
      <c r="J18" s="75"/>
      <c r="K18" s="73"/>
      <c r="L18" s="207"/>
      <c r="M18" s="208"/>
      <c r="O18" s="56">
        <v>36708</v>
      </c>
      <c r="P18" s="128" t="s">
        <v>99</v>
      </c>
    </row>
    <row r="19" spans="1:16" ht="30" customHeight="1" x14ac:dyDescent="0.2">
      <c r="A19" s="71">
        <v>36678</v>
      </c>
      <c r="B19" s="169"/>
      <c r="C19" s="177">
        <f t="shared" si="0"/>
        <v>0</v>
      </c>
      <c r="D19" s="178"/>
      <c r="E19" s="67"/>
      <c r="F19" s="66"/>
      <c r="G19" s="73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128" t="s">
        <v>100</v>
      </c>
    </row>
    <row r="20" spans="1:16" ht="30" customHeight="1" x14ac:dyDescent="0.2">
      <c r="A20" s="71">
        <v>36708</v>
      </c>
      <c r="B20" s="169"/>
      <c r="C20" s="177">
        <f t="shared" si="0"/>
        <v>0</v>
      </c>
      <c r="D20" s="178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128" t="s">
        <v>78</v>
      </c>
    </row>
    <row r="21" spans="1:16" ht="30" customHeight="1" x14ac:dyDescent="0.2">
      <c r="A21" s="71">
        <v>36739</v>
      </c>
      <c r="B21" s="169"/>
      <c r="C21" s="177">
        <f t="shared" si="0"/>
        <v>0</v>
      </c>
      <c r="D21" s="178"/>
      <c r="E21" s="67"/>
      <c r="F21" s="66"/>
      <c r="G21" s="73"/>
      <c r="H21" s="69">
        <f t="shared" si="1"/>
        <v>0</v>
      </c>
      <c r="I21" s="74"/>
      <c r="J21" s="75"/>
      <c r="K21" s="73"/>
      <c r="L21" s="207"/>
      <c r="M21" s="208"/>
      <c r="O21" s="56">
        <v>36800</v>
      </c>
      <c r="P21" s="128" t="s">
        <v>79</v>
      </c>
    </row>
    <row r="22" spans="1:16" ht="30" customHeight="1" x14ac:dyDescent="0.2">
      <c r="A22" s="71">
        <v>36770</v>
      </c>
      <c r="B22" s="169"/>
      <c r="C22" s="177">
        <f t="shared" si="0"/>
        <v>0</v>
      </c>
      <c r="D22" s="178"/>
      <c r="E22" s="67"/>
      <c r="F22" s="66"/>
      <c r="G22" s="73"/>
      <c r="H22" s="69">
        <f t="shared" si="1"/>
        <v>0</v>
      </c>
      <c r="I22" s="74"/>
      <c r="J22" s="75"/>
      <c r="K22" s="73"/>
      <c r="L22" s="207"/>
      <c r="M22" s="208"/>
      <c r="O22" s="56">
        <v>36831</v>
      </c>
      <c r="P22" s="128" t="s">
        <v>50</v>
      </c>
    </row>
    <row r="23" spans="1:16" ht="30" customHeight="1" x14ac:dyDescent="0.2">
      <c r="A23" s="71">
        <v>36800</v>
      </c>
      <c r="B23" s="169"/>
      <c r="C23" s="177">
        <f t="shared" si="0"/>
        <v>0</v>
      </c>
      <c r="D23" s="178"/>
      <c r="E23" s="67"/>
      <c r="F23" s="66"/>
      <c r="G23" s="73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128" t="s">
        <v>80</v>
      </c>
    </row>
    <row r="24" spans="1:16" ht="30" customHeight="1" x14ac:dyDescent="0.2">
      <c r="A24" s="71">
        <v>36831</v>
      </c>
      <c r="B24" s="169"/>
      <c r="C24" s="179">
        <f t="shared" si="0"/>
        <v>0</v>
      </c>
      <c r="D24" s="178"/>
      <c r="E24" s="75"/>
      <c r="F24" s="72"/>
      <c r="G24" s="73"/>
      <c r="H24" s="78">
        <f t="shared" si="1"/>
        <v>0</v>
      </c>
      <c r="I24" s="74"/>
      <c r="J24" s="75"/>
      <c r="K24" s="73"/>
      <c r="L24" s="207"/>
      <c r="M24" s="208"/>
      <c r="P24" s="128" t="s">
        <v>81</v>
      </c>
    </row>
    <row r="25" spans="1:16" ht="30" customHeight="1" thickBot="1" x14ac:dyDescent="0.25">
      <c r="A25" s="79">
        <v>36861</v>
      </c>
      <c r="B25" s="170"/>
      <c r="C25" s="180">
        <f t="shared" si="0"/>
        <v>0</v>
      </c>
      <c r="D25" s="181"/>
      <c r="E25" s="83"/>
      <c r="F25" s="84"/>
      <c r="G25" s="85"/>
      <c r="H25" s="86">
        <f t="shared" si="1"/>
        <v>0</v>
      </c>
      <c r="I25" s="87"/>
      <c r="J25" s="88"/>
      <c r="K25" s="89"/>
      <c r="L25" s="202"/>
      <c r="M25" s="203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1200</v>
      </c>
      <c r="D26" s="93"/>
      <c r="E26" s="204"/>
      <c r="F26" s="205"/>
      <c r="G26" s="205"/>
      <c r="H26" s="206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A29" t="s">
        <v>8</v>
      </c>
      <c r="P29" t="s">
        <v>130</v>
      </c>
    </row>
    <row r="30" spans="1:16" ht="13.5" thickBot="1" x14ac:dyDescent="0.25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 x14ac:dyDescent="0.25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 x14ac:dyDescent="0.2">
      <c r="P32" t="s">
        <v>132</v>
      </c>
    </row>
  </sheetData>
  <mergeCells count="32">
    <mergeCell ref="E11:H11"/>
    <mergeCell ref="I11:I12"/>
    <mergeCell ref="L25:M25"/>
    <mergeCell ref="E26:H26"/>
    <mergeCell ref="L18:M18"/>
    <mergeCell ref="L19:M19"/>
    <mergeCell ref="L20:M20"/>
    <mergeCell ref="L21:M21"/>
    <mergeCell ref="L22:M22"/>
    <mergeCell ref="L23:M23"/>
    <mergeCell ref="L17:M17"/>
    <mergeCell ref="L24:M24"/>
    <mergeCell ref="L13:M13"/>
    <mergeCell ref="L15:M15"/>
    <mergeCell ref="L16:M16"/>
    <mergeCell ref="L14:M14"/>
    <mergeCell ref="L11:M12"/>
    <mergeCell ref="J11:K11"/>
    <mergeCell ref="B1:D1"/>
    <mergeCell ref="E1:F1"/>
    <mergeCell ref="G1:I1"/>
    <mergeCell ref="M1:M3"/>
    <mergeCell ref="G2:H2"/>
    <mergeCell ref="I2:J2"/>
    <mergeCell ref="A3:B3"/>
    <mergeCell ref="I3:J3"/>
    <mergeCell ref="A4:C4"/>
    <mergeCell ref="I4:J4"/>
    <mergeCell ref="D9:E9"/>
    <mergeCell ref="F9:G9"/>
    <mergeCell ref="A11:A12"/>
    <mergeCell ref="B11:D11"/>
  </mergeCells>
  <phoneticPr fontId="0" type="noConversion"/>
  <dataValidations disablePrompts="1"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17" right="0.17" top="0.22" bottom="0.28000000000000003" header="0.17" footer="0.17"/>
  <pageSetup paperSize="9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7"/>
  <dimension ref="A1:P32"/>
  <sheetViews>
    <sheetView workbookViewId="0">
      <selection activeCell="E16" sqref="E16"/>
    </sheetView>
  </sheetViews>
  <sheetFormatPr baseColWidth="10" defaultColWidth="10.42578125" defaultRowHeight="12.75" x14ac:dyDescent="0.2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 t="s">
        <v>144</v>
      </c>
      <c r="C1" s="241"/>
      <c r="D1" s="242"/>
      <c r="E1" s="243" t="s">
        <v>105</v>
      </c>
      <c r="F1" s="244"/>
      <c r="G1" s="245" t="s">
        <v>31</v>
      </c>
      <c r="H1" s="246"/>
      <c r="I1" s="247"/>
      <c r="J1" s="2" t="s">
        <v>18</v>
      </c>
      <c r="K1" s="3" t="s">
        <v>35</v>
      </c>
      <c r="L1" s="4" t="s">
        <v>0</v>
      </c>
      <c r="M1" s="235">
        <v>2017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6" ht="13.5" customHeight="1" x14ac:dyDescent="0.2">
      <c r="A3" s="225" t="s">
        <v>86</v>
      </c>
      <c r="B3" s="225"/>
      <c r="C3" s="5"/>
      <c r="D3" s="8">
        <v>325.82</v>
      </c>
      <c r="H3" s="9" t="s">
        <v>39</v>
      </c>
      <c r="I3" s="227">
        <v>640</v>
      </c>
      <c r="J3" s="228"/>
      <c r="L3" s="11"/>
      <c r="M3" s="237"/>
    </row>
    <row r="4" spans="1:16" x14ac:dyDescent="0.2">
      <c r="A4" s="225" t="s">
        <v>40</v>
      </c>
      <c r="B4" s="225"/>
      <c r="C4" s="226"/>
      <c r="D4" s="8">
        <v>325.82</v>
      </c>
      <c r="E4" s="2" t="s">
        <v>41</v>
      </c>
      <c r="F4" s="12">
        <v>36557</v>
      </c>
      <c r="G4" s="13"/>
      <c r="H4" s="14" t="s">
        <v>42</v>
      </c>
      <c r="I4" s="227" t="s">
        <v>145</v>
      </c>
      <c r="J4" s="228"/>
      <c r="K4" s="5"/>
      <c r="L4" s="5"/>
      <c r="M4" s="11"/>
      <c r="P4" s="15"/>
    </row>
    <row r="5" spans="1:16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>
        <v>42036</v>
      </c>
      <c r="C6" s="2" t="s">
        <v>44</v>
      </c>
      <c r="D6" s="21">
        <v>43131</v>
      </c>
      <c r="H6" s="9" t="s">
        <v>45</v>
      </c>
      <c r="I6" s="22" t="s">
        <v>46</v>
      </c>
      <c r="J6" s="23"/>
      <c r="K6" s="24" t="s">
        <v>47</v>
      </c>
      <c r="L6" s="107"/>
      <c r="M6" s="25" t="s">
        <v>134</v>
      </c>
      <c r="P6" s="18"/>
    </row>
    <row r="7" spans="1:16" x14ac:dyDescent="0.2">
      <c r="A7" s="26" t="s">
        <v>49</v>
      </c>
      <c r="B7" s="121" t="s">
        <v>50</v>
      </c>
      <c r="C7" s="122" t="s">
        <v>51</v>
      </c>
      <c r="D7" s="123">
        <v>1089</v>
      </c>
      <c r="E7" s="124" t="s">
        <v>52</v>
      </c>
      <c r="F7" s="125" t="s">
        <v>127</v>
      </c>
      <c r="H7" s="9"/>
      <c r="I7" s="32" t="s">
        <v>54</v>
      </c>
      <c r="J7" s="23"/>
      <c r="K7" s="24" t="s">
        <v>55</v>
      </c>
      <c r="L7" s="10"/>
      <c r="M7" s="25"/>
    </row>
    <row r="8" spans="1:16" x14ac:dyDescent="0.2">
      <c r="A8" s="26" t="s">
        <v>56</v>
      </c>
      <c r="B8" s="121">
        <v>2014</v>
      </c>
      <c r="C8" s="33"/>
      <c r="D8" s="126"/>
      <c r="E8" s="127" t="s">
        <v>57</v>
      </c>
      <c r="F8" s="125" t="s">
        <v>151</v>
      </c>
      <c r="H8" s="9"/>
      <c r="I8" s="36"/>
      <c r="J8" s="37"/>
      <c r="K8" s="38" t="s">
        <v>152</v>
      </c>
      <c r="L8" s="37"/>
      <c r="M8" s="25"/>
    </row>
    <row r="9" spans="1:16" x14ac:dyDescent="0.2">
      <c r="A9" s="39" t="s">
        <v>58</v>
      </c>
      <c r="B9" s="39"/>
      <c r="C9" s="40">
        <v>278.17</v>
      </c>
      <c r="D9" s="248">
        <v>42370</v>
      </c>
      <c r="E9" s="229"/>
      <c r="F9" s="230" t="s">
        <v>59</v>
      </c>
      <c r="G9" s="230"/>
      <c r="H9" s="41">
        <f>IF(D4="",100*(1-(C9/D3)),100*(1-(C9/D4)))</f>
        <v>14.624639371432069</v>
      </c>
      <c r="L9" s="42" t="s">
        <v>92</v>
      </c>
      <c r="M9" s="25"/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/>
      <c r="D13" s="59"/>
      <c r="E13" s="58"/>
      <c r="F13" s="59"/>
      <c r="G13" s="59"/>
      <c r="H13" s="60"/>
      <c r="I13" s="61"/>
      <c r="J13" s="58"/>
      <c r="K13" s="59"/>
      <c r="L13" s="213"/>
      <c r="M13" s="214"/>
      <c r="O13" s="56">
        <v>36557</v>
      </c>
      <c r="P13" s="63" t="s">
        <v>122</v>
      </c>
    </row>
    <row r="14" spans="1:16" ht="30" customHeight="1" x14ac:dyDescent="0.2">
      <c r="A14" s="64">
        <v>36526</v>
      </c>
      <c r="B14" s="67">
        <v>325.82</v>
      </c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0</v>
      </c>
      <c r="I14" s="70"/>
      <c r="J14" s="67"/>
      <c r="K14" s="68"/>
      <c r="L14" s="215"/>
      <c r="M14" s="216"/>
      <c r="O14" s="56">
        <v>36586</v>
      </c>
      <c r="P14" t="s">
        <v>123</v>
      </c>
    </row>
    <row r="15" spans="1:16" ht="30" customHeight="1" x14ac:dyDescent="0.2">
      <c r="A15" s="71">
        <v>36557</v>
      </c>
      <c r="B15" s="75">
        <v>325.82</v>
      </c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7"/>
      <c r="M15" s="208"/>
      <c r="O15" s="56">
        <v>36617</v>
      </c>
      <c r="P15" t="s">
        <v>151</v>
      </c>
    </row>
    <row r="16" spans="1:16" ht="30" customHeight="1" x14ac:dyDescent="0.2">
      <c r="A16" s="71">
        <v>36586</v>
      </c>
      <c r="B16" s="75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7"/>
      <c r="M16" s="208"/>
      <c r="O16" s="56">
        <v>36647</v>
      </c>
      <c r="P16" t="s">
        <v>97</v>
      </c>
    </row>
    <row r="17" spans="1:16" ht="30" customHeight="1" x14ac:dyDescent="0.2">
      <c r="A17" s="71">
        <v>36617</v>
      </c>
      <c r="B17" s="75"/>
      <c r="C17" s="65">
        <f t="shared" si="0"/>
        <v>0</v>
      </c>
      <c r="D17" s="72"/>
      <c r="E17" s="67"/>
      <c r="F17" s="66"/>
      <c r="G17" s="73"/>
      <c r="H17" s="69">
        <f>IF(E17="",0,H16+E17-F17-G17)</f>
        <v>0</v>
      </c>
      <c r="I17" s="74"/>
      <c r="J17" s="75"/>
      <c r="K17" s="73"/>
      <c r="L17" s="207"/>
      <c r="M17" s="208"/>
      <c r="O17" s="56">
        <v>36678</v>
      </c>
      <c r="P17" t="s">
        <v>98</v>
      </c>
    </row>
    <row r="18" spans="1:16" ht="30" customHeight="1" x14ac:dyDescent="0.2">
      <c r="A18" s="71">
        <v>36647</v>
      </c>
      <c r="B18" s="75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7"/>
      <c r="M18" s="208"/>
      <c r="O18" s="56">
        <v>36708</v>
      </c>
      <c r="P18" s="128" t="s">
        <v>99</v>
      </c>
    </row>
    <row r="19" spans="1:16" ht="30" customHeight="1" x14ac:dyDescent="0.2">
      <c r="A19" s="71">
        <v>36678</v>
      </c>
      <c r="B19" s="75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128" t="s">
        <v>100</v>
      </c>
    </row>
    <row r="20" spans="1:16" ht="30" customHeight="1" x14ac:dyDescent="0.2">
      <c r="A20" s="71">
        <v>36708</v>
      </c>
      <c r="B20" s="75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128" t="s">
        <v>78</v>
      </c>
    </row>
    <row r="21" spans="1:16" ht="30" customHeight="1" x14ac:dyDescent="0.2">
      <c r="A21" s="71">
        <v>36739</v>
      </c>
      <c r="B21" s="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7"/>
      <c r="M21" s="208"/>
      <c r="O21" s="56">
        <v>36800</v>
      </c>
      <c r="P21" s="128" t="s">
        <v>79</v>
      </c>
    </row>
    <row r="22" spans="1:16" ht="30" customHeight="1" x14ac:dyDescent="0.2">
      <c r="A22" s="71">
        <v>36770</v>
      </c>
      <c r="B22" s="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7"/>
      <c r="M22" s="208"/>
      <c r="O22" s="56">
        <v>36831</v>
      </c>
      <c r="P22" s="128" t="s">
        <v>50</v>
      </c>
    </row>
    <row r="23" spans="1:16" ht="30" customHeight="1" x14ac:dyDescent="0.2">
      <c r="A23" s="71">
        <v>36800</v>
      </c>
      <c r="B23" s="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128" t="s">
        <v>80</v>
      </c>
    </row>
    <row r="24" spans="1:16" ht="30" customHeight="1" x14ac:dyDescent="0.2">
      <c r="A24" s="71">
        <v>36831</v>
      </c>
      <c r="B24" s="75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7"/>
      <c r="M24" s="208"/>
      <c r="P24" s="128" t="s">
        <v>81</v>
      </c>
    </row>
    <row r="25" spans="1:16" ht="30" customHeight="1" thickBot="1" x14ac:dyDescent="0.25">
      <c r="A25" s="79">
        <v>36861</v>
      </c>
      <c r="B25" s="80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184"/>
      <c r="L25" s="254"/>
      <c r="M25" s="255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0</v>
      </c>
      <c r="D26" s="93"/>
      <c r="E26" s="204"/>
      <c r="F26" s="205"/>
      <c r="G26" s="205"/>
      <c r="H26" s="206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A29" t="s">
        <v>8</v>
      </c>
      <c r="P29" t="s">
        <v>130</v>
      </c>
    </row>
    <row r="30" spans="1:16" ht="13.5" thickBot="1" x14ac:dyDescent="0.25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 x14ac:dyDescent="0.25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 x14ac:dyDescent="0.2">
      <c r="P32" t="s">
        <v>132</v>
      </c>
    </row>
  </sheetData>
  <mergeCells count="32">
    <mergeCell ref="L13:M13"/>
    <mergeCell ref="L14:M14"/>
    <mergeCell ref="L15:M15"/>
    <mergeCell ref="L24:M24"/>
    <mergeCell ref="L16:M16"/>
    <mergeCell ref="L17:M17"/>
    <mergeCell ref="L25:M25"/>
    <mergeCell ref="E26:H26"/>
    <mergeCell ref="L18:M18"/>
    <mergeCell ref="L19:M19"/>
    <mergeCell ref="L20:M20"/>
    <mergeCell ref="L21:M21"/>
    <mergeCell ref="L22:M22"/>
    <mergeCell ref="L23:M23"/>
    <mergeCell ref="L11:M12"/>
    <mergeCell ref="A4:C4"/>
    <mergeCell ref="I4:J4"/>
    <mergeCell ref="D9:E9"/>
    <mergeCell ref="F9:G9"/>
    <mergeCell ref="A11:A12"/>
    <mergeCell ref="B11:D11"/>
    <mergeCell ref="E11:H11"/>
    <mergeCell ref="I11:I12"/>
    <mergeCell ref="J11:K11"/>
    <mergeCell ref="B1:D1"/>
    <mergeCell ref="E1:F1"/>
    <mergeCell ref="G1:I1"/>
    <mergeCell ref="M1:M3"/>
    <mergeCell ref="G2:H2"/>
    <mergeCell ref="I2:J2"/>
    <mergeCell ref="A3:B3"/>
    <mergeCell ref="I3:J3"/>
  </mergeCells>
  <phoneticPr fontId="0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2" right="0.78740157499999996" top="0.27" bottom="0.33" header="0.17" footer="0.19"/>
  <pageSetup paperSize="9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P32"/>
  <sheetViews>
    <sheetView workbookViewId="0">
      <selection activeCell="E16" sqref="E16"/>
    </sheetView>
  </sheetViews>
  <sheetFormatPr baseColWidth="10" defaultColWidth="10.42578125" defaultRowHeight="12.75" x14ac:dyDescent="0.2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 t="s">
        <v>24</v>
      </c>
      <c r="C1" s="241"/>
      <c r="D1" s="242"/>
      <c r="E1" s="243" t="s">
        <v>105</v>
      </c>
      <c r="F1" s="244"/>
      <c r="G1" s="245" t="s">
        <v>25</v>
      </c>
      <c r="H1" s="246"/>
      <c r="I1" s="247"/>
      <c r="J1" s="2" t="s">
        <v>18</v>
      </c>
      <c r="K1" s="3" t="s">
        <v>38</v>
      </c>
      <c r="L1" s="4" t="s">
        <v>135</v>
      </c>
      <c r="M1" s="235">
        <v>2017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6" ht="13.5" customHeight="1" x14ac:dyDescent="0.2">
      <c r="A3" s="225" t="s">
        <v>86</v>
      </c>
      <c r="B3" s="225"/>
      <c r="C3" s="5"/>
      <c r="D3" s="8">
        <v>290.01</v>
      </c>
      <c r="H3" s="9" t="s">
        <v>39</v>
      </c>
      <c r="I3" s="227">
        <v>528</v>
      </c>
      <c r="J3" s="228"/>
      <c r="L3" s="11" t="s">
        <v>136</v>
      </c>
      <c r="M3" s="237"/>
    </row>
    <row r="4" spans="1:16" x14ac:dyDescent="0.2">
      <c r="A4" s="225" t="s">
        <v>40</v>
      </c>
      <c r="B4" s="225"/>
      <c r="C4" s="226"/>
      <c r="D4" s="8"/>
      <c r="E4" s="2" t="s">
        <v>41</v>
      </c>
      <c r="F4" s="12">
        <v>36647</v>
      </c>
      <c r="G4" s="13"/>
      <c r="H4" s="14" t="s">
        <v>42</v>
      </c>
      <c r="I4" s="227" t="s">
        <v>154</v>
      </c>
      <c r="J4" s="228"/>
      <c r="K4" s="5"/>
      <c r="L4" s="5"/>
      <c r="M4" s="11"/>
      <c r="P4" s="15"/>
    </row>
    <row r="5" spans="1:16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>
        <v>39934</v>
      </c>
      <c r="C6" s="2" t="s">
        <v>44</v>
      </c>
      <c r="D6" s="21">
        <v>43220</v>
      </c>
      <c r="E6" t="s">
        <v>64</v>
      </c>
      <c r="H6" s="9" t="s">
        <v>45</v>
      </c>
      <c r="I6" s="22" t="s">
        <v>46</v>
      </c>
      <c r="J6" s="183" t="s">
        <v>71</v>
      </c>
      <c r="K6" s="24" t="s">
        <v>47</v>
      </c>
      <c r="L6" s="107">
        <v>7.5</v>
      </c>
      <c r="M6" s="25" t="s">
        <v>48</v>
      </c>
      <c r="P6" s="18"/>
    </row>
    <row r="7" spans="1:16" x14ac:dyDescent="0.2">
      <c r="A7" s="26" t="s">
        <v>49</v>
      </c>
      <c r="B7" s="27" t="s">
        <v>50</v>
      </c>
      <c r="C7" s="28" t="s">
        <v>51</v>
      </c>
      <c r="D7" s="29">
        <v>948</v>
      </c>
      <c r="E7" s="30" t="s">
        <v>52</v>
      </c>
      <c r="F7" s="31" t="s">
        <v>124</v>
      </c>
      <c r="H7" s="9"/>
      <c r="I7" s="32" t="s">
        <v>54</v>
      </c>
      <c r="J7" s="23"/>
      <c r="K7" s="24" t="s">
        <v>55</v>
      </c>
      <c r="L7" s="10"/>
      <c r="M7" s="25"/>
    </row>
    <row r="8" spans="1:16" x14ac:dyDescent="0.2">
      <c r="A8" s="26" t="s">
        <v>56</v>
      </c>
      <c r="B8" s="27">
        <v>2009</v>
      </c>
      <c r="C8" s="33"/>
      <c r="D8" s="34"/>
      <c r="E8" s="35" t="s">
        <v>57</v>
      </c>
      <c r="F8" s="31" t="s">
        <v>151</v>
      </c>
      <c r="H8" s="9"/>
      <c r="I8" s="36"/>
      <c r="J8" s="37"/>
      <c r="K8" s="38" t="s">
        <v>152</v>
      </c>
      <c r="L8" s="37"/>
      <c r="M8" s="25" t="s">
        <v>93</v>
      </c>
    </row>
    <row r="9" spans="1:16" x14ac:dyDescent="0.2">
      <c r="A9" s="39" t="s">
        <v>58</v>
      </c>
      <c r="B9" s="39"/>
      <c r="C9" s="40">
        <v>249.16</v>
      </c>
      <c r="D9" s="248">
        <v>42156</v>
      </c>
      <c r="E9" s="229"/>
      <c r="F9" s="230" t="s">
        <v>59</v>
      </c>
      <c r="G9" s="230"/>
      <c r="H9" s="41">
        <f>IF(D4="",100*(1-(C9/D3)),100*(1-(C9/D4)))</f>
        <v>14.085721182028198</v>
      </c>
      <c r="L9" s="42" t="s">
        <v>92</v>
      </c>
      <c r="M9" s="25"/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/>
      <c r="D13" s="59"/>
      <c r="E13" s="58">
        <v>620.54</v>
      </c>
      <c r="F13" s="59"/>
      <c r="G13" s="59"/>
      <c r="H13" s="60"/>
      <c r="I13" s="61">
        <v>528</v>
      </c>
      <c r="J13" s="58"/>
      <c r="K13" s="59"/>
      <c r="L13" s="213" t="s">
        <v>107</v>
      </c>
      <c r="M13" s="214"/>
      <c r="O13" s="56">
        <v>36557</v>
      </c>
      <c r="P13" s="63" t="s">
        <v>122</v>
      </c>
    </row>
    <row r="14" spans="1:16" ht="30" customHeight="1" x14ac:dyDescent="0.2">
      <c r="A14" s="132">
        <v>36526</v>
      </c>
      <c r="B14" s="115">
        <v>290.01</v>
      </c>
      <c r="C14" s="138">
        <f t="shared" ref="C14:C25" si="0">IF(B14="",0,IF(AND($D$4&gt;$D$3,A14&gt;=$F$4),$D$4-B14,$D$3-B14))</f>
        <v>0</v>
      </c>
      <c r="D14" s="139"/>
      <c r="E14" s="130">
        <f>360-290.01</f>
        <v>69.990000000000009</v>
      </c>
      <c r="F14" s="116"/>
      <c r="G14" s="116"/>
      <c r="H14" s="151">
        <f>E14+E13-F14-F13-G14-G13</f>
        <v>690.53</v>
      </c>
      <c r="I14" s="149"/>
      <c r="J14" s="130"/>
      <c r="K14" s="116"/>
      <c r="L14" s="215"/>
      <c r="M14" s="216"/>
      <c r="O14" s="56">
        <v>36586</v>
      </c>
      <c r="P14" t="s">
        <v>123</v>
      </c>
    </row>
    <row r="15" spans="1:16" ht="30" customHeight="1" x14ac:dyDescent="0.2">
      <c r="A15" s="133">
        <v>36557</v>
      </c>
      <c r="B15" s="101">
        <v>290.01</v>
      </c>
      <c r="C15" s="129">
        <f t="shared" si="0"/>
        <v>0</v>
      </c>
      <c r="D15" s="140"/>
      <c r="E15" s="130">
        <v>69.989999999999995</v>
      </c>
      <c r="F15" s="116"/>
      <c r="G15" s="116"/>
      <c r="H15" s="151">
        <f t="shared" ref="H15:H25" si="1">IF(E15="",0,H14+E15-F15-G15)</f>
        <v>760.52</v>
      </c>
      <c r="I15" s="150"/>
      <c r="J15" s="130"/>
      <c r="K15" s="116"/>
      <c r="L15" s="250"/>
      <c r="M15" s="251"/>
      <c r="O15" s="56">
        <v>36617</v>
      </c>
      <c r="P15" t="s">
        <v>151</v>
      </c>
    </row>
    <row r="16" spans="1:16" ht="30" customHeight="1" thickBot="1" x14ac:dyDescent="0.25">
      <c r="A16" s="133">
        <v>36586</v>
      </c>
      <c r="B16" s="101"/>
      <c r="C16" s="129">
        <f t="shared" si="0"/>
        <v>0</v>
      </c>
      <c r="D16" s="140"/>
      <c r="E16" s="106"/>
      <c r="F16" s="117"/>
      <c r="G16" s="117"/>
      <c r="H16" s="164">
        <f t="shared" si="1"/>
        <v>0</v>
      </c>
      <c r="I16" s="150"/>
      <c r="J16" s="130"/>
      <c r="K16" s="116"/>
      <c r="L16" s="256"/>
      <c r="M16" s="257"/>
      <c r="O16" s="56">
        <v>36647</v>
      </c>
      <c r="P16" t="s">
        <v>97</v>
      </c>
    </row>
    <row r="17" spans="1:16" ht="30" customHeight="1" x14ac:dyDescent="0.2">
      <c r="A17" s="133">
        <v>36617</v>
      </c>
      <c r="B17" s="101"/>
      <c r="C17" s="129">
        <f t="shared" si="0"/>
        <v>0</v>
      </c>
      <c r="D17" s="140"/>
      <c r="E17" s="115"/>
      <c r="F17" s="165"/>
      <c r="G17" s="165"/>
      <c r="H17" s="166">
        <f>IF(E17="",0,H16+E17-F17-G17)</f>
        <v>0</v>
      </c>
      <c r="I17" s="150"/>
      <c r="J17" s="130"/>
      <c r="K17" s="116"/>
      <c r="L17" s="258"/>
      <c r="M17" s="259"/>
      <c r="O17" s="56">
        <v>36678</v>
      </c>
      <c r="P17" t="s">
        <v>98</v>
      </c>
    </row>
    <row r="18" spans="1:16" ht="30" customHeight="1" x14ac:dyDescent="0.2">
      <c r="A18" s="133">
        <v>36647</v>
      </c>
      <c r="B18" s="101"/>
      <c r="C18" s="110">
        <f t="shared" si="0"/>
        <v>0</v>
      </c>
      <c r="D18" s="141"/>
      <c r="E18" s="135"/>
      <c r="F18" s="111"/>
      <c r="G18" s="118"/>
      <c r="H18" s="145">
        <f t="shared" si="1"/>
        <v>0</v>
      </c>
      <c r="I18" s="74"/>
      <c r="J18" s="131"/>
      <c r="K18" s="73"/>
      <c r="L18" s="207"/>
      <c r="M18" s="208"/>
      <c r="O18" s="56">
        <v>36708</v>
      </c>
      <c r="P18" s="76" t="s">
        <v>99</v>
      </c>
    </row>
    <row r="19" spans="1:16" ht="30" customHeight="1" x14ac:dyDescent="0.2">
      <c r="A19" s="133">
        <v>36678</v>
      </c>
      <c r="B19" s="75"/>
      <c r="C19" s="65">
        <f t="shared" si="0"/>
        <v>0</v>
      </c>
      <c r="D19" s="142"/>
      <c r="E19" s="136"/>
      <c r="F19" s="66"/>
      <c r="G19" s="73"/>
      <c r="H19" s="145">
        <f t="shared" si="1"/>
        <v>0</v>
      </c>
      <c r="I19" s="74"/>
      <c r="J19" s="131"/>
      <c r="K19" s="73"/>
      <c r="L19" s="207"/>
      <c r="M19" s="208"/>
      <c r="O19" s="56">
        <v>36739</v>
      </c>
      <c r="P19" s="76" t="s">
        <v>100</v>
      </c>
    </row>
    <row r="20" spans="1:16" ht="30" customHeight="1" x14ac:dyDescent="0.2">
      <c r="A20" s="133">
        <v>36708</v>
      </c>
      <c r="B20" s="75"/>
      <c r="C20" s="65">
        <f t="shared" si="0"/>
        <v>0</v>
      </c>
      <c r="D20" s="142"/>
      <c r="E20" s="136"/>
      <c r="F20" s="66"/>
      <c r="G20" s="73"/>
      <c r="H20" s="145">
        <f t="shared" si="1"/>
        <v>0</v>
      </c>
      <c r="I20" s="74"/>
      <c r="J20" s="131"/>
      <c r="K20" s="73"/>
      <c r="L20" s="207"/>
      <c r="M20" s="208"/>
      <c r="O20" s="56">
        <v>36770</v>
      </c>
      <c r="P20" s="76" t="s">
        <v>78</v>
      </c>
    </row>
    <row r="21" spans="1:16" ht="30" customHeight="1" x14ac:dyDescent="0.2">
      <c r="A21" s="133">
        <v>36739</v>
      </c>
      <c r="B21" s="75"/>
      <c r="C21" s="65">
        <f t="shared" si="0"/>
        <v>0</v>
      </c>
      <c r="D21" s="142"/>
      <c r="E21" s="136"/>
      <c r="F21" s="66"/>
      <c r="G21" s="73"/>
      <c r="H21" s="145">
        <f t="shared" si="1"/>
        <v>0</v>
      </c>
      <c r="I21" s="74"/>
      <c r="J21" s="131"/>
      <c r="K21" s="73"/>
      <c r="L21" s="207"/>
      <c r="M21" s="208"/>
      <c r="O21" s="56">
        <v>36800</v>
      </c>
      <c r="P21" s="76" t="s">
        <v>79</v>
      </c>
    </row>
    <row r="22" spans="1:16" ht="30" customHeight="1" x14ac:dyDescent="0.2">
      <c r="A22" s="133">
        <v>36770</v>
      </c>
      <c r="B22" s="75"/>
      <c r="C22" s="65">
        <f t="shared" si="0"/>
        <v>0</v>
      </c>
      <c r="D22" s="142"/>
      <c r="E22" s="136"/>
      <c r="F22" s="66"/>
      <c r="G22" s="73"/>
      <c r="H22" s="145">
        <f t="shared" si="1"/>
        <v>0</v>
      </c>
      <c r="I22" s="74"/>
      <c r="J22" s="131"/>
      <c r="K22" s="73"/>
      <c r="L22" s="207"/>
      <c r="M22" s="208"/>
      <c r="O22" s="56">
        <v>36831</v>
      </c>
      <c r="P22" s="76" t="s">
        <v>50</v>
      </c>
    </row>
    <row r="23" spans="1:16" ht="30" customHeight="1" x14ac:dyDescent="0.2">
      <c r="A23" s="133">
        <v>36800</v>
      </c>
      <c r="B23" s="75"/>
      <c r="C23" s="65">
        <f>IF(B23="",0,IF(AND($D$4&gt;$D$3,A23&gt;=$F$4),$D$4-B23,$D$3-B23))</f>
        <v>0</v>
      </c>
      <c r="D23" s="142"/>
      <c r="E23" s="136"/>
      <c r="F23" s="66"/>
      <c r="G23" s="73"/>
      <c r="H23" s="145">
        <f t="shared" si="1"/>
        <v>0</v>
      </c>
      <c r="I23" s="74"/>
      <c r="J23" s="131"/>
      <c r="K23" s="73"/>
      <c r="L23" s="207"/>
      <c r="M23" s="208"/>
      <c r="O23" s="56">
        <v>36861</v>
      </c>
      <c r="P23" s="76" t="s">
        <v>80</v>
      </c>
    </row>
    <row r="24" spans="1:16" ht="30" customHeight="1" x14ac:dyDescent="0.2">
      <c r="A24" s="133">
        <v>36831</v>
      </c>
      <c r="B24" s="75"/>
      <c r="C24" s="77">
        <f t="shared" si="0"/>
        <v>0</v>
      </c>
      <c r="D24" s="142"/>
      <c r="E24" s="131"/>
      <c r="F24" s="72"/>
      <c r="G24" s="73"/>
      <c r="H24" s="146">
        <f t="shared" si="1"/>
        <v>0</v>
      </c>
      <c r="I24" s="74"/>
      <c r="J24" s="131"/>
      <c r="K24" s="73"/>
      <c r="L24" s="207"/>
      <c r="M24" s="208"/>
      <c r="P24" s="76" t="s">
        <v>81</v>
      </c>
    </row>
    <row r="25" spans="1:16" ht="30" customHeight="1" thickBot="1" x14ac:dyDescent="0.25">
      <c r="A25" s="134">
        <v>36861</v>
      </c>
      <c r="B25" s="88"/>
      <c r="C25" s="143">
        <f t="shared" si="0"/>
        <v>0</v>
      </c>
      <c r="D25" s="144"/>
      <c r="E25" s="137"/>
      <c r="F25" s="84"/>
      <c r="G25" s="85"/>
      <c r="H25" s="147">
        <f t="shared" si="1"/>
        <v>0</v>
      </c>
      <c r="I25" s="87"/>
      <c r="J25" s="148"/>
      <c r="K25" s="89"/>
      <c r="L25" s="202"/>
      <c r="M25" s="203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0</v>
      </c>
      <c r="D26" s="93"/>
      <c r="E26" s="204"/>
      <c r="F26" s="205"/>
      <c r="G26" s="205"/>
      <c r="H26" s="206"/>
      <c r="I26" s="94">
        <f>(SUM(I13:I25)-I3)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P29" t="s">
        <v>130</v>
      </c>
    </row>
    <row r="30" spans="1:16" x14ac:dyDescent="0.2">
      <c r="P30" t="s">
        <v>131</v>
      </c>
    </row>
    <row r="31" spans="1:16" x14ac:dyDescent="0.2">
      <c r="P31" t="s">
        <v>53</v>
      </c>
    </row>
    <row r="32" spans="1:16" x14ac:dyDescent="0.2">
      <c r="P32" t="s">
        <v>132</v>
      </c>
    </row>
  </sheetData>
  <mergeCells count="32">
    <mergeCell ref="L18:M18"/>
    <mergeCell ref="L19:M19"/>
    <mergeCell ref="E26:H26"/>
    <mergeCell ref="L20:M20"/>
    <mergeCell ref="L21:M21"/>
    <mergeCell ref="D9:E9"/>
    <mergeCell ref="L14:M14"/>
    <mergeCell ref="L11:M12"/>
    <mergeCell ref="B11:D11"/>
    <mergeCell ref="E11:H11"/>
    <mergeCell ref="L25:M25"/>
    <mergeCell ref="L15:M15"/>
    <mergeCell ref="L16:M16"/>
    <mergeCell ref="L13:M13"/>
    <mergeCell ref="L23:M23"/>
    <mergeCell ref="L22:M22"/>
    <mergeCell ref="L17:M17"/>
    <mergeCell ref="L24:M24"/>
    <mergeCell ref="M1:M3"/>
    <mergeCell ref="G2:H2"/>
    <mergeCell ref="J11:K11"/>
    <mergeCell ref="A4:C4"/>
    <mergeCell ref="I4:J4"/>
    <mergeCell ref="I3:J3"/>
    <mergeCell ref="F9:G9"/>
    <mergeCell ref="I11:I12"/>
    <mergeCell ref="B1:D1"/>
    <mergeCell ref="E1:F1"/>
    <mergeCell ref="G1:I1"/>
    <mergeCell ref="I2:J2"/>
    <mergeCell ref="A3:B3"/>
    <mergeCell ref="A11:A12"/>
  </mergeCells>
  <phoneticPr fontId="26" type="noConversion"/>
  <dataValidations count="4">
    <dataValidation type="list" allowBlank="1" showInputMessage="1" showErrorMessage="1" sqref="F4">
      <formula1>$O$12:$O$23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</dataValidations>
  <pageMargins left="0.56999999999999995" right="0.7" top="0.43" bottom="0.33" header="0.3" footer="0.3"/>
  <pageSetup paperSize="9" orientation="landscape" horizontalDpi="4294967294" r:id="rId1"/>
  <ignoredErrors>
    <ignoredError sqref="H14 H15:H17 C14:D17" unlockedFormula="1"/>
  </ignoredError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32"/>
  <sheetViews>
    <sheetView workbookViewId="0">
      <selection activeCell="L25" sqref="L25:M25"/>
    </sheetView>
  </sheetViews>
  <sheetFormatPr baseColWidth="10" defaultColWidth="10.42578125" defaultRowHeight="12.75" x14ac:dyDescent="0.2"/>
  <cols>
    <col min="1" max="1" width="8.5703125" customWidth="1"/>
    <col min="2" max="3" width="9.42578125" customWidth="1"/>
    <col min="4" max="4" width="10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 t="s">
        <v>7</v>
      </c>
      <c r="C1" s="241"/>
      <c r="D1" s="242"/>
      <c r="E1" s="243" t="s">
        <v>105</v>
      </c>
      <c r="F1" s="244"/>
      <c r="G1" s="245" t="s">
        <v>72</v>
      </c>
      <c r="H1" s="246"/>
      <c r="I1" s="247"/>
      <c r="J1" s="2" t="s">
        <v>18</v>
      </c>
      <c r="K1" s="3" t="s">
        <v>73</v>
      </c>
      <c r="L1" s="4" t="s">
        <v>135</v>
      </c>
      <c r="M1" s="235">
        <v>2017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6" ht="13.5" customHeight="1" x14ac:dyDescent="0.2">
      <c r="A3" s="225" t="s">
        <v>86</v>
      </c>
      <c r="B3" s="225"/>
      <c r="C3" s="5"/>
      <c r="D3" s="8">
        <v>281.10000000000002</v>
      </c>
      <c r="H3" s="9" t="s">
        <v>39</v>
      </c>
      <c r="I3" s="227">
        <v>510.67</v>
      </c>
      <c r="J3" s="228"/>
      <c r="L3" s="11" t="s">
        <v>136</v>
      </c>
      <c r="M3" s="237"/>
    </row>
    <row r="4" spans="1:16" x14ac:dyDescent="0.2">
      <c r="A4" s="225" t="s">
        <v>40</v>
      </c>
      <c r="B4" s="225"/>
      <c r="C4" s="226"/>
      <c r="D4" s="8"/>
      <c r="E4" s="2" t="s">
        <v>41</v>
      </c>
      <c r="F4" s="12">
        <v>36617</v>
      </c>
      <c r="G4" s="13"/>
      <c r="H4" s="14" t="s">
        <v>42</v>
      </c>
      <c r="I4" s="227" t="s">
        <v>150</v>
      </c>
      <c r="J4" s="228"/>
      <c r="K4" s="5"/>
      <c r="L4" s="5"/>
      <c r="M4" s="11"/>
      <c r="P4" s="15"/>
    </row>
    <row r="5" spans="1:16" ht="2.25" customHeight="1" x14ac:dyDescent="0.2">
      <c r="D5" t="s">
        <v>62</v>
      </c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>
        <v>40269</v>
      </c>
      <c r="C6" s="2" t="s">
        <v>44</v>
      </c>
      <c r="D6" s="21">
        <v>43190</v>
      </c>
      <c r="E6" t="s">
        <v>148</v>
      </c>
      <c r="H6" s="9" t="s">
        <v>45</v>
      </c>
      <c r="I6" s="22" t="s">
        <v>46</v>
      </c>
      <c r="J6" s="172" t="s">
        <v>140</v>
      </c>
      <c r="K6" s="24" t="s">
        <v>47</v>
      </c>
      <c r="L6" s="107">
        <v>7.5</v>
      </c>
      <c r="M6" s="25" t="s">
        <v>157</v>
      </c>
      <c r="P6" s="18"/>
    </row>
    <row r="7" spans="1:16" x14ac:dyDescent="0.2">
      <c r="A7" s="26" t="s">
        <v>49</v>
      </c>
      <c r="B7" s="121" t="s">
        <v>79</v>
      </c>
      <c r="C7" s="122" t="s">
        <v>51</v>
      </c>
      <c r="D7" s="123"/>
      <c r="E7" s="124" t="s">
        <v>52</v>
      </c>
      <c r="F7" s="125" t="s">
        <v>128</v>
      </c>
      <c r="H7" s="9"/>
      <c r="I7" s="32" t="s">
        <v>54</v>
      </c>
      <c r="J7" s="23">
        <v>1.25</v>
      </c>
      <c r="K7" s="24" t="s">
        <v>55</v>
      </c>
      <c r="L7" s="10"/>
      <c r="M7" s="25"/>
    </row>
    <row r="8" spans="1:16" x14ac:dyDescent="0.2">
      <c r="A8" s="26" t="s">
        <v>56</v>
      </c>
      <c r="B8" s="121">
        <v>2009</v>
      </c>
      <c r="C8" s="33"/>
      <c r="D8" s="126"/>
      <c r="E8" s="127" t="s">
        <v>57</v>
      </c>
      <c r="F8" s="125" t="s">
        <v>97</v>
      </c>
      <c r="H8" s="9"/>
      <c r="I8" s="36"/>
      <c r="J8" s="37"/>
      <c r="K8" s="38" t="s">
        <v>152</v>
      </c>
      <c r="L8" s="37"/>
      <c r="M8" s="25"/>
    </row>
    <row r="9" spans="1:16" x14ac:dyDescent="0.2">
      <c r="A9" s="39" t="s">
        <v>58</v>
      </c>
      <c r="B9" s="39"/>
      <c r="C9" s="40">
        <v>242.94</v>
      </c>
      <c r="D9" s="248">
        <v>42156</v>
      </c>
      <c r="E9" s="229"/>
      <c r="F9" s="230" t="s">
        <v>59</v>
      </c>
      <c r="G9" s="230"/>
      <c r="H9" s="41">
        <f>IF(D4="",100*(1-(C9/D3)),100*(1-(C9/D4)))</f>
        <v>13.575240128068311</v>
      </c>
      <c r="L9" s="42" t="s">
        <v>92</v>
      </c>
      <c r="M9" s="25"/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/>
      <c r="D13" s="59"/>
      <c r="E13" s="58">
        <v>346.28</v>
      </c>
      <c r="F13" s="59"/>
      <c r="G13" s="59"/>
      <c r="H13" s="60"/>
      <c r="I13" s="61">
        <v>510.67</v>
      </c>
      <c r="J13" s="58"/>
      <c r="K13" s="59"/>
      <c r="L13" s="213" t="s">
        <v>63</v>
      </c>
      <c r="M13" s="214"/>
      <c r="O13" s="56">
        <v>36557</v>
      </c>
      <c r="P13" s="63" t="s">
        <v>122</v>
      </c>
    </row>
    <row r="14" spans="1:16" ht="30" customHeight="1" x14ac:dyDescent="0.2">
      <c r="A14" s="64">
        <v>36526</v>
      </c>
      <c r="B14" s="67">
        <v>281.10000000000002</v>
      </c>
      <c r="C14" s="65">
        <f t="shared" ref="C14:C25" si="0">IF(B14="",0,IF(AND($D$4&gt;$D$3,A14&gt;=$F$4),$D$4-B14,$D$3-B14))</f>
        <v>0</v>
      </c>
      <c r="D14" s="66"/>
      <c r="E14" s="67">
        <v>53.75</v>
      </c>
      <c r="F14" s="66"/>
      <c r="G14" s="68"/>
      <c r="H14" s="69">
        <f>E14+E13-F14-F13-G14-G13</f>
        <v>400.03</v>
      </c>
      <c r="I14" s="70"/>
      <c r="J14" s="67"/>
      <c r="K14" s="68"/>
      <c r="L14" s="215"/>
      <c r="M14" s="216"/>
      <c r="O14" s="56">
        <v>36586</v>
      </c>
      <c r="P14" t="s">
        <v>123</v>
      </c>
    </row>
    <row r="15" spans="1:16" ht="30" customHeight="1" x14ac:dyDescent="0.2">
      <c r="A15" s="71">
        <v>36557</v>
      </c>
      <c r="B15" s="75">
        <v>281.10000000000002</v>
      </c>
      <c r="C15" s="65">
        <f t="shared" si="0"/>
        <v>0</v>
      </c>
      <c r="D15" s="72"/>
      <c r="E15" s="67">
        <v>53.75</v>
      </c>
      <c r="F15" s="66"/>
      <c r="G15" s="73"/>
      <c r="H15" s="69">
        <f t="shared" ref="H15:H25" si="1">IF(E15="",0,H14+E15-F15-G15)</f>
        <v>453.78</v>
      </c>
      <c r="I15" s="74"/>
      <c r="J15" s="75"/>
      <c r="K15" s="73"/>
      <c r="L15" s="207"/>
      <c r="M15" s="208"/>
      <c r="O15" s="56">
        <v>36617</v>
      </c>
      <c r="P15" t="s">
        <v>151</v>
      </c>
    </row>
    <row r="16" spans="1:16" ht="30" customHeight="1" x14ac:dyDescent="0.2">
      <c r="A16" s="71">
        <v>36586</v>
      </c>
      <c r="B16" s="75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7"/>
      <c r="M16" s="208"/>
      <c r="O16" s="56">
        <v>36647</v>
      </c>
      <c r="P16" t="s">
        <v>97</v>
      </c>
    </row>
    <row r="17" spans="1:16" ht="30" customHeight="1" x14ac:dyDescent="0.2">
      <c r="A17" s="71">
        <v>36617</v>
      </c>
      <c r="B17" s="75"/>
      <c r="C17" s="65">
        <f>IF(B17="",0,IF(AND($D$4&gt;$D$3,A17&gt;=$F$4),$D$4-B17,$D$3-B17))</f>
        <v>0</v>
      </c>
      <c r="D17" s="72"/>
      <c r="E17" s="67"/>
      <c r="F17" s="66"/>
      <c r="G17" s="73"/>
      <c r="H17" s="69">
        <f>IF(E17="",0,H16+E17-F17-G17)</f>
        <v>0</v>
      </c>
      <c r="I17" s="74"/>
      <c r="J17" s="75"/>
      <c r="K17" s="73"/>
      <c r="L17" s="207"/>
      <c r="M17" s="208"/>
      <c r="O17" s="56">
        <v>36678</v>
      </c>
      <c r="P17" t="s">
        <v>98</v>
      </c>
    </row>
    <row r="18" spans="1:16" ht="30" customHeight="1" thickBot="1" x14ac:dyDescent="0.25">
      <c r="A18" s="71">
        <v>36647</v>
      </c>
      <c r="B18" s="75"/>
      <c r="C18" s="65">
        <f t="shared" si="0"/>
        <v>0</v>
      </c>
      <c r="D18" s="72"/>
      <c r="E18" s="83"/>
      <c r="F18" s="84"/>
      <c r="G18" s="85"/>
      <c r="H18" s="102">
        <f t="shared" si="1"/>
        <v>0</v>
      </c>
      <c r="I18" s="74"/>
      <c r="J18" s="75"/>
      <c r="K18" s="73"/>
      <c r="L18" s="262"/>
      <c r="M18" s="263"/>
      <c r="O18" s="56">
        <v>36708</v>
      </c>
      <c r="P18" s="128" t="s">
        <v>99</v>
      </c>
    </row>
    <row r="19" spans="1:16" ht="30" customHeight="1" x14ac:dyDescent="0.2">
      <c r="A19" s="71">
        <v>36678</v>
      </c>
      <c r="B19" s="75"/>
      <c r="C19" s="65">
        <f t="shared" si="0"/>
        <v>0</v>
      </c>
      <c r="D19" s="72"/>
      <c r="E19" s="67"/>
      <c r="F19" s="66"/>
      <c r="G19" s="68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128" t="s">
        <v>100</v>
      </c>
    </row>
    <row r="20" spans="1:16" ht="30" customHeight="1" x14ac:dyDescent="0.2">
      <c r="A20" s="71">
        <v>36708</v>
      </c>
      <c r="B20" s="75"/>
      <c r="C20" s="65">
        <f>IF(B20="",0,IF(AND($D$4&gt;$D$3,A20&gt;=$F$4),$D$4-B20,$D$3-B20))</f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128" t="s">
        <v>78</v>
      </c>
    </row>
    <row r="21" spans="1:16" ht="30" customHeight="1" x14ac:dyDescent="0.2">
      <c r="A21" s="71">
        <v>36739</v>
      </c>
      <c r="B21" s="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7"/>
      <c r="M21" s="208"/>
      <c r="O21" s="56">
        <v>36800</v>
      </c>
      <c r="P21" s="128" t="s">
        <v>79</v>
      </c>
    </row>
    <row r="22" spans="1:16" ht="30" customHeight="1" x14ac:dyDescent="0.2">
      <c r="A22" s="71">
        <v>36770</v>
      </c>
      <c r="B22" s="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7"/>
      <c r="M22" s="208"/>
      <c r="O22" s="56">
        <v>36831</v>
      </c>
      <c r="P22" s="128" t="s">
        <v>50</v>
      </c>
    </row>
    <row r="23" spans="1:16" ht="30" customHeight="1" x14ac:dyDescent="0.2">
      <c r="A23" s="71">
        <v>36800</v>
      </c>
      <c r="B23" s="75"/>
      <c r="C23" s="65">
        <f>IF(B23="",0,IF(AND($D$4&gt;$D$3,A23&gt;=$F$4),$D$4-B23,$D$3-B23))</f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128" t="s">
        <v>80</v>
      </c>
    </row>
    <row r="24" spans="1:16" ht="30" customHeight="1" x14ac:dyDescent="0.2">
      <c r="A24" s="71">
        <v>36831</v>
      </c>
      <c r="B24" s="75"/>
      <c r="C24" s="77"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7"/>
      <c r="M24" s="208"/>
      <c r="P24" s="128" t="s">
        <v>81</v>
      </c>
    </row>
    <row r="25" spans="1:16" ht="30" customHeight="1" thickBot="1" x14ac:dyDescent="0.25">
      <c r="A25" s="79">
        <v>36861</v>
      </c>
      <c r="B25" s="80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260"/>
      <c r="M25" s="261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0</v>
      </c>
      <c r="D26" s="93"/>
      <c r="E26" s="204"/>
      <c r="F26" s="205"/>
      <c r="G26" s="205"/>
      <c r="H26" s="206"/>
      <c r="I26" s="94">
        <f>(SUM(I13:I25)-I3)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P29" t="s">
        <v>130</v>
      </c>
    </row>
    <row r="30" spans="1:16" x14ac:dyDescent="0.2">
      <c r="P30" t="s">
        <v>131</v>
      </c>
    </row>
    <row r="31" spans="1:16" x14ac:dyDescent="0.2">
      <c r="P31" t="s">
        <v>53</v>
      </c>
    </row>
    <row r="32" spans="1:16" x14ac:dyDescent="0.2">
      <c r="P32" t="s">
        <v>132</v>
      </c>
    </row>
  </sheetData>
  <mergeCells count="32">
    <mergeCell ref="D9:E9"/>
    <mergeCell ref="F9:G9"/>
    <mergeCell ref="L25:M25"/>
    <mergeCell ref="E26:H26"/>
    <mergeCell ref="L18:M18"/>
    <mergeCell ref="L19:M19"/>
    <mergeCell ref="L20:M20"/>
    <mergeCell ref="L21:M21"/>
    <mergeCell ref="L22:M22"/>
    <mergeCell ref="L23:M23"/>
    <mergeCell ref="L17:M17"/>
    <mergeCell ref="L24:M24"/>
    <mergeCell ref="L13:M13"/>
    <mergeCell ref="L14:M14"/>
    <mergeCell ref="L15:M15"/>
    <mergeCell ref="L16:M16"/>
    <mergeCell ref="L11:M12"/>
    <mergeCell ref="J11:K11"/>
    <mergeCell ref="B1:D1"/>
    <mergeCell ref="E1:F1"/>
    <mergeCell ref="G1:I1"/>
    <mergeCell ref="M1:M3"/>
    <mergeCell ref="G2:H2"/>
    <mergeCell ref="I2:J2"/>
    <mergeCell ref="A3:B3"/>
    <mergeCell ref="I3:J3"/>
    <mergeCell ref="A11:A12"/>
    <mergeCell ref="B11:D11"/>
    <mergeCell ref="E11:H11"/>
    <mergeCell ref="I11:I12"/>
    <mergeCell ref="A4:C4"/>
    <mergeCell ref="I4:J4"/>
  </mergeCells>
  <phoneticPr fontId="29" type="noConversion"/>
  <dataValidations count="5">
    <dataValidation type="list" allowBlank="1" showInputMessage="1" showErrorMessage="1" sqref="I5">
      <formula1>$V$2:$V$14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7">
      <formula1>$P$25:$P$32</formula1>
    </dataValidation>
  </dataValidations>
  <pageMargins left="0.7" right="0.7" top="0.75" bottom="0.75" header="0.3" footer="0.3"/>
  <pageSetup paperSize="9" orientation="portrait" horizontalDpi="4294967294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32"/>
  <sheetViews>
    <sheetView workbookViewId="0">
      <selection activeCell="B16" sqref="B16"/>
    </sheetView>
  </sheetViews>
  <sheetFormatPr baseColWidth="10" defaultColWidth="10.42578125" defaultRowHeight="12.75" x14ac:dyDescent="0.2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7" ht="17.25" customHeight="1" x14ac:dyDescent="0.2">
      <c r="A1" s="1" t="s">
        <v>143</v>
      </c>
      <c r="B1" s="240" t="s">
        <v>66</v>
      </c>
      <c r="C1" s="241"/>
      <c r="D1" s="242"/>
      <c r="E1" s="243" t="s">
        <v>105</v>
      </c>
      <c r="F1" s="244"/>
      <c r="G1" s="245" t="s">
        <v>67</v>
      </c>
      <c r="H1" s="246"/>
      <c r="I1" s="247"/>
      <c r="J1" s="2" t="s">
        <v>18</v>
      </c>
      <c r="K1" s="3" t="s">
        <v>36</v>
      </c>
      <c r="L1" s="4" t="s">
        <v>135</v>
      </c>
      <c r="M1" s="235">
        <v>2017</v>
      </c>
    </row>
    <row r="2" spans="1:17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7" ht="13.5" customHeight="1" x14ac:dyDescent="0.2">
      <c r="A3" s="225" t="s">
        <v>86</v>
      </c>
      <c r="B3" s="225"/>
      <c r="C3" s="5"/>
      <c r="D3" s="8">
        <v>460</v>
      </c>
      <c r="H3" s="9" t="s">
        <v>39</v>
      </c>
      <c r="I3" s="227">
        <v>920</v>
      </c>
      <c r="J3" s="228"/>
      <c r="L3" s="11" t="s">
        <v>136</v>
      </c>
      <c r="M3" s="237"/>
    </row>
    <row r="4" spans="1:17" x14ac:dyDescent="0.2">
      <c r="A4" s="225" t="s">
        <v>40</v>
      </c>
      <c r="B4" s="225"/>
      <c r="C4" s="226"/>
      <c r="D4" s="8"/>
      <c r="E4" s="2" t="s">
        <v>41</v>
      </c>
      <c r="F4" s="12">
        <v>36708</v>
      </c>
      <c r="G4" s="13"/>
      <c r="H4" s="14" t="s">
        <v>42</v>
      </c>
      <c r="I4" s="227" t="s">
        <v>87</v>
      </c>
      <c r="J4" s="228"/>
      <c r="K4" s="5"/>
      <c r="L4" s="5"/>
      <c r="M4" s="11"/>
      <c r="P4" s="15"/>
    </row>
    <row r="5" spans="1:17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7" x14ac:dyDescent="0.2">
      <c r="A6" s="19" t="s">
        <v>43</v>
      </c>
      <c r="B6" s="20">
        <v>42186</v>
      </c>
      <c r="C6" s="2" t="s">
        <v>44</v>
      </c>
      <c r="D6" s="21">
        <v>43281</v>
      </c>
      <c r="H6" s="9" t="s">
        <v>45</v>
      </c>
      <c r="I6" s="22" t="s">
        <v>46</v>
      </c>
      <c r="J6" s="23"/>
      <c r="K6" s="24" t="s">
        <v>47</v>
      </c>
      <c r="L6" s="107"/>
      <c r="M6" s="25" t="s">
        <v>33</v>
      </c>
      <c r="P6" s="18"/>
    </row>
    <row r="7" spans="1:17" x14ac:dyDescent="0.2">
      <c r="A7" s="26" t="s">
        <v>49</v>
      </c>
      <c r="B7" s="121" t="s">
        <v>80</v>
      </c>
      <c r="C7" s="122" t="s">
        <v>51</v>
      </c>
      <c r="D7" s="123">
        <v>1501</v>
      </c>
      <c r="E7" s="124" t="s">
        <v>52</v>
      </c>
      <c r="F7" s="125" t="s">
        <v>124</v>
      </c>
      <c r="H7" s="9"/>
      <c r="I7" s="32" t="s">
        <v>54</v>
      </c>
      <c r="J7" s="23"/>
      <c r="K7" s="24" t="s">
        <v>55</v>
      </c>
      <c r="L7" s="10"/>
      <c r="M7" s="25"/>
    </row>
    <row r="8" spans="1:17" x14ac:dyDescent="0.2">
      <c r="A8" s="26" t="s">
        <v>56</v>
      </c>
      <c r="B8" s="121">
        <v>2015</v>
      </c>
      <c r="C8" s="33"/>
      <c r="D8" s="126"/>
      <c r="E8" s="127" t="s">
        <v>57</v>
      </c>
      <c r="F8" s="125" t="s">
        <v>98</v>
      </c>
      <c r="H8" s="9"/>
      <c r="I8" s="36"/>
      <c r="J8" s="37"/>
      <c r="K8" s="38" t="s">
        <v>152</v>
      </c>
      <c r="L8" s="37"/>
      <c r="M8" s="25" t="s">
        <v>93</v>
      </c>
    </row>
    <row r="9" spans="1:17" x14ac:dyDescent="0.2">
      <c r="A9" s="39" t="s">
        <v>58</v>
      </c>
      <c r="B9" s="39"/>
      <c r="C9" s="40">
        <v>398.49</v>
      </c>
      <c r="D9" s="248">
        <v>42309</v>
      </c>
      <c r="E9" s="229"/>
      <c r="F9" s="230" t="s">
        <v>59</v>
      </c>
      <c r="G9" s="230"/>
      <c r="H9" s="41">
        <f>IF(D4="",100*(1-(C9/D3)),100*(1-(C9/D4)))</f>
        <v>13.371739130434779</v>
      </c>
      <c r="L9" s="42" t="s">
        <v>92</v>
      </c>
      <c r="M9" s="25" t="s">
        <v>108</v>
      </c>
    </row>
    <row r="10" spans="1:17" ht="2.25" customHeight="1" thickBot="1" x14ac:dyDescent="0.25">
      <c r="H10" s="43"/>
      <c r="I10" s="38"/>
      <c r="J10" s="44"/>
      <c r="K10" s="45"/>
      <c r="L10" s="46"/>
      <c r="M10" s="47"/>
    </row>
    <row r="11" spans="1:17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7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7" s="62" customFormat="1" ht="30" customHeight="1" thickBot="1" x14ac:dyDescent="0.25">
      <c r="A13" s="57" t="s">
        <v>121</v>
      </c>
      <c r="B13" s="58"/>
      <c r="C13" s="59"/>
      <c r="D13" s="59"/>
      <c r="E13" s="58"/>
      <c r="F13" s="59"/>
      <c r="G13" s="59"/>
      <c r="H13" s="60"/>
      <c r="I13" s="61"/>
      <c r="J13" s="58"/>
      <c r="K13" s="59"/>
      <c r="L13" s="213"/>
      <c r="M13" s="214"/>
      <c r="O13" s="56">
        <v>36557</v>
      </c>
      <c r="P13" s="63" t="s">
        <v>122</v>
      </c>
      <c r="Q13" s="62" t="s">
        <v>139</v>
      </c>
    </row>
    <row r="14" spans="1:17" ht="30" customHeight="1" x14ac:dyDescent="0.2">
      <c r="A14" s="64">
        <v>36526</v>
      </c>
      <c r="B14" s="67">
        <v>460</v>
      </c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0</v>
      </c>
      <c r="I14" s="70"/>
      <c r="J14" s="67"/>
      <c r="K14" s="68"/>
      <c r="L14" s="215"/>
      <c r="M14" s="216"/>
      <c r="O14" s="56">
        <v>36586</v>
      </c>
      <c r="P14" t="s">
        <v>123</v>
      </c>
    </row>
    <row r="15" spans="1:17" ht="30" customHeight="1" x14ac:dyDescent="0.2">
      <c r="A15" s="71">
        <v>36557</v>
      </c>
      <c r="B15" s="75">
        <v>460</v>
      </c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7"/>
      <c r="M15" s="208"/>
      <c r="O15" s="56">
        <v>36617</v>
      </c>
      <c r="P15" t="s">
        <v>151</v>
      </c>
    </row>
    <row r="16" spans="1:17" ht="30" customHeight="1" x14ac:dyDescent="0.2">
      <c r="A16" s="71">
        <v>36586</v>
      </c>
      <c r="B16" s="75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7"/>
      <c r="M16" s="208"/>
      <c r="O16" s="56">
        <v>36647</v>
      </c>
      <c r="P16" t="s">
        <v>97</v>
      </c>
    </row>
    <row r="17" spans="1:16" ht="30" customHeight="1" x14ac:dyDescent="0.2">
      <c r="A17" s="71">
        <v>36617</v>
      </c>
      <c r="B17" s="75"/>
      <c r="C17" s="65">
        <f t="shared" si="0"/>
        <v>0</v>
      </c>
      <c r="D17" s="72"/>
      <c r="E17" s="67"/>
      <c r="F17" s="66"/>
      <c r="G17" s="73"/>
      <c r="H17" s="69">
        <f>IF(E17="",0,H16+E17-F17-G17)</f>
        <v>0</v>
      </c>
      <c r="I17" s="74"/>
      <c r="J17" s="75"/>
      <c r="K17" s="73"/>
      <c r="L17" s="207"/>
      <c r="M17" s="208"/>
      <c r="O17" s="56">
        <v>36678</v>
      </c>
      <c r="P17" t="s">
        <v>98</v>
      </c>
    </row>
    <row r="18" spans="1:16" ht="30" customHeight="1" x14ac:dyDescent="0.2">
      <c r="A18" s="71">
        <v>36647</v>
      </c>
      <c r="B18" s="75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7"/>
      <c r="M18" s="208"/>
      <c r="O18" s="56">
        <v>36708</v>
      </c>
      <c r="P18" s="128" t="s">
        <v>99</v>
      </c>
    </row>
    <row r="19" spans="1:16" ht="30" customHeight="1" x14ac:dyDescent="0.2">
      <c r="A19" s="71">
        <v>36678</v>
      </c>
      <c r="B19" s="75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128" t="s">
        <v>100</v>
      </c>
    </row>
    <row r="20" spans="1:16" ht="30" customHeight="1" x14ac:dyDescent="0.2">
      <c r="A20" s="71">
        <v>36708</v>
      </c>
      <c r="B20" s="75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128" t="s">
        <v>78</v>
      </c>
    </row>
    <row r="21" spans="1:16" ht="30" customHeight="1" x14ac:dyDescent="0.2">
      <c r="A21" s="71">
        <v>36739</v>
      </c>
      <c r="B21" s="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7"/>
      <c r="M21" s="208"/>
      <c r="O21" s="56">
        <v>36800</v>
      </c>
      <c r="P21" s="128" t="s">
        <v>79</v>
      </c>
    </row>
    <row r="22" spans="1:16" ht="30" customHeight="1" x14ac:dyDescent="0.2">
      <c r="A22" s="71">
        <v>36770</v>
      </c>
      <c r="B22" s="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7"/>
      <c r="M22" s="208"/>
      <c r="O22" s="56">
        <v>36831</v>
      </c>
      <c r="P22" s="128" t="s">
        <v>50</v>
      </c>
    </row>
    <row r="23" spans="1:16" ht="30" customHeight="1" x14ac:dyDescent="0.2">
      <c r="A23" s="71">
        <v>36800</v>
      </c>
      <c r="B23" s="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128" t="s">
        <v>80</v>
      </c>
    </row>
    <row r="24" spans="1:16" ht="30" customHeight="1" x14ac:dyDescent="0.2">
      <c r="A24" s="71">
        <v>36831</v>
      </c>
      <c r="B24" s="75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7"/>
      <c r="M24" s="208"/>
      <c r="P24" s="128" t="s">
        <v>81</v>
      </c>
    </row>
    <row r="25" spans="1:16" ht="30" customHeight="1" thickBot="1" x14ac:dyDescent="0.25">
      <c r="A25" s="79">
        <v>36861</v>
      </c>
      <c r="B25" s="80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202"/>
      <c r="M25" s="203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0</v>
      </c>
      <c r="D26" s="93"/>
      <c r="E26" s="204"/>
      <c r="F26" s="205"/>
      <c r="G26" s="205"/>
      <c r="H26" s="206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A29" t="s">
        <v>8</v>
      </c>
      <c r="P29" t="s">
        <v>130</v>
      </c>
    </row>
    <row r="30" spans="1:16" ht="13.5" thickBot="1" x14ac:dyDescent="0.25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 x14ac:dyDescent="0.25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 x14ac:dyDescent="0.2">
      <c r="P32" t="s">
        <v>132</v>
      </c>
    </row>
  </sheetData>
  <mergeCells count="32">
    <mergeCell ref="L11:M12"/>
    <mergeCell ref="J11:K11"/>
    <mergeCell ref="B1:D1"/>
    <mergeCell ref="E1:F1"/>
    <mergeCell ref="G1:I1"/>
    <mergeCell ref="M1:M3"/>
    <mergeCell ref="G2:H2"/>
    <mergeCell ref="I2:J2"/>
    <mergeCell ref="A3:B3"/>
    <mergeCell ref="I3:J3"/>
    <mergeCell ref="A4:C4"/>
    <mergeCell ref="I4:J4"/>
    <mergeCell ref="D9:E9"/>
    <mergeCell ref="F9:G9"/>
    <mergeCell ref="A11:A12"/>
    <mergeCell ref="B11:D11"/>
    <mergeCell ref="E11:H11"/>
    <mergeCell ref="I11:I12"/>
    <mergeCell ref="L25:M25"/>
    <mergeCell ref="E26:H26"/>
    <mergeCell ref="L18:M18"/>
    <mergeCell ref="L19:M19"/>
    <mergeCell ref="L20:M20"/>
    <mergeCell ref="L21:M21"/>
    <mergeCell ref="L22:M22"/>
    <mergeCell ref="L23:M23"/>
    <mergeCell ref="L13:M13"/>
    <mergeCell ref="L14:M14"/>
    <mergeCell ref="L15:M15"/>
    <mergeCell ref="L24:M24"/>
    <mergeCell ref="L16:M16"/>
    <mergeCell ref="L17:M17"/>
  </mergeCells>
  <phoneticPr fontId="40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32"/>
  <sheetViews>
    <sheetView workbookViewId="0">
      <selection activeCell="B16" sqref="B16"/>
    </sheetView>
  </sheetViews>
  <sheetFormatPr baseColWidth="10" defaultColWidth="10.42578125" defaultRowHeight="12.75" x14ac:dyDescent="0.2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 t="s">
        <v>75</v>
      </c>
      <c r="C1" s="241"/>
      <c r="D1" s="242"/>
      <c r="E1" s="243" t="s">
        <v>105</v>
      </c>
      <c r="F1" s="244"/>
      <c r="G1" s="245" t="s">
        <v>76</v>
      </c>
      <c r="H1" s="246"/>
      <c r="I1" s="247"/>
      <c r="J1" s="2" t="s">
        <v>18</v>
      </c>
      <c r="K1" s="3" t="s">
        <v>141</v>
      </c>
      <c r="L1" s="4" t="s">
        <v>135</v>
      </c>
      <c r="M1" s="264">
        <v>2017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65"/>
    </row>
    <row r="3" spans="1:16" ht="13.5" customHeight="1" x14ac:dyDescent="0.2">
      <c r="A3" s="225" t="s">
        <v>86</v>
      </c>
      <c r="B3" s="225"/>
      <c r="C3" s="5"/>
      <c r="D3" s="8">
        <v>419.42</v>
      </c>
      <c r="H3" s="9" t="s">
        <v>39</v>
      </c>
      <c r="I3" s="227">
        <v>824</v>
      </c>
      <c r="J3" s="228"/>
      <c r="L3" s="11" t="s">
        <v>136</v>
      </c>
      <c r="M3" s="266"/>
    </row>
    <row r="4" spans="1:16" x14ac:dyDescent="0.2">
      <c r="A4" s="225" t="s">
        <v>40</v>
      </c>
      <c r="B4" s="225"/>
      <c r="C4" s="226"/>
      <c r="D4" s="8">
        <v>419.42</v>
      </c>
      <c r="E4" s="2" t="s">
        <v>41</v>
      </c>
      <c r="F4" s="12">
        <v>36557</v>
      </c>
      <c r="G4" s="13"/>
      <c r="H4" s="14" t="s">
        <v>42</v>
      </c>
      <c r="I4" s="227" t="s">
        <v>96</v>
      </c>
      <c r="J4" s="228"/>
      <c r="K4" s="5"/>
      <c r="L4" s="5"/>
      <c r="M4" s="11"/>
      <c r="P4" s="15"/>
    </row>
    <row r="5" spans="1:16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>
        <v>42036</v>
      </c>
      <c r="C6" s="2" t="s">
        <v>44</v>
      </c>
      <c r="D6" s="21">
        <v>43131</v>
      </c>
      <c r="H6" s="9" t="s">
        <v>45</v>
      </c>
      <c r="I6" s="22" t="s">
        <v>46</v>
      </c>
      <c r="J6" s="23"/>
      <c r="K6" s="24" t="s">
        <v>47</v>
      </c>
      <c r="L6" s="107">
        <v>7.5</v>
      </c>
      <c r="M6" s="25" t="s">
        <v>83</v>
      </c>
      <c r="P6" s="18"/>
    </row>
    <row r="7" spans="1:16" x14ac:dyDescent="0.2">
      <c r="A7" s="26" t="s">
        <v>49</v>
      </c>
      <c r="B7" s="121" t="s">
        <v>78</v>
      </c>
      <c r="C7" s="122" t="s">
        <v>51</v>
      </c>
      <c r="D7" s="123">
        <v>1134</v>
      </c>
      <c r="E7" s="124" t="s">
        <v>52</v>
      </c>
      <c r="F7" s="125" t="s">
        <v>128</v>
      </c>
      <c r="H7" s="9"/>
      <c r="I7" s="32" t="s">
        <v>54</v>
      </c>
      <c r="J7" s="23">
        <v>1.25</v>
      </c>
      <c r="K7" s="24" t="s">
        <v>55</v>
      </c>
      <c r="L7" s="10"/>
      <c r="M7" s="25"/>
    </row>
    <row r="8" spans="1:16" x14ac:dyDescent="0.2">
      <c r="A8" s="26" t="s">
        <v>56</v>
      </c>
      <c r="B8" s="121">
        <v>2015</v>
      </c>
      <c r="C8" s="33"/>
      <c r="D8" s="126"/>
      <c r="E8" s="127" t="s">
        <v>57</v>
      </c>
      <c r="F8" s="125" t="s">
        <v>98</v>
      </c>
      <c r="H8" s="9"/>
      <c r="I8" s="36"/>
      <c r="J8" s="37"/>
      <c r="K8" s="38" t="s">
        <v>152</v>
      </c>
      <c r="L8" s="37"/>
      <c r="M8" s="25" t="s">
        <v>108</v>
      </c>
    </row>
    <row r="9" spans="1:16" x14ac:dyDescent="0.2">
      <c r="A9" s="39" t="s">
        <v>58</v>
      </c>
      <c r="B9" s="39"/>
      <c r="C9" s="40">
        <v>353.03</v>
      </c>
      <c r="D9" s="248">
        <v>42156</v>
      </c>
      <c r="E9" s="229"/>
      <c r="F9" s="230" t="s">
        <v>59</v>
      </c>
      <c r="G9" s="230"/>
      <c r="H9" s="41">
        <f>IF(D4="",100*(1-(C9/D3)),100*(1-(C9/D4)))</f>
        <v>15.829001955080834</v>
      </c>
      <c r="L9" s="42" t="s">
        <v>92</v>
      </c>
      <c r="M9" s="194" t="s">
        <v>26</v>
      </c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>
        <v>-960</v>
      </c>
      <c r="D13" s="59"/>
      <c r="E13" s="58">
        <v>192.5</v>
      </c>
      <c r="F13" s="59"/>
      <c r="G13" s="59"/>
      <c r="H13" s="60"/>
      <c r="I13" s="61"/>
      <c r="J13" s="58"/>
      <c r="K13" s="59"/>
      <c r="L13" s="213" t="s">
        <v>23</v>
      </c>
      <c r="M13" s="214"/>
      <c r="O13" s="56">
        <v>36557</v>
      </c>
      <c r="P13" s="63" t="s">
        <v>122</v>
      </c>
    </row>
    <row r="14" spans="1:16" ht="30" customHeight="1" x14ac:dyDescent="0.2">
      <c r="A14" s="64">
        <v>36526</v>
      </c>
      <c r="B14" s="186">
        <v>419.42</v>
      </c>
      <c r="C14" s="65">
        <f t="shared" ref="C14:C25" si="0">IF(B14="",0,IF(AND($D$4&gt;$D$3,A14&gt;=$F$4),$D$4-B14,$D$3-B14))</f>
        <v>0</v>
      </c>
      <c r="D14" s="66"/>
      <c r="E14" s="67">
        <f>428.17-419.42</f>
        <v>8.75</v>
      </c>
      <c r="F14" s="66"/>
      <c r="G14" s="68"/>
      <c r="H14" s="69">
        <f>E14+E13-F14-F13-G14-G13</f>
        <v>201.25</v>
      </c>
      <c r="I14" s="70"/>
      <c r="J14" s="67"/>
      <c r="K14" s="68"/>
      <c r="L14" s="215"/>
      <c r="M14" s="216"/>
      <c r="O14" s="56">
        <v>36586</v>
      </c>
      <c r="P14" t="s">
        <v>123</v>
      </c>
    </row>
    <row r="15" spans="1:16" ht="30" customHeight="1" x14ac:dyDescent="0.2">
      <c r="A15" s="71">
        <v>36557</v>
      </c>
      <c r="B15" s="169">
        <v>409.17</v>
      </c>
      <c r="C15" s="65">
        <f t="shared" si="0"/>
        <v>10.25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7"/>
      <c r="M15" s="208"/>
      <c r="O15" s="56">
        <v>36617</v>
      </c>
      <c r="P15" t="s">
        <v>151</v>
      </c>
    </row>
    <row r="16" spans="1:16" ht="30" customHeight="1" x14ac:dyDescent="0.2">
      <c r="A16" s="71">
        <v>36586</v>
      </c>
      <c r="B16" s="169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7"/>
      <c r="M16" s="208"/>
      <c r="O16" s="56">
        <v>36647</v>
      </c>
      <c r="P16" t="s">
        <v>97</v>
      </c>
    </row>
    <row r="17" spans="1:16" ht="30" customHeight="1" x14ac:dyDescent="0.2">
      <c r="A17" s="71">
        <v>36617</v>
      </c>
      <c r="B17" s="169"/>
      <c r="C17" s="65">
        <f t="shared" si="0"/>
        <v>0</v>
      </c>
      <c r="D17" s="72"/>
      <c r="E17" s="67"/>
      <c r="F17" s="66"/>
      <c r="G17" s="73"/>
      <c r="H17" s="69">
        <f>IF(E17="",0,H16+E17-F17-G17)</f>
        <v>0</v>
      </c>
      <c r="I17" s="74"/>
      <c r="J17" s="75"/>
      <c r="K17" s="73"/>
      <c r="L17" s="207"/>
      <c r="M17" s="208"/>
      <c r="O17" s="56">
        <v>36678</v>
      </c>
      <c r="P17" t="s">
        <v>98</v>
      </c>
    </row>
    <row r="18" spans="1:16" ht="30" customHeight="1" x14ac:dyDescent="0.2">
      <c r="A18" s="71">
        <v>36647</v>
      </c>
      <c r="B18" s="169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7"/>
      <c r="M18" s="208"/>
      <c r="O18" s="56">
        <v>36708</v>
      </c>
      <c r="P18" s="128" t="s">
        <v>99</v>
      </c>
    </row>
    <row r="19" spans="1:16" ht="30" customHeight="1" x14ac:dyDescent="0.2">
      <c r="A19" s="71">
        <v>36678</v>
      </c>
      <c r="B19" s="169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128" t="s">
        <v>100</v>
      </c>
    </row>
    <row r="20" spans="1:16" ht="30" customHeight="1" x14ac:dyDescent="0.2">
      <c r="A20" s="71">
        <v>36708</v>
      </c>
      <c r="B20" s="169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128" t="s">
        <v>78</v>
      </c>
    </row>
    <row r="21" spans="1:16" ht="30" customHeight="1" x14ac:dyDescent="0.2">
      <c r="A21" s="71">
        <v>36739</v>
      </c>
      <c r="B21" s="169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7"/>
      <c r="M21" s="208"/>
      <c r="O21" s="56">
        <v>36800</v>
      </c>
      <c r="P21" s="128" t="s">
        <v>79</v>
      </c>
    </row>
    <row r="22" spans="1:16" ht="30" customHeight="1" x14ac:dyDescent="0.2">
      <c r="A22" s="71">
        <v>36770</v>
      </c>
      <c r="B22" s="169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7"/>
      <c r="M22" s="208"/>
      <c r="O22" s="56">
        <v>36831</v>
      </c>
      <c r="P22" s="128" t="s">
        <v>50</v>
      </c>
    </row>
    <row r="23" spans="1:16" ht="30" customHeight="1" x14ac:dyDescent="0.2">
      <c r="A23" s="71">
        <v>36800</v>
      </c>
      <c r="B23" s="169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128" t="s">
        <v>80</v>
      </c>
    </row>
    <row r="24" spans="1:16" ht="30" customHeight="1" x14ac:dyDescent="0.2">
      <c r="A24" s="71">
        <v>36831</v>
      </c>
      <c r="B24" s="169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7"/>
      <c r="M24" s="208"/>
      <c r="P24" s="128" t="s">
        <v>81</v>
      </c>
    </row>
    <row r="25" spans="1:16" ht="30" customHeight="1" thickBot="1" x14ac:dyDescent="0.25">
      <c r="A25" s="79">
        <v>36861</v>
      </c>
      <c r="B25" s="169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207"/>
      <c r="M25" s="208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949.75</v>
      </c>
      <c r="D26" s="93"/>
      <c r="E26" s="204"/>
      <c r="F26" s="205"/>
      <c r="G26" s="205"/>
      <c r="H26" s="206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A29" t="s">
        <v>8</v>
      </c>
      <c r="P29" t="s">
        <v>130</v>
      </c>
    </row>
    <row r="30" spans="1:16" ht="13.5" thickBot="1" x14ac:dyDescent="0.25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 x14ac:dyDescent="0.25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 x14ac:dyDescent="0.2">
      <c r="P32" t="s">
        <v>132</v>
      </c>
    </row>
  </sheetData>
  <mergeCells count="32">
    <mergeCell ref="L11:M12"/>
    <mergeCell ref="L17:M17"/>
    <mergeCell ref="L13:M13"/>
    <mergeCell ref="L14:M14"/>
    <mergeCell ref="L15:M15"/>
    <mergeCell ref="L16:M16"/>
    <mergeCell ref="E11:H11"/>
    <mergeCell ref="I11:I12"/>
    <mergeCell ref="A4:C4"/>
    <mergeCell ref="I4:J4"/>
    <mergeCell ref="D9:E9"/>
    <mergeCell ref="J11:K11"/>
    <mergeCell ref="F9:G9"/>
    <mergeCell ref="A11:A12"/>
    <mergeCell ref="B11:D11"/>
    <mergeCell ref="B1:D1"/>
    <mergeCell ref="E1:F1"/>
    <mergeCell ref="G1:I1"/>
    <mergeCell ref="M1:M3"/>
    <mergeCell ref="G2:H2"/>
    <mergeCell ref="I2:J2"/>
    <mergeCell ref="A3:B3"/>
    <mergeCell ref="I3:J3"/>
    <mergeCell ref="E26:H26"/>
    <mergeCell ref="L18:M18"/>
    <mergeCell ref="L19:M19"/>
    <mergeCell ref="L20:M20"/>
    <mergeCell ref="L21:M21"/>
    <mergeCell ref="L24:M24"/>
    <mergeCell ref="L25:M25"/>
    <mergeCell ref="L22:M22"/>
    <mergeCell ref="L23:M23"/>
  </mergeCells>
  <phoneticPr fontId="38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32"/>
  <sheetViews>
    <sheetView workbookViewId="0">
      <selection activeCell="B16" sqref="B16"/>
    </sheetView>
  </sheetViews>
  <sheetFormatPr baseColWidth="10" defaultColWidth="10.42578125" defaultRowHeight="12.75" x14ac:dyDescent="0.2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 t="s">
        <v>90</v>
      </c>
      <c r="C1" s="241"/>
      <c r="D1" s="242"/>
      <c r="E1" s="243" t="s">
        <v>105</v>
      </c>
      <c r="F1" s="244"/>
      <c r="G1" s="245" t="s">
        <v>21</v>
      </c>
      <c r="H1" s="246"/>
      <c r="I1" s="247"/>
      <c r="J1" s="2" t="s">
        <v>18</v>
      </c>
      <c r="K1" s="3" t="s">
        <v>29</v>
      </c>
      <c r="L1" s="4" t="s">
        <v>3</v>
      </c>
      <c r="M1" s="235">
        <v>2017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6" ht="13.5" customHeight="1" x14ac:dyDescent="0.2">
      <c r="A3" s="225" t="s">
        <v>86</v>
      </c>
      <c r="B3" s="225"/>
      <c r="C3" s="5"/>
      <c r="D3" s="8">
        <v>360.31</v>
      </c>
      <c r="H3" s="9" t="s">
        <v>39</v>
      </c>
      <c r="I3" s="227">
        <v>650</v>
      </c>
      <c r="J3" s="228"/>
      <c r="L3" s="11"/>
      <c r="M3" s="237"/>
    </row>
    <row r="4" spans="1:16" x14ac:dyDescent="0.2">
      <c r="A4" s="225" t="s">
        <v>40</v>
      </c>
      <c r="B4" s="225"/>
      <c r="C4" s="226"/>
      <c r="D4" s="8"/>
      <c r="E4" s="2" t="s">
        <v>41</v>
      </c>
      <c r="F4" s="12">
        <v>36708</v>
      </c>
      <c r="G4" s="13"/>
      <c r="H4" s="14" t="s">
        <v>42</v>
      </c>
      <c r="I4" s="227" t="s">
        <v>103</v>
      </c>
      <c r="J4" s="228"/>
      <c r="K4" s="5"/>
      <c r="L4" s="5"/>
      <c r="M4" s="11"/>
      <c r="P4" s="15"/>
    </row>
    <row r="5" spans="1:16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>
        <v>39630</v>
      </c>
      <c r="C6" s="2" t="s">
        <v>44</v>
      </c>
      <c r="D6" s="21">
        <v>44012</v>
      </c>
      <c r="E6" s="163" t="s">
        <v>19</v>
      </c>
      <c r="H6" s="9" t="s">
        <v>45</v>
      </c>
      <c r="I6" s="22" t="s">
        <v>46</v>
      </c>
      <c r="J6" s="23">
        <v>0</v>
      </c>
      <c r="K6" s="24" t="s">
        <v>47</v>
      </c>
      <c r="L6" s="107">
        <v>0</v>
      </c>
      <c r="M6" s="25" t="s">
        <v>22</v>
      </c>
      <c r="P6" s="18"/>
    </row>
    <row r="7" spans="1:16" x14ac:dyDescent="0.2">
      <c r="A7" s="26" t="s">
        <v>49</v>
      </c>
      <c r="B7" s="27" t="s">
        <v>81</v>
      </c>
      <c r="C7" s="28" t="s">
        <v>51</v>
      </c>
      <c r="D7" s="29">
        <v>1997</v>
      </c>
      <c r="E7" s="30" t="s">
        <v>52</v>
      </c>
      <c r="F7" s="31" t="s">
        <v>127</v>
      </c>
      <c r="H7" s="9"/>
      <c r="I7" s="32" t="s">
        <v>54</v>
      </c>
      <c r="J7" s="23">
        <v>0</v>
      </c>
      <c r="K7" s="24" t="s">
        <v>55</v>
      </c>
      <c r="L7" s="10">
        <v>0</v>
      </c>
      <c r="M7" s="25"/>
    </row>
    <row r="8" spans="1:16" x14ac:dyDescent="0.2">
      <c r="A8" s="26" t="s">
        <v>56</v>
      </c>
      <c r="B8" s="27">
        <v>2008</v>
      </c>
      <c r="C8" s="33"/>
      <c r="D8" s="34"/>
      <c r="E8" s="35" t="s">
        <v>57</v>
      </c>
      <c r="F8" s="31" t="s">
        <v>98</v>
      </c>
      <c r="H8" s="9"/>
      <c r="I8" s="36"/>
      <c r="J8" s="37"/>
      <c r="K8" s="38" t="s">
        <v>152</v>
      </c>
      <c r="L8" s="37"/>
      <c r="M8" s="25" t="s">
        <v>37</v>
      </c>
    </row>
    <row r="9" spans="1:16" x14ac:dyDescent="0.2">
      <c r="A9" s="39" t="s">
        <v>58</v>
      </c>
      <c r="B9" s="39"/>
      <c r="C9" s="40">
        <v>306.26</v>
      </c>
      <c r="D9" s="248">
        <v>42186</v>
      </c>
      <c r="E9" s="229"/>
      <c r="F9" s="230" t="s">
        <v>59</v>
      </c>
      <c r="G9" s="230"/>
      <c r="H9" s="41">
        <f>IF(D4="",100*(1-(C9/D3)),100*(1-(C9/D4)))</f>
        <v>15.000971385751161</v>
      </c>
      <c r="L9" s="42" t="s">
        <v>92</v>
      </c>
      <c r="M9" s="25" t="s">
        <v>108</v>
      </c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/>
      <c r="D13" s="59"/>
      <c r="E13" s="58">
        <v>-0.1</v>
      </c>
      <c r="F13" s="59"/>
      <c r="G13" s="59"/>
      <c r="H13" s="60"/>
      <c r="I13" s="61">
        <v>650</v>
      </c>
      <c r="J13" s="58"/>
      <c r="K13" s="59"/>
      <c r="L13" s="213" t="s">
        <v>91</v>
      </c>
      <c r="M13" s="214"/>
      <c r="O13" s="56">
        <v>36557</v>
      </c>
      <c r="P13" s="63" t="s">
        <v>122</v>
      </c>
    </row>
    <row r="14" spans="1:16" ht="30" customHeight="1" x14ac:dyDescent="0.2">
      <c r="A14" s="64">
        <v>36526</v>
      </c>
      <c r="B14" s="100">
        <v>360.31</v>
      </c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-0.1</v>
      </c>
      <c r="I14" s="70"/>
      <c r="J14" s="67"/>
      <c r="K14" s="68"/>
      <c r="L14" s="215"/>
      <c r="M14" s="216"/>
      <c r="O14" s="56">
        <v>36586</v>
      </c>
      <c r="P14" t="s">
        <v>123</v>
      </c>
    </row>
    <row r="15" spans="1:16" ht="30" customHeight="1" x14ac:dyDescent="0.2">
      <c r="A15" s="71">
        <v>36557</v>
      </c>
      <c r="B15" s="101">
        <v>360.31</v>
      </c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7"/>
      <c r="M15" s="208"/>
      <c r="O15" s="56">
        <v>36617</v>
      </c>
      <c r="P15" t="s">
        <v>151</v>
      </c>
    </row>
    <row r="16" spans="1:16" ht="30" customHeight="1" x14ac:dyDescent="0.2">
      <c r="A16" s="71">
        <v>36586</v>
      </c>
      <c r="B16" s="101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7"/>
      <c r="M16" s="208"/>
      <c r="O16" s="56">
        <v>36647</v>
      </c>
      <c r="P16" t="s">
        <v>97</v>
      </c>
    </row>
    <row r="17" spans="1:16" ht="30" customHeight="1" x14ac:dyDescent="0.2">
      <c r="A17" s="71">
        <v>36617</v>
      </c>
      <c r="B17" s="101"/>
      <c r="C17" s="65">
        <f t="shared" si="0"/>
        <v>0</v>
      </c>
      <c r="D17" s="72"/>
      <c r="E17" s="67"/>
      <c r="F17" s="68"/>
      <c r="G17" s="73"/>
      <c r="H17" s="69">
        <f>IF(E17="",0,H16+E17-F17-G17)</f>
        <v>0</v>
      </c>
      <c r="I17" s="74"/>
      <c r="J17" s="75"/>
      <c r="K17" s="73"/>
      <c r="L17" s="207"/>
      <c r="M17" s="208"/>
      <c r="O17" s="56">
        <v>36678</v>
      </c>
      <c r="P17" t="s">
        <v>98</v>
      </c>
    </row>
    <row r="18" spans="1:16" ht="30" customHeight="1" x14ac:dyDescent="0.2">
      <c r="A18" s="71">
        <v>36647</v>
      </c>
      <c r="B18" s="101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7"/>
      <c r="M18" s="208"/>
      <c r="O18" s="56">
        <v>36708</v>
      </c>
      <c r="P18" s="76" t="s">
        <v>99</v>
      </c>
    </row>
    <row r="19" spans="1:16" ht="30" customHeight="1" x14ac:dyDescent="0.2">
      <c r="A19" s="71">
        <v>36678</v>
      </c>
      <c r="B19" s="101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76" t="s">
        <v>100</v>
      </c>
    </row>
    <row r="20" spans="1:16" ht="30" customHeight="1" x14ac:dyDescent="0.2">
      <c r="A20" s="71">
        <v>36708</v>
      </c>
      <c r="B20" s="75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76" t="s">
        <v>78</v>
      </c>
    </row>
    <row r="21" spans="1:16" ht="30" customHeight="1" x14ac:dyDescent="0.2">
      <c r="A21" s="71">
        <v>36739</v>
      </c>
      <c r="B21" s="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7"/>
      <c r="M21" s="208"/>
      <c r="O21" s="56">
        <v>36800</v>
      </c>
      <c r="P21" s="76" t="s">
        <v>79</v>
      </c>
    </row>
    <row r="22" spans="1:16" ht="30" customHeight="1" x14ac:dyDescent="0.2">
      <c r="A22" s="71">
        <v>36770</v>
      </c>
      <c r="B22" s="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7"/>
      <c r="M22" s="208"/>
      <c r="O22" s="56">
        <v>36831</v>
      </c>
      <c r="P22" s="76" t="s">
        <v>50</v>
      </c>
    </row>
    <row r="23" spans="1:16" ht="30" customHeight="1" x14ac:dyDescent="0.2">
      <c r="A23" s="71">
        <v>36800</v>
      </c>
      <c r="B23" s="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76" t="s">
        <v>80</v>
      </c>
    </row>
    <row r="24" spans="1:16" ht="30" customHeight="1" x14ac:dyDescent="0.2">
      <c r="A24" s="71">
        <v>36831</v>
      </c>
      <c r="B24" s="75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67"/>
      <c r="M24" s="208"/>
      <c r="P24" s="76" t="s">
        <v>81</v>
      </c>
    </row>
    <row r="25" spans="1:16" ht="30" customHeight="1" thickBot="1" x14ac:dyDescent="0.25">
      <c r="A25" s="79">
        <v>36861</v>
      </c>
      <c r="B25" s="80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202"/>
      <c r="M25" s="203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0</v>
      </c>
      <c r="D26" s="93"/>
      <c r="E26" s="204"/>
      <c r="F26" s="205"/>
      <c r="G26" s="205"/>
      <c r="H26" s="206"/>
      <c r="I26" s="94">
        <f>(SUM(I13:I25)-I3)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P29" t="s">
        <v>130</v>
      </c>
    </row>
    <row r="30" spans="1:16" x14ac:dyDescent="0.2">
      <c r="P30" t="s">
        <v>131</v>
      </c>
    </row>
    <row r="31" spans="1:16" x14ac:dyDescent="0.2">
      <c r="P31" t="s">
        <v>53</v>
      </c>
    </row>
    <row r="32" spans="1:16" x14ac:dyDescent="0.2">
      <c r="P32" t="s">
        <v>132</v>
      </c>
    </row>
  </sheetData>
  <mergeCells count="32">
    <mergeCell ref="L13:M13"/>
    <mergeCell ref="L14:M14"/>
    <mergeCell ref="L15:M15"/>
    <mergeCell ref="L24:M24"/>
    <mergeCell ref="L16:M16"/>
    <mergeCell ref="L17:M17"/>
    <mergeCell ref="L25:M25"/>
    <mergeCell ref="E26:H26"/>
    <mergeCell ref="L18:M18"/>
    <mergeCell ref="L19:M19"/>
    <mergeCell ref="L20:M20"/>
    <mergeCell ref="L21:M21"/>
    <mergeCell ref="L22:M22"/>
    <mergeCell ref="L23:M23"/>
    <mergeCell ref="L11:M12"/>
    <mergeCell ref="A4:C4"/>
    <mergeCell ref="I4:J4"/>
    <mergeCell ref="D9:E9"/>
    <mergeCell ref="F9:G9"/>
    <mergeCell ref="A11:A12"/>
    <mergeCell ref="B11:D11"/>
    <mergeCell ref="E11:H11"/>
    <mergeCell ref="I11:I12"/>
    <mergeCell ref="J11:K11"/>
    <mergeCell ref="B1:D1"/>
    <mergeCell ref="E1:F1"/>
    <mergeCell ref="G1:I1"/>
    <mergeCell ref="M1:M3"/>
    <mergeCell ref="G2:H2"/>
    <mergeCell ref="I2:J2"/>
    <mergeCell ref="A3:B3"/>
    <mergeCell ref="I3:J3"/>
  </mergeCells>
  <phoneticPr fontId="26" type="noConversion"/>
  <dataValidations count="4">
    <dataValidation type="list" allowBlank="1" showInputMessage="1" showErrorMessage="1" sqref="F4">
      <formula1>$O$12:$O$23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32"/>
  <sheetViews>
    <sheetView workbookViewId="0">
      <selection activeCell="L25" sqref="L25:M25"/>
    </sheetView>
  </sheetViews>
  <sheetFormatPr baseColWidth="10" defaultColWidth="10.42578125" defaultRowHeight="12.75" x14ac:dyDescent="0.2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 t="s">
        <v>65</v>
      </c>
      <c r="C1" s="241"/>
      <c r="D1" s="242"/>
      <c r="E1" s="243" t="s">
        <v>105</v>
      </c>
      <c r="F1" s="244"/>
      <c r="G1" s="245" t="s">
        <v>155</v>
      </c>
      <c r="H1" s="246"/>
      <c r="I1" s="247"/>
      <c r="J1" s="2" t="s">
        <v>18</v>
      </c>
      <c r="K1" s="3" t="s">
        <v>133</v>
      </c>
      <c r="L1" s="4" t="s">
        <v>135</v>
      </c>
      <c r="M1" s="235">
        <v>2017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6" ht="13.5" customHeight="1" x14ac:dyDescent="0.2">
      <c r="A3" s="225" t="s">
        <v>86</v>
      </c>
      <c r="B3" s="225"/>
      <c r="C3" s="5"/>
      <c r="D3" s="8">
        <v>480</v>
      </c>
      <c r="H3" s="9" t="s">
        <v>39</v>
      </c>
      <c r="I3" s="227">
        <v>960</v>
      </c>
      <c r="J3" s="228"/>
      <c r="L3" s="11" t="s">
        <v>136</v>
      </c>
      <c r="M3" s="237"/>
    </row>
    <row r="4" spans="1:16" x14ac:dyDescent="0.2">
      <c r="A4" s="225" t="s">
        <v>40</v>
      </c>
      <c r="B4" s="225"/>
      <c r="C4" s="226"/>
      <c r="D4" s="8"/>
      <c r="E4" s="2" t="s">
        <v>41</v>
      </c>
      <c r="F4" s="12">
        <v>36617</v>
      </c>
      <c r="G4" s="13"/>
      <c r="H4" s="14" t="s">
        <v>42</v>
      </c>
      <c r="I4" s="227" t="s">
        <v>137</v>
      </c>
      <c r="J4" s="228"/>
      <c r="K4" s="5"/>
      <c r="L4" s="5"/>
      <c r="M4" s="11"/>
      <c r="P4" s="15"/>
    </row>
    <row r="5" spans="1:16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>
        <v>42461</v>
      </c>
      <c r="C6" s="2" t="s">
        <v>44</v>
      </c>
      <c r="D6" s="21">
        <v>43555</v>
      </c>
      <c r="H6" s="9" t="s">
        <v>45</v>
      </c>
      <c r="I6" s="22" t="s">
        <v>46</v>
      </c>
      <c r="J6" s="23"/>
      <c r="K6" s="24" t="s">
        <v>47</v>
      </c>
      <c r="L6" s="107"/>
      <c r="M6" s="25" t="s">
        <v>156</v>
      </c>
      <c r="P6" s="18"/>
    </row>
    <row r="7" spans="1:16" x14ac:dyDescent="0.2">
      <c r="A7" s="26" t="s">
        <v>49</v>
      </c>
      <c r="B7" s="121" t="s">
        <v>50</v>
      </c>
      <c r="C7" s="122" t="s">
        <v>51</v>
      </c>
      <c r="D7" s="123">
        <v>1620</v>
      </c>
      <c r="E7" s="124" t="s">
        <v>52</v>
      </c>
      <c r="F7" s="125" t="s">
        <v>53</v>
      </c>
      <c r="H7" s="9"/>
      <c r="I7" s="32" t="s">
        <v>54</v>
      </c>
      <c r="J7" s="23"/>
      <c r="K7" s="24" t="s">
        <v>55</v>
      </c>
      <c r="L7" s="10">
        <v>25</v>
      </c>
      <c r="M7" s="25"/>
    </row>
    <row r="8" spans="1:16" x14ac:dyDescent="0.2">
      <c r="A8" s="26" t="s">
        <v>56</v>
      </c>
      <c r="B8" s="121">
        <v>2016</v>
      </c>
      <c r="C8" s="33"/>
      <c r="D8" s="126"/>
      <c r="E8" s="127" t="s">
        <v>57</v>
      </c>
      <c r="F8" s="125" t="s">
        <v>98</v>
      </c>
      <c r="H8" s="9"/>
      <c r="I8" s="36"/>
      <c r="J8" s="37"/>
      <c r="K8" s="38" t="s">
        <v>152</v>
      </c>
      <c r="L8" s="37"/>
      <c r="M8" s="25" t="s">
        <v>93</v>
      </c>
    </row>
    <row r="9" spans="1:16" x14ac:dyDescent="0.2">
      <c r="A9" s="39" t="s">
        <v>58</v>
      </c>
      <c r="B9" s="39"/>
      <c r="C9" s="40">
        <v>410.37</v>
      </c>
      <c r="D9" s="229"/>
      <c r="E9" s="229"/>
      <c r="F9" s="230" t="s">
        <v>59</v>
      </c>
      <c r="G9" s="230"/>
      <c r="H9" s="41">
        <f>IF(D4="",100*(1-(C9/D3)),100*(1-(C9/D4)))</f>
        <v>14.506249999999998</v>
      </c>
      <c r="L9" s="42" t="s">
        <v>92</v>
      </c>
      <c r="M9" s="25"/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/>
      <c r="D13" s="59"/>
      <c r="E13" s="58">
        <v>225</v>
      </c>
      <c r="F13" s="59"/>
      <c r="G13" s="59"/>
      <c r="H13" s="60"/>
      <c r="I13" s="61"/>
      <c r="J13" s="58"/>
      <c r="K13" s="59"/>
      <c r="L13" s="213"/>
      <c r="M13" s="214"/>
      <c r="O13" s="56">
        <v>36557</v>
      </c>
      <c r="P13" s="63" t="s">
        <v>122</v>
      </c>
    </row>
    <row r="14" spans="1:16" ht="30" customHeight="1" x14ac:dyDescent="0.2">
      <c r="A14" s="64">
        <v>36526</v>
      </c>
      <c r="B14" s="67">
        <v>480</v>
      </c>
      <c r="C14" s="65">
        <f t="shared" ref="C14:C25" si="0">IF(B14="",0,IF(AND($D$4&gt;$D$3,A14&gt;=$F$4),$D$4-B14,$D$3-B14))</f>
        <v>0</v>
      </c>
      <c r="D14" s="66"/>
      <c r="E14" s="67">
        <v>25</v>
      </c>
      <c r="F14" s="66"/>
      <c r="G14" s="68"/>
      <c r="H14" s="69">
        <f>E14+E13-F14-F13-G14-G13</f>
        <v>250</v>
      </c>
      <c r="I14" s="70"/>
      <c r="J14" s="67"/>
      <c r="K14" s="68"/>
      <c r="L14" s="215"/>
      <c r="M14" s="216"/>
      <c r="O14" s="56">
        <v>36586</v>
      </c>
      <c r="P14" t="s">
        <v>123</v>
      </c>
    </row>
    <row r="15" spans="1:16" ht="30" customHeight="1" x14ac:dyDescent="0.2">
      <c r="A15" s="71">
        <v>36557</v>
      </c>
      <c r="B15" s="75">
        <v>480</v>
      </c>
      <c r="C15" s="65">
        <f t="shared" si="0"/>
        <v>0</v>
      </c>
      <c r="D15" s="72"/>
      <c r="E15" s="67">
        <v>25</v>
      </c>
      <c r="F15" s="66"/>
      <c r="G15" s="73"/>
      <c r="H15" s="69">
        <f t="shared" ref="H15:H25" si="1">IF(E15="",0,H14+E15-F15-G15)</f>
        <v>275</v>
      </c>
      <c r="I15" s="74"/>
      <c r="J15" s="75"/>
      <c r="K15" s="73"/>
      <c r="L15" s="207"/>
      <c r="M15" s="208"/>
      <c r="O15" s="56">
        <v>36617</v>
      </c>
      <c r="P15" t="s">
        <v>151</v>
      </c>
    </row>
    <row r="16" spans="1:16" ht="30" customHeight="1" x14ac:dyDescent="0.2">
      <c r="A16" s="71">
        <v>36586</v>
      </c>
      <c r="B16" s="75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7"/>
      <c r="M16" s="208"/>
      <c r="O16" s="56">
        <v>36647</v>
      </c>
      <c r="P16" t="s">
        <v>97</v>
      </c>
    </row>
    <row r="17" spans="1:16" ht="30" customHeight="1" thickBot="1" x14ac:dyDescent="0.25">
      <c r="A17" s="71">
        <v>36617</v>
      </c>
      <c r="B17" s="75"/>
      <c r="C17" s="65">
        <f t="shared" si="0"/>
        <v>0</v>
      </c>
      <c r="D17" s="72"/>
      <c r="E17" s="83"/>
      <c r="F17" s="84"/>
      <c r="G17" s="85"/>
      <c r="H17" s="102">
        <f>IF(E17="",0,H16+E17-F17-G17)</f>
        <v>0</v>
      </c>
      <c r="I17" s="74"/>
      <c r="J17" s="75"/>
      <c r="K17" s="73"/>
      <c r="L17" s="207"/>
      <c r="M17" s="208"/>
      <c r="O17" s="56">
        <v>36678</v>
      </c>
      <c r="P17" t="s">
        <v>98</v>
      </c>
    </row>
    <row r="18" spans="1:16" ht="30" customHeight="1" x14ac:dyDescent="0.2">
      <c r="A18" s="71">
        <v>36647</v>
      </c>
      <c r="B18" s="75"/>
      <c r="C18" s="65">
        <f t="shared" si="0"/>
        <v>0</v>
      </c>
      <c r="D18" s="72"/>
      <c r="E18" s="67"/>
      <c r="F18" s="66"/>
      <c r="G18" s="68"/>
      <c r="H18" s="69">
        <f t="shared" si="1"/>
        <v>0</v>
      </c>
      <c r="I18" s="74"/>
      <c r="J18" s="75"/>
      <c r="K18" s="73"/>
      <c r="L18" s="207"/>
      <c r="M18" s="208"/>
      <c r="O18" s="56">
        <v>36708</v>
      </c>
      <c r="P18" s="128" t="s">
        <v>99</v>
      </c>
    </row>
    <row r="19" spans="1:16" ht="30" customHeight="1" x14ac:dyDescent="0.2">
      <c r="A19" s="71">
        <v>36678</v>
      </c>
      <c r="B19" s="75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128" t="s">
        <v>100</v>
      </c>
    </row>
    <row r="20" spans="1:16" ht="30" customHeight="1" x14ac:dyDescent="0.2">
      <c r="A20" s="71">
        <v>36708</v>
      </c>
      <c r="B20" s="75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128" t="s">
        <v>78</v>
      </c>
    </row>
    <row r="21" spans="1:16" ht="30" customHeight="1" x14ac:dyDescent="0.2">
      <c r="A21" s="71">
        <v>36739</v>
      </c>
      <c r="B21" s="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7"/>
      <c r="M21" s="208"/>
      <c r="O21" s="56">
        <v>36800</v>
      </c>
      <c r="P21" s="128" t="s">
        <v>79</v>
      </c>
    </row>
    <row r="22" spans="1:16" ht="30" customHeight="1" x14ac:dyDescent="0.2">
      <c r="A22" s="71">
        <v>36770</v>
      </c>
      <c r="B22" s="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7"/>
      <c r="M22" s="208"/>
      <c r="O22" s="56">
        <v>36831</v>
      </c>
      <c r="P22" s="128" t="s">
        <v>50</v>
      </c>
    </row>
    <row r="23" spans="1:16" ht="30" customHeight="1" x14ac:dyDescent="0.2">
      <c r="A23" s="71">
        <v>36800</v>
      </c>
      <c r="B23" s="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128" t="s">
        <v>80</v>
      </c>
    </row>
    <row r="24" spans="1:16" ht="30" customHeight="1" x14ac:dyDescent="0.2">
      <c r="A24" s="71">
        <v>36831</v>
      </c>
      <c r="B24" s="75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7"/>
      <c r="M24" s="208"/>
      <c r="P24" s="128" t="s">
        <v>81</v>
      </c>
    </row>
    <row r="25" spans="1:16" ht="30" customHeight="1" thickBot="1" x14ac:dyDescent="0.25">
      <c r="A25" s="79">
        <v>36861</v>
      </c>
      <c r="B25" s="80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202"/>
      <c r="M25" s="203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0</v>
      </c>
      <c r="D26" s="93"/>
      <c r="E26" s="204"/>
      <c r="F26" s="205"/>
      <c r="G26" s="205"/>
      <c r="H26" s="206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A29" t="s">
        <v>8</v>
      </c>
      <c r="P29" t="s">
        <v>130</v>
      </c>
    </row>
    <row r="30" spans="1:16" ht="13.5" thickBot="1" x14ac:dyDescent="0.25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 x14ac:dyDescent="0.25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 x14ac:dyDescent="0.2">
      <c r="P32" t="s">
        <v>132</v>
      </c>
    </row>
  </sheetData>
  <mergeCells count="32">
    <mergeCell ref="B11:D11"/>
    <mergeCell ref="A3:B3"/>
    <mergeCell ref="I3:J3"/>
    <mergeCell ref="E11:H11"/>
    <mergeCell ref="I11:I12"/>
    <mergeCell ref="I4:J4"/>
    <mergeCell ref="A11:A12"/>
    <mergeCell ref="M1:M3"/>
    <mergeCell ref="G2:H2"/>
    <mergeCell ref="I2:J2"/>
    <mergeCell ref="D9:E9"/>
    <mergeCell ref="B1:D1"/>
    <mergeCell ref="E1:F1"/>
    <mergeCell ref="G1:I1"/>
    <mergeCell ref="F9:G9"/>
    <mergeCell ref="A4:C4"/>
    <mergeCell ref="E26:H26"/>
    <mergeCell ref="J11:K11"/>
    <mergeCell ref="L24:M24"/>
    <mergeCell ref="L25:M25"/>
    <mergeCell ref="L14:M14"/>
    <mergeCell ref="L20:M20"/>
    <mergeCell ref="L22:M22"/>
    <mergeCell ref="L11:M12"/>
    <mergeCell ref="L13:M13"/>
    <mergeCell ref="L17:M17"/>
    <mergeCell ref="L15:M15"/>
    <mergeCell ref="L16:M16"/>
    <mergeCell ref="L23:M23"/>
    <mergeCell ref="L18:M18"/>
    <mergeCell ref="L19:M19"/>
    <mergeCell ref="L21:M21"/>
  </mergeCells>
  <phoneticPr fontId="45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3"/>
  <dimension ref="A1:P32"/>
  <sheetViews>
    <sheetView workbookViewId="0">
      <selection activeCell="B1" sqref="B1:D1"/>
    </sheetView>
  </sheetViews>
  <sheetFormatPr baseColWidth="10" defaultColWidth="10.42578125" defaultRowHeight="12.75" x14ac:dyDescent="0.2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 t="s">
        <v>88</v>
      </c>
      <c r="C1" s="241"/>
      <c r="D1" s="242"/>
      <c r="E1" s="243" t="s">
        <v>105</v>
      </c>
      <c r="F1" s="244"/>
      <c r="G1" s="245" t="s">
        <v>89</v>
      </c>
      <c r="H1" s="246"/>
      <c r="I1" s="247"/>
      <c r="J1" s="2" t="s">
        <v>18</v>
      </c>
      <c r="K1" s="3">
        <v>2</v>
      </c>
      <c r="L1" s="4" t="s">
        <v>0</v>
      </c>
      <c r="M1" s="235">
        <v>2017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6" ht="13.5" customHeight="1" x14ac:dyDescent="0.2">
      <c r="A3" s="225" t="s">
        <v>86</v>
      </c>
      <c r="B3" s="225"/>
      <c r="C3" s="5"/>
      <c r="D3" s="8">
        <v>390</v>
      </c>
      <c r="H3" s="9" t="s">
        <v>39</v>
      </c>
      <c r="I3" s="227">
        <v>780</v>
      </c>
      <c r="J3" s="228"/>
      <c r="L3" s="11"/>
      <c r="M3" s="237"/>
    </row>
    <row r="4" spans="1:16" x14ac:dyDescent="0.2">
      <c r="A4" s="225" t="s">
        <v>40</v>
      </c>
      <c r="B4" s="225"/>
      <c r="C4" s="226"/>
      <c r="D4" s="8"/>
      <c r="E4" s="2" t="s">
        <v>41</v>
      </c>
      <c r="F4" s="12">
        <v>36617</v>
      </c>
      <c r="G4" s="13"/>
      <c r="H4" s="14" t="s">
        <v>42</v>
      </c>
      <c r="I4" s="227" t="s">
        <v>32</v>
      </c>
      <c r="J4" s="228"/>
      <c r="K4" s="5"/>
      <c r="L4" s="5"/>
      <c r="M4" s="11"/>
      <c r="P4" s="15"/>
    </row>
    <row r="5" spans="1:16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>
        <v>42461</v>
      </c>
      <c r="C6" s="2" t="s">
        <v>44</v>
      </c>
      <c r="D6" s="21">
        <v>43555</v>
      </c>
      <c r="H6" s="9" t="s">
        <v>45</v>
      </c>
      <c r="I6" s="22" t="s">
        <v>46</v>
      </c>
      <c r="J6" s="23"/>
      <c r="K6" s="24" t="s">
        <v>47</v>
      </c>
      <c r="L6" s="107"/>
      <c r="M6" s="25" t="s">
        <v>134</v>
      </c>
      <c r="P6" s="18"/>
    </row>
    <row r="7" spans="1:16" x14ac:dyDescent="0.2">
      <c r="A7" s="26" t="s">
        <v>49</v>
      </c>
      <c r="B7" s="121" t="s">
        <v>50</v>
      </c>
      <c r="C7" s="122" t="s">
        <v>51</v>
      </c>
      <c r="D7" s="123">
        <v>833.71</v>
      </c>
      <c r="E7" s="124" t="s">
        <v>52</v>
      </c>
      <c r="F7" s="125" t="s">
        <v>129</v>
      </c>
      <c r="H7" s="9"/>
      <c r="I7" s="32" t="s">
        <v>54</v>
      </c>
      <c r="J7" s="23"/>
      <c r="K7" s="24" t="s">
        <v>55</v>
      </c>
      <c r="L7" s="10"/>
      <c r="M7" s="25"/>
    </row>
    <row r="8" spans="1:16" x14ac:dyDescent="0.2">
      <c r="A8" s="26" t="s">
        <v>56</v>
      </c>
      <c r="B8" s="121">
        <v>2016</v>
      </c>
      <c r="C8" s="33"/>
      <c r="D8" s="126"/>
      <c r="E8" s="127" t="s">
        <v>57</v>
      </c>
      <c r="F8" s="125" t="s">
        <v>97</v>
      </c>
      <c r="H8" s="9"/>
      <c r="I8" s="36"/>
      <c r="J8" s="37"/>
      <c r="K8" s="38" t="s">
        <v>152</v>
      </c>
      <c r="L8" s="37"/>
      <c r="M8" s="25"/>
    </row>
    <row r="9" spans="1:16" x14ac:dyDescent="0.2">
      <c r="A9" s="39" t="s">
        <v>58</v>
      </c>
      <c r="B9" s="39"/>
      <c r="C9" s="40">
        <v>335</v>
      </c>
      <c r="D9" s="229"/>
      <c r="E9" s="229"/>
      <c r="F9" s="230" t="s">
        <v>59</v>
      </c>
      <c r="G9" s="230"/>
      <c r="H9" s="41">
        <f>IF(D4="",100*(1-(C9/D3)),100*(1-(C9/D4)))</f>
        <v>14.102564102564108</v>
      </c>
      <c r="L9" s="42" t="s">
        <v>92</v>
      </c>
      <c r="M9" s="193" t="s">
        <v>27</v>
      </c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/>
      <c r="D13" s="59"/>
      <c r="E13" s="58"/>
      <c r="F13" s="59"/>
      <c r="G13" s="59"/>
      <c r="H13" s="60"/>
      <c r="I13" s="61"/>
      <c r="J13" s="58"/>
      <c r="K13" s="59"/>
      <c r="L13" s="213" t="s">
        <v>28</v>
      </c>
      <c r="M13" s="214"/>
      <c r="O13" s="56">
        <v>36557</v>
      </c>
      <c r="P13" s="63" t="s">
        <v>122</v>
      </c>
    </row>
    <row r="14" spans="1:16" ht="30" customHeight="1" x14ac:dyDescent="0.2">
      <c r="A14" s="64">
        <v>36526</v>
      </c>
      <c r="B14" s="182">
        <v>390</v>
      </c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0</v>
      </c>
      <c r="I14" s="70"/>
      <c r="J14" s="67"/>
      <c r="K14" s="68"/>
      <c r="L14" s="215"/>
      <c r="M14" s="216"/>
      <c r="O14" s="56">
        <v>36586</v>
      </c>
      <c r="P14" t="s">
        <v>123</v>
      </c>
    </row>
    <row r="15" spans="1:16" ht="30" customHeight="1" x14ac:dyDescent="0.2">
      <c r="A15" s="71">
        <v>36557</v>
      </c>
      <c r="B15" s="175">
        <v>390</v>
      </c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7"/>
      <c r="M15" s="208"/>
      <c r="O15" s="56">
        <v>36617</v>
      </c>
      <c r="P15" t="s">
        <v>151</v>
      </c>
    </row>
    <row r="16" spans="1:16" ht="30" customHeight="1" x14ac:dyDescent="0.2">
      <c r="A16" s="71">
        <v>36586</v>
      </c>
      <c r="B16" s="175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7"/>
      <c r="M16" s="208"/>
      <c r="O16" s="56">
        <v>36647</v>
      </c>
      <c r="P16" t="s">
        <v>97</v>
      </c>
    </row>
    <row r="17" spans="1:16" ht="30" customHeight="1" thickBot="1" x14ac:dyDescent="0.25">
      <c r="A17" s="71">
        <v>36617</v>
      </c>
      <c r="B17" s="175"/>
      <c r="C17" s="65">
        <f t="shared" si="0"/>
        <v>0</v>
      </c>
      <c r="D17" s="72"/>
      <c r="E17" s="83"/>
      <c r="F17" s="84"/>
      <c r="G17" s="85"/>
      <c r="H17" s="102">
        <f>IF(E17="",0,H16+E17-F17-G17)</f>
        <v>0</v>
      </c>
      <c r="I17" s="74"/>
      <c r="J17" s="75"/>
      <c r="K17" s="73"/>
      <c r="L17" s="207"/>
      <c r="M17" s="208"/>
      <c r="O17" s="56">
        <v>36678</v>
      </c>
      <c r="P17" t="s">
        <v>98</v>
      </c>
    </row>
    <row r="18" spans="1:16" ht="30" customHeight="1" x14ac:dyDescent="0.2">
      <c r="A18" s="71">
        <v>36647</v>
      </c>
      <c r="B18" s="175"/>
      <c r="C18" s="65">
        <f t="shared" si="0"/>
        <v>0</v>
      </c>
      <c r="D18" s="72"/>
      <c r="E18" s="67"/>
      <c r="F18" s="66"/>
      <c r="G18" s="68"/>
      <c r="H18" s="69">
        <f t="shared" si="1"/>
        <v>0</v>
      </c>
      <c r="I18" s="74"/>
      <c r="J18" s="75"/>
      <c r="K18" s="73"/>
      <c r="L18" s="207"/>
      <c r="M18" s="208"/>
      <c r="O18" s="56">
        <v>36708</v>
      </c>
      <c r="P18" s="128" t="s">
        <v>99</v>
      </c>
    </row>
    <row r="19" spans="1:16" ht="30" customHeight="1" x14ac:dyDescent="0.2">
      <c r="A19" s="71">
        <v>36678</v>
      </c>
      <c r="B19" s="175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128" t="s">
        <v>100</v>
      </c>
    </row>
    <row r="20" spans="1:16" ht="30" customHeight="1" x14ac:dyDescent="0.2">
      <c r="A20" s="71">
        <v>36708</v>
      </c>
      <c r="B20" s="175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128" t="s">
        <v>78</v>
      </c>
    </row>
    <row r="21" spans="1:16" ht="30" customHeight="1" x14ac:dyDescent="0.2">
      <c r="A21" s="71">
        <v>36739</v>
      </c>
      <c r="B21" s="175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7"/>
      <c r="M21" s="208"/>
      <c r="O21" s="56">
        <v>36800</v>
      </c>
      <c r="P21" s="128" t="s">
        <v>79</v>
      </c>
    </row>
    <row r="22" spans="1:16" ht="30" customHeight="1" x14ac:dyDescent="0.2">
      <c r="A22" s="71">
        <v>36770</v>
      </c>
      <c r="B22" s="175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7"/>
      <c r="M22" s="208"/>
      <c r="O22" s="56">
        <v>36831</v>
      </c>
      <c r="P22" s="128" t="s">
        <v>50</v>
      </c>
    </row>
    <row r="23" spans="1:16" ht="30" customHeight="1" x14ac:dyDescent="0.2">
      <c r="A23" s="71">
        <v>36800</v>
      </c>
      <c r="B23" s="1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128" t="s">
        <v>80</v>
      </c>
    </row>
    <row r="24" spans="1:16" ht="30" customHeight="1" x14ac:dyDescent="0.2">
      <c r="A24" s="71">
        <v>36831</v>
      </c>
      <c r="B24" s="175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7"/>
      <c r="M24" s="208"/>
      <c r="P24" s="128" t="s">
        <v>81</v>
      </c>
    </row>
    <row r="25" spans="1:16" ht="30" customHeight="1" thickBot="1" x14ac:dyDescent="0.25">
      <c r="A25" s="79">
        <v>36861</v>
      </c>
      <c r="B25" s="176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202"/>
      <c r="M25" s="203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0</v>
      </c>
      <c r="D26" s="93"/>
      <c r="E26" s="204"/>
      <c r="F26" s="205"/>
      <c r="G26" s="205"/>
      <c r="H26" s="206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A29" t="s">
        <v>8</v>
      </c>
      <c r="P29" t="s">
        <v>130</v>
      </c>
    </row>
    <row r="30" spans="1:16" ht="13.5" thickBot="1" x14ac:dyDescent="0.25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 x14ac:dyDescent="0.25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 x14ac:dyDescent="0.2">
      <c r="P32" t="s">
        <v>132</v>
      </c>
    </row>
  </sheetData>
  <mergeCells count="32">
    <mergeCell ref="B11:D11"/>
    <mergeCell ref="A3:B3"/>
    <mergeCell ref="I3:J3"/>
    <mergeCell ref="E11:H11"/>
    <mergeCell ref="I11:I12"/>
    <mergeCell ref="I4:J4"/>
    <mergeCell ref="A11:A12"/>
    <mergeCell ref="M1:M3"/>
    <mergeCell ref="G2:H2"/>
    <mergeCell ref="I2:J2"/>
    <mergeCell ref="D9:E9"/>
    <mergeCell ref="B1:D1"/>
    <mergeCell ref="E1:F1"/>
    <mergeCell ref="G1:I1"/>
    <mergeCell ref="F9:G9"/>
    <mergeCell ref="A4:C4"/>
    <mergeCell ref="E26:H26"/>
    <mergeCell ref="J11:K11"/>
    <mergeCell ref="L24:M24"/>
    <mergeCell ref="L25:M25"/>
    <mergeCell ref="L14:M14"/>
    <mergeCell ref="L20:M20"/>
    <mergeCell ref="L22:M22"/>
    <mergeCell ref="L11:M12"/>
    <mergeCell ref="L13:M13"/>
    <mergeCell ref="L17:M17"/>
    <mergeCell ref="L15:M15"/>
    <mergeCell ref="L16:M16"/>
    <mergeCell ref="L23:M23"/>
    <mergeCell ref="L18:M18"/>
    <mergeCell ref="L19:M19"/>
    <mergeCell ref="L21:M21"/>
  </mergeCells>
  <phoneticPr fontId="48" type="noConversion"/>
  <dataValidations count="5">
    <dataValidation type="list" allowBlank="1" showInputMessage="1" showErrorMessage="1" sqref="F7">
      <formula1>$P$25:$P$32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I5">
      <formula1>$V$2:$V$14</formula1>
    </dataValidation>
  </dataValidations>
  <pageMargins left="0.2" right="0.78740157499999996" top="0.27" bottom="0.33" header="0.17" footer="0.19"/>
  <pageSetup paperSize="9" orientation="landscape" r:id="rId1"/>
  <headerFooter alignWithMargins="0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P37"/>
  <sheetViews>
    <sheetView workbookViewId="0">
      <selection activeCell="L25" sqref="L25:M25"/>
    </sheetView>
  </sheetViews>
  <sheetFormatPr baseColWidth="10" defaultColWidth="10.42578125" defaultRowHeight="12.75" x14ac:dyDescent="0.2"/>
  <cols>
    <col min="1" max="1" width="8.5703125" customWidth="1"/>
    <col min="2" max="4" width="9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 t="s">
        <v>11</v>
      </c>
      <c r="C1" s="241"/>
      <c r="D1" s="242"/>
      <c r="E1" s="243" t="s">
        <v>105</v>
      </c>
      <c r="F1" s="244"/>
      <c r="G1" s="245" t="s">
        <v>12</v>
      </c>
      <c r="H1" s="246"/>
      <c r="I1" s="247"/>
      <c r="J1" s="2" t="s">
        <v>18</v>
      </c>
      <c r="K1" s="3" t="s">
        <v>13</v>
      </c>
      <c r="L1" s="4" t="s">
        <v>146</v>
      </c>
      <c r="M1" s="235">
        <v>2017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6" ht="13.5" customHeight="1" x14ac:dyDescent="0.2">
      <c r="A3" s="225" t="s">
        <v>86</v>
      </c>
      <c r="B3" s="225"/>
      <c r="C3" s="5"/>
      <c r="D3" s="8">
        <v>305.02999999999997</v>
      </c>
      <c r="H3" s="9" t="s">
        <v>39</v>
      </c>
      <c r="I3" s="227">
        <v>620</v>
      </c>
      <c r="J3" s="228"/>
      <c r="L3" s="11"/>
      <c r="M3" s="237"/>
    </row>
    <row r="4" spans="1:16" x14ac:dyDescent="0.2">
      <c r="A4" s="225" t="s">
        <v>40</v>
      </c>
      <c r="B4" s="225"/>
      <c r="C4" s="226"/>
      <c r="D4" s="8"/>
      <c r="E4" s="2" t="s">
        <v>41</v>
      </c>
      <c r="F4" s="12">
        <v>36800</v>
      </c>
      <c r="G4" s="13"/>
      <c r="H4" s="14" t="s">
        <v>42</v>
      </c>
      <c r="I4" s="227" t="s">
        <v>77</v>
      </c>
      <c r="J4" s="228"/>
      <c r="K4" s="5"/>
      <c r="L4" s="5"/>
      <c r="M4" s="11"/>
      <c r="P4" s="15"/>
    </row>
    <row r="5" spans="1:16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>
        <v>39356</v>
      </c>
      <c r="C6" s="2" t="s">
        <v>44</v>
      </c>
      <c r="D6" s="21">
        <v>42643</v>
      </c>
      <c r="E6" t="s">
        <v>147</v>
      </c>
      <c r="H6" s="9" t="s">
        <v>45</v>
      </c>
      <c r="I6" s="22" t="s">
        <v>46</v>
      </c>
      <c r="J6" s="120"/>
      <c r="K6" s="24" t="s">
        <v>47</v>
      </c>
      <c r="L6" s="173"/>
      <c r="M6" s="25" t="s">
        <v>153</v>
      </c>
      <c r="P6" s="18"/>
    </row>
    <row r="7" spans="1:16" x14ac:dyDescent="0.2">
      <c r="A7" s="26" t="s">
        <v>49</v>
      </c>
      <c r="B7" s="27" t="s">
        <v>79</v>
      </c>
      <c r="C7" s="28" t="s">
        <v>51</v>
      </c>
      <c r="D7" s="29">
        <v>840</v>
      </c>
      <c r="E7" s="30" t="s">
        <v>52</v>
      </c>
      <c r="F7" s="31" t="s">
        <v>129</v>
      </c>
      <c r="H7" s="9"/>
      <c r="I7" s="32" t="s">
        <v>54</v>
      </c>
      <c r="J7" s="114" t="s">
        <v>101</v>
      </c>
      <c r="K7" s="24" t="s">
        <v>55</v>
      </c>
      <c r="L7" s="174" t="s">
        <v>74</v>
      </c>
      <c r="M7" s="25"/>
    </row>
    <row r="8" spans="1:16" x14ac:dyDescent="0.2">
      <c r="A8" s="26" t="s">
        <v>56</v>
      </c>
      <c r="B8" s="27">
        <v>2007</v>
      </c>
      <c r="C8" s="33"/>
      <c r="D8" s="34"/>
      <c r="E8" s="35" t="s">
        <v>57</v>
      </c>
      <c r="F8" s="31" t="s">
        <v>120</v>
      </c>
      <c r="H8" s="9"/>
      <c r="I8" s="36"/>
      <c r="J8" s="37"/>
      <c r="K8" s="38" t="s">
        <v>152</v>
      </c>
      <c r="L8" s="37"/>
      <c r="M8" s="25" t="s">
        <v>142</v>
      </c>
    </row>
    <row r="9" spans="1:16" x14ac:dyDescent="0.2">
      <c r="A9" s="39" t="s">
        <v>58</v>
      </c>
      <c r="B9" s="39"/>
      <c r="C9" s="40">
        <v>256.89</v>
      </c>
      <c r="D9" s="248">
        <v>42156</v>
      </c>
      <c r="E9" s="229"/>
      <c r="F9" s="230" t="s">
        <v>59</v>
      </c>
      <c r="G9" s="230"/>
      <c r="H9" s="41">
        <f>IF(D4="",100*(1-(C9/D3)),100*(1-(C9/D4)))</f>
        <v>15.782054224174669</v>
      </c>
      <c r="L9" s="42" t="s">
        <v>92</v>
      </c>
      <c r="M9" s="25" t="s">
        <v>142</v>
      </c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/>
      <c r="D13" s="59"/>
      <c r="E13" s="58"/>
      <c r="F13" s="59"/>
      <c r="G13" s="59"/>
      <c r="H13" s="60">
        <f>E13-F13-G13</f>
        <v>0</v>
      </c>
      <c r="I13" s="61">
        <v>620</v>
      </c>
      <c r="J13" s="58"/>
      <c r="K13" s="59"/>
      <c r="L13" s="213" t="s">
        <v>34</v>
      </c>
      <c r="M13" s="214"/>
      <c r="O13" s="56">
        <v>36557</v>
      </c>
      <c r="P13" s="63" t="s">
        <v>122</v>
      </c>
    </row>
    <row r="14" spans="1:16" ht="30" customHeight="1" x14ac:dyDescent="0.2">
      <c r="A14" s="64">
        <v>36526</v>
      </c>
      <c r="B14" s="100">
        <v>305.02999999999997</v>
      </c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0</v>
      </c>
      <c r="I14" s="70"/>
      <c r="J14" s="67"/>
      <c r="K14" s="68"/>
      <c r="L14" s="268"/>
      <c r="M14" s="269"/>
      <c r="O14" s="56">
        <v>36586</v>
      </c>
      <c r="P14" t="s">
        <v>123</v>
      </c>
    </row>
    <row r="15" spans="1:16" ht="30" customHeight="1" x14ac:dyDescent="0.2">
      <c r="A15" s="71">
        <v>36557</v>
      </c>
      <c r="B15" s="101">
        <v>305.02999999999997</v>
      </c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70"/>
      <c r="M15" s="271"/>
      <c r="O15" s="56">
        <v>36617</v>
      </c>
      <c r="P15" t="s">
        <v>151</v>
      </c>
    </row>
    <row r="16" spans="1:16" ht="30" customHeight="1" x14ac:dyDescent="0.2">
      <c r="A16" s="71">
        <v>36586</v>
      </c>
      <c r="B16" s="101"/>
      <c r="C16" s="65">
        <f t="shared" si="0"/>
        <v>0</v>
      </c>
      <c r="D16" s="72"/>
      <c r="E16" s="67"/>
      <c r="F16" s="66"/>
      <c r="G16" s="73"/>
      <c r="H16" s="69">
        <f t="shared" si="1"/>
        <v>0</v>
      </c>
      <c r="I16" s="74"/>
      <c r="J16" s="75"/>
      <c r="K16" s="73"/>
      <c r="L16" s="207"/>
      <c r="M16" s="208"/>
      <c r="O16" s="56">
        <v>36647</v>
      </c>
      <c r="P16" t="s">
        <v>97</v>
      </c>
    </row>
    <row r="17" spans="1:16" ht="30" customHeight="1" x14ac:dyDescent="0.2">
      <c r="A17" s="71">
        <v>36617</v>
      </c>
      <c r="B17" s="101"/>
      <c r="C17" s="65">
        <f>IF(B17="",0,IF(AND($D$4&gt;$D$3,A17&gt;=$F$4),$D$4-B17,$D$3-B17))</f>
        <v>0</v>
      </c>
      <c r="D17" s="72"/>
      <c r="E17" s="67"/>
      <c r="F17" s="66"/>
      <c r="G17" s="73"/>
      <c r="H17" s="69">
        <f>IF(E17="",0,H16+E17-F17-G17)</f>
        <v>0</v>
      </c>
      <c r="I17" s="74"/>
      <c r="J17" s="75"/>
      <c r="K17" s="73"/>
      <c r="L17" s="207"/>
      <c r="M17" s="208"/>
      <c r="O17" s="56">
        <v>36678</v>
      </c>
      <c r="P17" t="s">
        <v>98</v>
      </c>
    </row>
    <row r="18" spans="1:16" ht="30" customHeight="1" x14ac:dyDescent="0.2">
      <c r="A18" s="71">
        <v>36647</v>
      </c>
      <c r="B18" s="101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7"/>
      <c r="M18" s="208"/>
      <c r="O18" s="56">
        <v>36708</v>
      </c>
      <c r="P18" s="76" t="s">
        <v>99</v>
      </c>
    </row>
    <row r="19" spans="1:16" ht="30" customHeight="1" x14ac:dyDescent="0.2">
      <c r="A19" s="71">
        <v>36678</v>
      </c>
      <c r="B19" s="101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76" t="s">
        <v>100</v>
      </c>
    </row>
    <row r="20" spans="1:16" ht="30" customHeight="1" x14ac:dyDescent="0.2">
      <c r="A20" s="71">
        <v>36708</v>
      </c>
      <c r="B20" s="101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76" t="s">
        <v>78</v>
      </c>
    </row>
    <row r="21" spans="1:16" ht="30" customHeight="1" x14ac:dyDescent="0.2">
      <c r="A21" s="71">
        <v>36739</v>
      </c>
      <c r="B21" s="101"/>
      <c r="C21" s="65">
        <f t="shared" si="0"/>
        <v>0</v>
      </c>
      <c r="D21" s="72"/>
      <c r="E21" s="75"/>
      <c r="F21" s="73"/>
      <c r="G21" s="73"/>
      <c r="H21" s="109">
        <f t="shared" si="1"/>
        <v>0</v>
      </c>
      <c r="I21" s="74"/>
      <c r="J21" s="75"/>
      <c r="K21" s="73"/>
      <c r="L21" s="207"/>
      <c r="M21" s="208"/>
      <c r="O21" s="56">
        <v>36800</v>
      </c>
      <c r="P21" s="76" t="s">
        <v>79</v>
      </c>
    </row>
    <row r="22" spans="1:16" ht="30" customHeight="1" x14ac:dyDescent="0.2">
      <c r="A22" s="71">
        <v>36770</v>
      </c>
      <c r="B22" s="101"/>
      <c r="C22" s="65">
        <f t="shared" si="0"/>
        <v>0</v>
      </c>
      <c r="D22" s="72"/>
      <c r="E22" s="67"/>
      <c r="F22" s="66"/>
      <c r="G22" s="68"/>
      <c r="H22" s="69">
        <f t="shared" si="1"/>
        <v>0</v>
      </c>
      <c r="I22" s="74"/>
      <c r="J22" s="75"/>
      <c r="K22" s="73"/>
      <c r="L22" s="207"/>
      <c r="M22" s="208"/>
      <c r="O22" s="56">
        <v>36831</v>
      </c>
      <c r="P22" s="76" t="s">
        <v>50</v>
      </c>
    </row>
    <row r="23" spans="1:16" ht="30" customHeight="1" x14ac:dyDescent="0.2">
      <c r="A23" s="71">
        <v>36800</v>
      </c>
      <c r="B23" s="75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76" t="s">
        <v>80</v>
      </c>
    </row>
    <row r="24" spans="1:16" ht="30" customHeight="1" x14ac:dyDescent="0.2">
      <c r="A24" s="71">
        <v>36831</v>
      </c>
      <c r="B24" s="75"/>
      <c r="C24" s="77">
        <f t="shared" si="0"/>
        <v>0</v>
      </c>
      <c r="D24" s="72"/>
      <c r="E24" s="75"/>
      <c r="F24" s="73"/>
      <c r="G24" s="73"/>
      <c r="H24" s="78">
        <f t="shared" si="1"/>
        <v>0</v>
      </c>
      <c r="I24" s="74"/>
      <c r="J24" s="75"/>
      <c r="K24" s="73"/>
      <c r="L24" s="207"/>
      <c r="M24" s="208"/>
      <c r="P24" s="76" t="s">
        <v>81</v>
      </c>
    </row>
    <row r="25" spans="1:16" ht="30" customHeight="1" thickBot="1" x14ac:dyDescent="0.25">
      <c r="A25" s="79">
        <v>36861</v>
      </c>
      <c r="B25" s="80"/>
      <c r="C25" s="81">
        <f t="shared" si="0"/>
        <v>0</v>
      </c>
      <c r="D25" s="82"/>
      <c r="E25" s="83"/>
      <c r="F25" s="108"/>
      <c r="G25" s="85"/>
      <c r="H25" s="86">
        <f t="shared" si="1"/>
        <v>0</v>
      </c>
      <c r="I25" s="87"/>
      <c r="J25" s="88"/>
      <c r="K25" s="89"/>
      <c r="L25" s="202"/>
      <c r="M25" s="203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0</v>
      </c>
      <c r="D26" s="93"/>
      <c r="E26" s="204"/>
      <c r="F26" s="205"/>
      <c r="G26" s="205"/>
      <c r="H26" s="206"/>
      <c r="I26" s="94">
        <f>(SUM(I13:I25)-I3)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9" spans="1:16" x14ac:dyDescent="0.2">
      <c r="A29" t="s">
        <v>30</v>
      </c>
    </row>
    <row r="30" spans="1:16" ht="13.5" thickBot="1" x14ac:dyDescent="0.25">
      <c r="A30" s="156" t="s">
        <v>138</v>
      </c>
      <c r="B30" s="157">
        <v>296.47000000000003</v>
      </c>
      <c r="C30" s="154" t="s">
        <v>4</v>
      </c>
      <c r="D30" s="15"/>
      <c r="E30" s="15"/>
      <c r="F30" s="158">
        <f>IF(B30=0,"0",(B30*12*20*0.00075*1.1575)+7.44)</f>
        <v>69.209524500000001</v>
      </c>
      <c r="G30" s="15"/>
    </row>
    <row r="31" spans="1:16" ht="13.5" thickBot="1" x14ac:dyDescent="0.25">
      <c r="A31" s="159" t="s">
        <v>5</v>
      </c>
      <c r="B31" s="160">
        <f>F30/12</f>
        <v>5.7674603749999998</v>
      </c>
      <c r="C31" s="167" t="s">
        <v>68</v>
      </c>
      <c r="E31" s="161">
        <v>12</v>
      </c>
      <c r="F31" s="155" t="s">
        <v>6</v>
      </c>
      <c r="G31" s="162">
        <f>B31*E31</f>
        <v>69.209524500000001</v>
      </c>
    </row>
    <row r="33" spans="1:7" x14ac:dyDescent="0.2">
      <c r="A33" t="s">
        <v>9</v>
      </c>
    </row>
    <row r="34" spans="1:7" x14ac:dyDescent="0.2">
      <c r="B34">
        <v>2013</v>
      </c>
      <c r="C34">
        <v>12</v>
      </c>
      <c r="D34">
        <v>1.25</v>
      </c>
      <c r="E34">
        <f>C34*D34</f>
        <v>15</v>
      </c>
    </row>
    <row r="35" spans="1:7" x14ac:dyDescent="0.2">
      <c r="D35" t="s">
        <v>10</v>
      </c>
      <c r="G35">
        <f>SUM(E32:E34)</f>
        <v>15</v>
      </c>
    </row>
    <row r="37" spans="1:7" x14ac:dyDescent="0.2">
      <c r="E37" t="s">
        <v>69</v>
      </c>
      <c r="G37" s="168">
        <f>G31+G35</f>
        <v>84.209524500000001</v>
      </c>
    </row>
  </sheetData>
  <mergeCells count="32">
    <mergeCell ref="M1:M3"/>
    <mergeCell ref="G2:H2"/>
    <mergeCell ref="I2:J2"/>
    <mergeCell ref="J11:K11"/>
    <mergeCell ref="I11:I12"/>
    <mergeCell ref="I4:J4"/>
    <mergeCell ref="I3:J3"/>
    <mergeCell ref="L11:M12"/>
    <mergeCell ref="E11:H11"/>
    <mergeCell ref="E1:F1"/>
    <mergeCell ref="G1:I1"/>
    <mergeCell ref="D9:E9"/>
    <mergeCell ref="F9:G9"/>
    <mergeCell ref="B1:D1"/>
    <mergeCell ref="A4:C4"/>
    <mergeCell ref="A3:B3"/>
    <mergeCell ref="L14:M14"/>
    <mergeCell ref="L17:M17"/>
    <mergeCell ref="A11:A12"/>
    <mergeCell ref="L19:M19"/>
    <mergeCell ref="L18:M18"/>
    <mergeCell ref="B11:D11"/>
    <mergeCell ref="L13:M13"/>
    <mergeCell ref="L15:M15"/>
    <mergeCell ref="L16:M16"/>
    <mergeCell ref="L20:M20"/>
    <mergeCell ref="E26:H26"/>
    <mergeCell ref="L23:M23"/>
    <mergeCell ref="L24:M24"/>
    <mergeCell ref="L21:M21"/>
    <mergeCell ref="L22:M22"/>
    <mergeCell ref="L25:M25"/>
  </mergeCells>
  <phoneticPr fontId="26" type="noConversion"/>
  <dataValidations count="4">
    <dataValidation type="list" allowBlank="1" showInputMessage="1" showErrorMessage="1" sqref="F4">
      <formula1>$O$12:$O$23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F7">
      <formula1>$P$25:$P$27</formula1>
    </dataValidation>
    <dataValidation type="list" allowBlank="1" showInputMessage="1" showErrorMessage="1" sqref="B7">
      <formula1>$P$18:$P$24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indexed="20"/>
  </sheetPr>
  <dimension ref="A1:P32"/>
  <sheetViews>
    <sheetView workbookViewId="0">
      <selection activeCell="L25" sqref="L25:M25"/>
    </sheetView>
  </sheetViews>
  <sheetFormatPr baseColWidth="10" defaultColWidth="10.42578125" defaultRowHeight="12.75" x14ac:dyDescent="0.2"/>
  <cols>
    <col min="1" max="1" width="8.5703125" customWidth="1"/>
    <col min="2" max="2" width="10.42578125" customWidth="1"/>
    <col min="3" max="3" width="9.42578125" customWidth="1"/>
    <col min="4" max="4" width="10.42578125" customWidth="1"/>
    <col min="5" max="8" width="8.42578125" customWidth="1"/>
    <col min="9" max="9" width="9.5703125" customWidth="1"/>
    <col min="10" max="10" width="8.5703125" customWidth="1"/>
    <col min="11" max="12" width="9.5703125" customWidth="1"/>
    <col min="13" max="13" width="24.5703125" customWidth="1"/>
    <col min="14" max="14" width="8.5703125" customWidth="1"/>
    <col min="15" max="15" width="12.42578125" hidden="1" customWidth="1"/>
    <col min="16" max="16" width="32.42578125" hidden="1" customWidth="1"/>
    <col min="17" max="17" width="21.5703125" customWidth="1"/>
    <col min="18" max="18" width="8" customWidth="1"/>
  </cols>
  <sheetData>
    <row r="1" spans="1:16" ht="17.25" customHeight="1" x14ac:dyDescent="0.2">
      <c r="A1" s="1" t="s">
        <v>143</v>
      </c>
      <c r="B1" s="240"/>
      <c r="C1" s="241"/>
      <c r="D1" s="242"/>
      <c r="E1" s="243" t="s">
        <v>105</v>
      </c>
      <c r="F1" s="244"/>
      <c r="G1" s="245"/>
      <c r="H1" s="246"/>
      <c r="I1" s="247"/>
      <c r="J1" s="2" t="s">
        <v>18</v>
      </c>
      <c r="K1" s="3"/>
      <c r="L1" s="4" t="s">
        <v>135</v>
      </c>
      <c r="M1" s="235">
        <v>2016</v>
      </c>
    </row>
    <row r="2" spans="1:16" ht="2.25" customHeight="1" x14ac:dyDescent="0.2">
      <c r="D2" s="5"/>
      <c r="E2" s="5"/>
      <c r="F2" s="5"/>
      <c r="G2" s="238"/>
      <c r="H2" s="238"/>
      <c r="I2" s="239"/>
      <c r="J2" s="239"/>
      <c r="K2" s="6"/>
      <c r="L2" s="7"/>
      <c r="M2" s="236"/>
    </row>
    <row r="3" spans="1:16" ht="13.5" customHeight="1" x14ac:dyDescent="0.2">
      <c r="A3" s="225" t="s">
        <v>86</v>
      </c>
      <c r="B3" s="225"/>
      <c r="C3" s="5"/>
      <c r="D3" s="8"/>
      <c r="H3" s="9" t="s">
        <v>39</v>
      </c>
      <c r="I3" s="227"/>
      <c r="J3" s="228"/>
      <c r="L3" s="11"/>
      <c r="M3" s="237"/>
    </row>
    <row r="4" spans="1:16" x14ac:dyDescent="0.2">
      <c r="A4" s="225" t="s">
        <v>40</v>
      </c>
      <c r="B4" s="225"/>
      <c r="C4" s="226"/>
      <c r="D4" s="8"/>
      <c r="E4" s="2" t="s">
        <v>41</v>
      </c>
      <c r="F4" s="12"/>
      <c r="G4" s="13"/>
      <c r="H4" s="14" t="s">
        <v>42</v>
      </c>
      <c r="I4" s="274"/>
      <c r="J4" s="228"/>
      <c r="K4" s="5"/>
      <c r="L4" s="5"/>
      <c r="M4" s="11"/>
      <c r="P4" s="15"/>
    </row>
    <row r="5" spans="1:16" ht="2.25" customHeight="1" x14ac:dyDescent="0.2">
      <c r="F5" s="16"/>
      <c r="G5" s="13"/>
      <c r="H5" s="17"/>
      <c r="I5" s="17"/>
      <c r="J5" s="5"/>
      <c r="K5" s="5"/>
      <c r="L5" s="5"/>
      <c r="M5" s="11"/>
      <c r="P5" s="18"/>
    </row>
    <row r="6" spans="1:16" x14ac:dyDescent="0.2">
      <c r="A6" s="19" t="s">
        <v>43</v>
      </c>
      <c r="B6" s="20"/>
      <c r="C6" s="2" t="s">
        <v>44</v>
      </c>
      <c r="D6" s="21"/>
      <c r="H6" s="9" t="s">
        <v>45</v>
      </c>
      <c r="I6" s="22" t="s">
        <v>46</v>
      </c>
      <c r="J6" s="23"/>
      <c r="K6" s="24" t="s">
        <v>47</v>
      </c>
      <c r="L6" s="107"/>
      <c r="M6" s="25" t="s">
        <v>134</v>
      </c>
      <c r="P6" s="18"/>
    </row>
    <row r="7" spans="1:16" x14ac:dyDescent="0.2">
      <c r="A7" s="26" t="s">
        <v>49</v>
      </c>
      <c r="B7" s="121"/>
      <c r="C7" s="122" t="s">
        <v>51</v>
      </c>
      <c r="D7" s="188"/>
      <c r="E7" s="124" t="s">
        <v>52</v>
      </c>
      <c r="F7" s="125"/>
      <c r="H7" s="9"/>
      <c r="I7" s="32" t="s">
        <v>54</v>
      </c>
      <c r="J7" s="23"/>
      <c r="K7" s="189" t="s">
        <v>55</v>
      </c>
      <c r="L7" s="10"/>
      <c r="M7" s="25"/>
    </row>
    <row r="8" spans="1:16" x14ac:dyDescent="0.2">
      <c r="A8" s="26" t="s">
        <v>56</v>
      </c>
      <c r="B8" s="121"/>
      <c r="C8" s="33"/>
      <c r="D8" s="126"/>
      <c r="E8" s="127" t="s">
        <v>57</v>
      </c>
      <c r="F8" s="125"/>
      <c r="H8" s="9"/>
      <c r="I8" s="36"/>
      <c r="J8" s="37"/>
      <c r="K8" s="38" t="s">
        <v>152</v>
      </c>
      <c r="L8" s="37"/>
      <c r="M8" s="25"/>
    </row>
    <row r="9" spans="1:16" x14ac:dyDescent="0.2">
      <c r="A9" s="39" t="s">
        <v>58</v>
      </c>
      <c r="B9" s="39"/>
      <c r="C9" s="40"/>
      <c r="D9" s="229"/>
      <c r="E9" s="229"/>
      <c r="F9" s="230" t="s">
        <v>59</v>
      </c>
      <c r="G9" s="230"/>
      <c r="H9" s="41" t="e">
        <f>IF(D4="",100*(1-(C9/D3)),100*(1-(C9/D4)))</f>
        <v>#DIV/0!</v>
      </c>
      <c r="K9" s="195" t="s">
        <v>60</v>
      </c>
      <c r="L9" s="42" t="s">
        <v>92</v>
      </c>
      <c r="M9" s="119"/>
    </row>
    <row r="10" spans="1:16" ht="2.25" customHeight="1" thickBot="1" x14ac:dyDescent="0.25">
      <c r="H10" s="43"/>
      <c r="I10" s="38"/>
      <c r="J10" s="44"/>
      <c r="K10" s="45"/>
      <c r="L10" s="46"/>
      <c r="M10" s="47"/>
    </row>
    <row r="11" spans="1:16" ht="12.75" customHeight="1" x14ac:dyDescent="0.2">
      <c r="A11" s="233" t="s">
        <v>94</v>
      </c>
      <c r="B11" s="217" t="s">
        <v>95</v>
      </c>
      <c r="C11" s="218"/>
      <c r="D11" s="219"/>
      <c r="E11" s="220" t="s">
        <v>85</v>
      </c>
      <c r="F11" s="221"/>
      <c r="G11" s="221"/>
      <c r="H11" s="222"/>
      <c r="I11" s="223" t="s">
        <v>70</v>
      </c>
      <c r="J11" s="231" t="s">
        <v>109</v>
      </c>
      <c r="K11" s="232"/>
      <c r="L11" s="209" t="s">
        <v>110</v>
      </c>
      <c r="M11" s="210"/>
    </row>
    <row r="12" spans="1:16" ht="18" customHeight="1" thickBot="1" x14ac:dyDescent="0.25">
      <c r="A12" s="234"/>
      <c r="B12" s="48" t="s">
        <v>111</v>
      </c>
      <c r="C12" s="49" t="s">
        <v>112</v>
      </c>
      <c r="D12" s="49" t="s">
        <v>113</v>
      </c>
      <c r="E12" s="50" t="s">
        <v>114</v>
      </c>
      <c r="F12" s="51" t="s">
        <v>115</v>
      </c>
      <c r="G12" s="52" t="s">
        <v>116</v>
      </c>
      <c r="H12" s="53" t="s">
        <v>117</v>
      </c>
      <c r="I12" s="224"/>
      <c r="J12" s="54" t="s">
        <v>118</v>
      </c>
      <c r="K12" s="55" t="s">
        <v>119</v>
      </c>
      <c r="L12" s="211"/>
      <c r="M12" s="212"/>
      <c r="O12" s="56">
        <v>36526</v>
      </c>
      <c r="P12" t="s">
        <v>120</v>
      </c>
    </row>
    <row r="13" spans="1:16" s="62" customFormat="1" ht="30" customHeight="1" thickBot="1" x14ac:dyDescent="0.25">
      <c r="A13" s="57" t="s">
        <v>121</v>
      </c>
      <c r="B13" s="58"/>
      <c r="C13" s="59"/>
      <c r="D13" s="59"/>
      <c r="E13" s="58"/>
      <c r="F13" s="59"/>
      <c r="G13" s="59"/>
      <c r="H13" s="60"/>
      <c r="I13" s="61"/>
      <c r="J13" s="58"/>
      <c r="K13" s="59"/>
      <c r="L13" s="213"/>
      <c r="M13" s="214"/>
      <c r="O13" s="56">
        <v>36557</v>
      </c>
      <c r="P13" s="63" t="s">
        <v>122</v>
      </c>
    </row>
    <row r="14" spans="1:16" ht="30" customHeight="1" x14ac:dyDescent="0.2">
      <c r="A14" s="64">
        <v>36526</v>
      </c>
      <c r="B14" s="67"/>
      <c r="C14" s="65">
        <f t="shared" ref="C14:C25" si="0">IF(B14="",0,IF(AND($D$4&gt;$D$3,A14&gt;=$F$4),$D$4-B14,$D$3-B14))</f>
        <v>0</v>
      </c>
      <c r="D14" s="66"/>
      <c r="E14" s="67"/>
      <c r="F14" s="66"/>
      <c r="G14" s="68"/>
      <c r="H14" s="69">
        <f>E14+E13-F14-F13-G14-G13</f>
        <v>0</v>
      </c>
      <c r="I14" s="70"/>
      <c r="J14" s="67"/>
      <c r="K14" s="68"/>
      <c r="L14" s="215"/>
      <c r="M14" s="216"/>
      <c r="O14" s="56">
        <v>36586</v>
      </c>
      <c r="P14" t="s">
        <v>123</v>
      </c>
    </row>
    <row r="15" spans="1:16" ht="30" customHeight="1" x14ac:dyDescent="0.2">
      <c r="A15" s="71">
        <v>36557</v>
      </c>
      <c r="B15" s="190"/>
      <c r="C15" s="65">
        <f t="shared" si="0"/>
        <v>0</v>
      </c>
      <c r="D15" s="72"/>
      <c r="E15" s="67"/>
      <c r="F15" s="66"/>
      <c r="G15" s="73"/>
      <c r="H15" s="69">
        <f t="shared" ref="H15:H25" si="1">IF(E15="",0,H14+E15-F15-G15)</f>
        <v>0</v>
      </c>
      <c r="I15" s="74"/>
      <c r="J15" s="75"/>
      <c r="K15" s="73"/>
      <c r="L15" s="207"/>
      <c r="M15" s="208"/>
      <c r="O15" s="56">
        <v>36617</v>
      </c>
      <c r="P15" t="s">
        <v>151</v>
      </c>
    </row>
    <row r="16" spans="1:16" ht="30" customHeight="1" x14ac:dyDescent="0.2">
      <c r="A16" s="71">
        <v>36586</v>
      </c>
      <c r="B16" s="190"/>
      <c r="C16" s="65">
        <f t="shared" si="0"/>
        <v>0</v>
      </c>
      <c r="D16" s="142"/>
      <c r="E16" s="131"/>
      <c r="F16" s="72"/>
      <c r="G16" s="73"/>
      <c r="H16" s="109">
        <f t="shared" si="1"/>
        <v>0</v>
      </c>
      <c r="I16" s="192"/>
      <c r="J16" s="75"/>
      <c r="K16" s="73"/>
      <c r="L16" s="272"/>
      <c r="M16" s="273"/>
      <c r="O16" s="56">
        <v>36647</v>
      </c>
      <c r="P16" t="s">
        <v>97</v>
      </c>
    </row>
    <row r="17" spans="1:16" ht="30" customHeight="1" x14ac:dyDescent="0.2">
      <c r="A17" s="71">
        <v>36617</v>
      </c>
      <c r="B17" s="190"/>
      <c r="C17" s="65">
        <f t="shared" si="0"/>
        <v>0</v>
      </c>
      <c r="D17" s="142"/>
      <c r="E17" s="136"/>
      <c r="F17" s="66"/>
      <c r="G17" s="68"/>
      <c r="H17" s="69">
        <f>IF(E17="",0,H16+E17-F17-G17)</f>
        <v>0</v>
      </c>
      <c r="I17" s="74"/>
      <c r="J17" s="75"/>
      <c r="K17" s="73"/>
      <c r="L17" s="207"/>
      <c r="M17" s="208"/>
      <c r="O17" s="56">
        <v>36678</v>
      </c>
      <c r="P17" t="s">
        <v>98</v>
      </c>
    </row>
    <row r="18" spans="1:16" ht="30" customHeight="1" x14ac:dyDescent="0.2">
      <c r="A18" s="71">
        <v>36647</v>
      </c>
      <c r="B18" s="190"/>
      <c r="C18" s="65">
        <f t="shared" si="0"/>
        <v>0</v>
      </c>
      <c r="D18" s="72"/>
      <c r="E18" s="67"/>
      <c r="F18" s="66"/>
      <c r="G18" s="73"/>
      <c r="H18" s="69">
        <f t="shared" si="1"/>
        <v>0</v>
      </c>
      <c r="I18" s="74"/>
      <c r="J18" s="75"/>
      <c r="K18" s="73"/>
      <c r="L18" s="207"/>
      <c r="M18" s="208"/>
      <c r="O18" s="56">
        <v>36708</v>
      </c>
      <c r="P18" s="128" t="s">
        <v>99</v>
      </c>
    </row>
    <row r="19" spans="1:16" ht="30" customHeight="1" x14ac:dyDescent="0.2">
      <c r="A19" s="71">
        <v>36678</v>
      </c>
      <c r="B19" s="190"/>
      <c r="C19" s="65">
        <f t="shared" si="0"/>
        <v>0</v>
      </c>
      <c r="D19" s="72"/>
      <c r="E19" s="67"/>
      <c r="F19" s="66"/>
      <c r="G19" s="73"/>
      <c r="H19" s="69">
        <f t="shared" si="1"/>
        <v>0</v>
      </c>
      <c r="I19" s="74"/>
      <c r="J19" s="75"/>
      <c r="K19" s="73"/>
      <c r="L19" s="207"/>
      <c r="M19" s="208"/>
      <c r="O19" s="56">
        <v>36739</v>
      </c>
      <c r="P19" s="128" t="s">
        <v>100</v>
      </c>
    </row>
    <row r="20" spans="1:16" ht="30" customHeight="1" x14ac:dyDescent="0.2">
      <c r="A20" s="71">
        <v>36708</v>
      </c>
      <c r="B20" s="190"/>
      <c r="C20" s="65">
        <f t="shared" si="0"/>
        <v>0</v>
      </c>
      <c r="D20" s="72"/>
      <c r="E20" s="67"/>
      <c r="F20" s="66"/>
      <c r="G20" s="73"/>
      <c r="H20" s="69">
        <f t="shared" si="1"/>
        <v>0</v>
      </c>
      <c r="I20" s="74"/>
      <c r="J20" s="75"/>
      <c r="K20" s="73"/>
      <c r="L20" s="207"/>
      <c r="M20" s="208"/>
      <c r="O20" s="56">
        <v>36770</v>
      </c>
      <c r="P20" s="128" t="s">
        <v>78</v>
      </c>
    </row>
    <row r="21" spans="1:16" ht="30" customHeight="1" x14ac:dyDescent="0.2">
      <c r="A21" s="71">
        <v>36739</v>
      </c>
      <c r="B21" s="190"/>
      <c r="C21" s="65">
        <f t="shared" si="0"/>
        <v>0</v>
      </c>
      <c r="D21" s="72"/>
      <c r="E21" s="67"/>
      <c r="F21" s="66"/>
      <c r="G21" s="73"/>
      <c r="H21" s="69">
        <f t="shared" si="1"/>
        <v>0</v>
      </c>
      <c r="I21" s="74"/>
      <c r="J21" s="75"/>
      <c r="K21" s="73"/>
      <c r="L21" s="207"/>
      <c r="M21" s="208"/>
      <c r="O21" s="56">
        <v>36800</v>
      </c>
      <c r="P21" s="128" t="s">
        <v>79</v>
      </c>
    </row>
    <row r="22" spans="1:16" ht="30" customHeight="1" x14ac:dyDescent="0.2">
      <c r="A22" s="71">
        <v>36770</v>
      </c>
      <c r="B22" s="190"/>
      <c r="C22" s="65">
        <f t="shared" si="0"/>
        <v>0</v>
      </c>
      <c r="D22" s="72"/>
      <c r="E22" s="67"/>
      <c r="F22" s="66"/>
      <c r="G22" s="73"/>
      <c r="H22" s="69">
        <f t="shared" si="1"/>
        <v>0</v>
      </c>
      <c r="I22" s="74"/>
      <c r="J22" s="75"/>
      <c r="K22" s="73"/>
      <c r="L22" s="207"/>
      <c r="M22" s="208"/>
      <c r="O22" s="56">
        <v>36831</v>
      </c>
      <c r="P22" s="128" t="s">
        <v>50</v>
      </c>
    </row>
    <row r="23" spans="1:16" ht="30" customHeight="1" x14ac:dyDescent="0.2">
      <c r="A23" s="71">
        <v>36800</v>
      </c>
      <c r="B23" s="190"/>
      <c r="C23" s="65">
        <f t="shared" si="0"/>
        <v>0</v>
      </c>
      <c r="D23" s="72"/>
      <c r="E23" s="67"/>
      <c r="F23" s="66"/>
      <c r="G23" s="73"/>
      <c r="H23" s="69">
        <f t="shared" si="1"/>
        <v>0</v>
      </c>
      <c r="I23" s="74"/>
      <c r="J23" s="75"/>
      <c r="K23" s="73"/>
      <c r="L23" s="207"/>
      <c r="M23" s="208"/>
      <c r="O23" s="56">
        <v>36861</v>
      </c>
      <c r="P23" s="128" t="s">
        <v>80</v>
      </c>
    </row>
    <row r="24" spans="1:16" ht="30" customHeight="1" x14ac:dyDescent="0.2">
      <c r="A24" s="71">
        <v>36831</v>
      </c>
      <c r="B24" s="190"/>
      <c r="C24" s="77">
        <f t="shared" si="0"/>
        <v>0</v>
      </c>
      <c r="D24" s="72"/>
      <c r="E24" s="75"/>
      <c r="F24" s="72"/>
      <c r="G24" s="73"/>
      <c r="H24" s="78">
        <f t="shared" si="1"/>
        <v>0</v>
      </c>
      <c r="I24" s="74"/>
      <c r="J24" s="75"/>
      <c r="K24" s="73"/>
      <c r="L24" s="207"/>
      <c r="M24" s="208"/>
      <c r="P24" s="128" t="s">
        <v>81</v>
      </c>
    </row>
    <row r="25" spans="1:16" ht="30" customHeight="1" thickBot="1" x14ac:dyDescent="0.25">
      <c r="A25" s="79">
        <v>36861</v>
      </c>
      <c r="B25" s="191"/>
      <c r="C25" s="81">
        <f t="shared" si="0"/>
        <v>0</v>
      </c>
      <c r="D25" s="82"/>
      <c r="E25" s="83"/>
      <c r="F25" s="84"/>
      <c r="G25" s="85"/>
      <c r="H25" s="86">
        <f t="shared" si="1"/>
        <v>0</v>
      </c>
      <c r="I25" s="87"/>
      <c r="J25" s="88"/>
      <c r="K25" s="89"/>
      <c r="L25" s="202"/>
      <c r="M25" s="203"/>
      <c r="P25" t="s">
        <v>124</v>
      </c>
    </row>
    <row r="26" spans="1:16" ht="13.5" thickBot="1" x14ac:dyDescent="0.25">
      <c r="A26" s="90" t="s">
        <v>125</v>
      </c>
      <c r="B26" s="91"/>
      <c r="C26" s="92">
        <f>(-SUM(C13:C25)+SUM(D13:D25))</f>
        <v>0</v>
      </c>
      <c r="D26" s="93"/>
      <c r="E26" s="204"/>
      <c r="F26" s="205"/>
      <c r="G26" s="205"/>
      <c r="H26" s="206"/>
      <c r="I26" s="94">
        <f>SUM(I13:I25)</f>
        <v>0</v>
      </c>
      <c r="J26" s="95">
        <f>SUM(J13:J25)</f>
        <v>0</v>
      </c>
      <c r="K26" s="96">
        <f>SUM(K13:K25)</f>
        <v>0</v>
      </c>
      <c r="L26" s="97" t="s">
        <v>126</v>
      </c>
      <c r="M26" s="98">
        <f>J26-K26</f>
        <v>0</v>
      </c>
      <c r="O26" s="99"/>
      <c r="P26" t="s">
        <v>127</v>
      </c>
    </row>
    <row r="27" spans="1:16" x14ac:dyDescent="0.2">
      <c r="P27" s="15" t="s">
        <v>128</v>
      </c>
    </row>
    <row r="28" spans="1:16" x14ac:dyDescent="0.2">
      <c r="P28" s="18" t="s">
        <v>129</v>
      </c>
    </row>
    <row r="29" spans="1:16" x14ac:dyDescent="0.2">
      <c r="A29" t="s">
        <v>8</v>
      </c>
      <c r="P29" t="s">
        <v>130</v>
      </c>
    </row>
    <row r="30" spans="1:16" ht="13.5" thickBot="1" x14ac:dyDescent="0.25">
      <c r="A30" s="156" t="s">
        <v>138</v>
      </c>
      <c r="B30" s="157"/>
      <c r="C30" s="154" t="s">
        <v>4</v>
      </c>
      <c r="D30" s="15"/>
      <c r="E30" s="15"/>
      <c r="F30" s="158" t="str">
        <f>IF(B30=0,"0",(B30*12*20*0.00075*1.1575)+7.44)</f>
        <v>0</v>
      </c>
      <c r="G30" s="15"/>
      <c r="P30" t="s">
        <v>131</v>
      </c>
    </row>
    <row r="31" spans="1:16" ht="13.5" thickBot="1" x14ac:dyDescent="0.25">
      <c r="A31" s="159" t="s">
        <v>5</v>
      </c>
      <c r="B31" s="160">
        <f>F30/12</f>
        <v>0</v>
      </c>
      <c r="C31" t="s">
        <v>68</v>
      </c>
      <c r="E31" s="161"/>
      <c r="F31" s="155" t="s">
        <v>6</v>
      </c>
      <c r="G31" s="162">
        <f>B31*E31</f>
        <v>0</v>
      </c>
      <c r="P31" t="s">
        <v>53</v>
      </c>
    </row>
    <row r="32" spans="1:16" x14ac:dyDescent="0.2">
      <c r="P32" t="s">
        <v>132</v>
      </c>
    </row>
  </sheetData>
  <mergeCells count="32">
    <mergeCell ref="M1:M3"/>
    <mergeCell ref="G2:H2"/>
    <mergeCell ref="I2:J2"/>
    <mergeCell ref="B1:D1"/>
    <mergeCell ref="E1:F1"/>
    <mergeCell ref="G1:I1"/>
    <mergeCell ref="A3:B3"/>
    <mergeCell ref="I3:J3"/>
    <mergeCell ref="J11:K11"/>
    <mergeCell ref="A4:C4"/>
    <mergeCell ref="I4:J4"/>
    <mergeCell ref="D9:E9"/>
    <mergeCell ref="F9:G9"/>
    <mergeCell ref="A11:A12"/>
    <mergeCell ref="B11:D11"/>
    <mergeCell ref="E11:H11"/>
    <mergeCell ref="I11:I12"/>
    <mergeCell ref="L11:M12"/>
    <mergeCell ref="L13:M13"/>
    <mergeCell ref="L14:M14"/>
    <mergeCell ref="L17:M17"/>
    <mergeCell ref="L15:M15"/>
    <mergeCell ref="L16:M16"/>
    <mergeCell ref="L25:M25"/>
    <mergeCell ref="E26:H26"/>
    <mergeCell ref="L18:M18"/>
    <mergeCell ref="L19:M19"/>
    <mergeCell ref="L20:M20"/>
    <mergeCell ref="L21:M21"/>
    <mergeCell ref="L22:M22"/>
    <mergeCell ref="L23:M23"/>
    <mergeCell ref="L24:M24"/>
  </mergeCells>
  <phoneticPr fontId="52" type="noConversion"/>
  <dataValidations count="5">
    <dataValidation type="list" allowBlank="1" showInputMessage="1" showErrorMessage="1" sqref="I5">
      <formula1>$V$2:$V$14</formula1>
    </dataValidation>
    <dataValidation type="list" allowBlank="1" showInputMessage="1" showErrorMessage="1" sqref="F4 H5">
      <formula1>$O$12:$O$23</formula1>
    </dataValidation>
    <dataValidation type="list" allowBlank="1" showInputMessage="1" showErrorMessage="1" sqref="F8">
      <formula1>$P$12:$P$17</formula1>
    </dataValidation>
    <dataValidation type="list" allowBlank="1" showInputMessage="1" showErrorMessage="1" sqref="B7">
      <formula1>$P$18:$P$24</formula1>
    </dataValidation>
    <dataValidation type="list" allowBlank="1" showInputMessage="1" showErrorMessage="1" sqref="F7">
      <formula1>$P$25:$P$32</formula1>
    </dataValidation>
  </dataValidations>
  <pageMargins left="0.78740157499999996" right="0.78740157499999996" top="0.984251969" bottom="0.984251969" header="0.4921259845" footer="0.4921259845"/>
  <headerFooter alignWithMargins="0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5">
    <tabColor indexed="12"/>
  </sheetPr>
  <dimension ref="M1:M3"/>
  <sheetViews>
    <sheetView workbookViewId="0">
      <selection activeCell="L25" sqref="L25:M25"/>
    </sheetView>
  </sheetViews>
  <sheetFormatPr baseColWidth="10" defaultColWidth="10.42578125" defaultRowHeight="15" customHeight="1" x14ac:dyDescent="0.2"/>
  <cols>
    <col min="1" max="16384" width="10.42578125" style="171"/>
  </cols>
  <sheetData>
    <row r="1" spans="13:13" ht="15" customHeight="1" x14ac:dyDescent="0.2">
      <c r="M1" s="185">
        <v>2016</v>
      </c>
    </row>
    <row r="2" spans="13:13" ht="15" customHeight="1" x14ac:dyDescent="0.2">
      <c r="M2" s="185"/>
    </row>
    <row r="3" spans="13:13" ht="15" customHeight="1" x14ac:dyDescent="0.2">
      <c r="M3" s="185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SYNTHESE</vt:lpstr>
      <vt:lpstr>ABOUKHADIJA</vt:lpstr>
      <vt:lpstr>ABOULFADIL</vt:lpstr>
      <vt:lpstr>ADEN HAJI Sech</vt:lpstr>
      <vt:lpstr>AHMED SHIRE</vt:lpstr>
      <vt:lpstr>AIDROUS</vt:lpstr>
      <vt:lpstr>AIT HMID</vt:lpstr>
      <vt:lpstr>AKBIRI </vt:lpstr>
      <vt:lpstr>AKINBODU</vt:lpstr>
      <vt:lpstr>AL-HAJAJI</vt:lpstr>
      <vt:lpstr>ALOU</vt:lpstr>
      <vt:lpstr>ALVAREZ BLANCO</vt:lpstr>
      <vt:lpstr>Vierge ok</vt:lpstr>
      <vt:lpstr>CHARGES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RAUSCH Jean-Michel</dc:creator>
  <cp:lastModifiedBy>Utilisateur</cp:lastModifiedBy>
  <cp:lastPrinted>2017-01-30T09:05:28Z</cp:lastPrinted>
  <dcterms:created xsi:type="dcterms:W3CDTF">2007-06-06T08:11:05Z</dcterms:created>
  <dcterms:modified xsi:type="dcterms:W3CDTF">2017-02-15T18:05:50Z</dcterms:modified>
</cp:coreProperties>
</file>