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tabRatio="769"/>
  </bookViews>
  <sheets>
    <sheet name="Data to provide" sheetId="29" r:id="rId1"/>
    <sheet name="Irr Correlation" sheetId="26" r:id="rId2"/>
    <sheet name="Yield Correlation" sheetId="27" r:id="rId3"/>
  </sheets>
  <functionGroups builtInGroupCount="18"/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6" l="1"/>
  <c r="C4" i="26"/>
  <c r="C5" i="26"/>
  <c r="C6" i="26"/>
  <c r="C7" i="26"/>
  <c r="C8" i="26"/>
  <c r="C9" i="26"/>
  <c r="C10" i="26"/>
  <c r="C11" i="26"/>
  <c r="C12" i="26"/>
  <c r="C13" i="26"/>
  <c r="C14" i="26"/>
  <c r="C15" i="26"/>
  <c r="C16" i="26"/>
  <c r="C17" i="26"/>
  <c r="C18" i="26"/>
  <c r="C19" i="26"/>
  <c r="C20" i="26"/>
  <c r="C21" i="26"/>
  <c r="C22" i="26"/>
  <c r="C23" i="26"/>
  <c r="C24" i="26"/>
  <c r="C25" i="26"/>
  <c r="C26" i="26"/>
  <c r="C27" i="26"/>
  <c r="C28" i="26"/>
  <c r="C29" i="26"/>
  <c r="C30" i="26"/>
  <c r="C31" i="26"/>
  <c r="C32" i="26"/>
  <c r="C33" i="26"/>
  <c r="C34" i="26"/>
  <c r="C35" i="26"/>
  <c r="C36" i="26"/>
  <c r="C37" i="26"/>
  <c r="C38" i="26"/>
  <c r="C39" i="26"/>
  <c r="C40" i="26"/>
  <c r="C41" i="26"/>
  <c r="C42" i="26"/>
  <c r="C43" i="26"/>
  <c r="C44" i="26"/>
  <c r="C45" i="26"/>
  <c r="C46" i="26"/>
  <c r="C47" i="26"/>
  <c r="C48" i="26"/>
  <c r="C49" i="26"/>
  <c r="C50" i="26"/>
  <c r="C51" i="26"/>
  <c r="C52" i="26"/>
  <c r="C53" i="26"/>
  <c r="C54" i="26"/>
  <c r="C55" i="26"/>
  <c r="C56" i="26"/>
  <c r="C57" i="26"/>
  <c r="C58" i="26"/>
  <c r="C59" i="26"/>
  <c r="C60" i="26"/>
  <c r="C61" i="26"/>
  <c r="C62" i="26"/>
  <c r="C63" i="26"/>
  <c r="C64" i="26"/>
  <c r="C65" i="26"/>
  <c r="C66" i="26"/>
  <c r="C67" i="26"/>
  <c r="C68" i="26"/>
  <c r="C69" i="26"/>
  <c r="C70" i="26"/>
  <c r="C71" i="26"/>
  <c r="C72" i="26"/>
  <c r="C73" i="26"/>
  <c r="C74" i="26"/>
  <c r="C75" i="26"/>
  <c r="C76" i="26"/>
  <c r="C77" i="26"/>
  <c r="C78" i="26"/>
  <c r="C79" i="26"/>
  <c r="C80" i="26"/>
  <c r="C81" i="26"/>
  <c r="C82" i="26"/>
  <c r="C83" i="26"/>
  <c r="C84" i="26"/>
  <c r="C85" i="26"/>
  <c r="C86" i="26"/>
  <c r="C87" i="26"/>
  <c r="C88" i="26"/>
  <c r="C89" i="26"/>
  <c r="C90" i="26"/>
  <c r="C91" i="26"/>
  <c r="C92" i="26"/>
  <c r="C93" i="26"/>
  <c r="C94" i="26"/>
  <c r="C95" i="26"/>
  <c r="C96" i="26"/>
  <c r="C97" i="26"/>
  <c r="C98" i="26"/>
  <c r="C99" i="26"/>
  <c r="C100" i="26"/>
  <c r="C101" i="26"/>
  <c r="C102" i="26"/>
  <c r="C103" i="26"/>
  <c r="C104" i="26"/>
  <c r="C105" i="26"/>
  <c r="C106" i="26"/>
  <c r="C107" i="26"/>
  <c r="C108" i="26"/>
  <c r="C109" i="26"/>
  <c r="C110" i="26"/>
  <c r="C111" i="26"/>
  <c r="C112" i="26"/>
  <c r="C113" i="26"/>
  <c r="C114" i="26"/>
  <c r="C115" i="26"/>
  <c r="C116" i="26"/>
  <c r="C117" i="26"/>
  <c r="C118" i="26"/>
  <c r="C119" i="26"/>
  <c r="C120" i="26"/>
  <c r="C121" i="26"/>
  <c r="C122" i="26"/>
  <c r="C123" i="26"/>
  <c r="C124" i="26"/>
  <c r="C125" i="26"/>
  <c r="C126" i="26"/>
  <c r="C127" i="26"/>
  <c r="C128" i="26"/>
  <c r="C129" i="26"/>
  <c r="C130" i="26"/>
  <c r="C131" i="26"/>
  <c r="C132" i="26"/>
  <c r="C133" i="26"/>
  <c r="C134" i="26"/>
  <c r="C135" i="26"/>
  <c r="C136" i="26"/>
  <c r="C137" i="26"/>
  <c r="C138" i="26"/>
  <c r="C139" i="26"/>
  <c r="C140" i="26"/>
  <c r="C141" i="26"/>
  <c r="C142" i="26"/>
  <c r="C143" i="26"/>
  <c r="C144" i="26"/>
  <c r="C145" i="26"/>
  <c r="C146" i="26"/>
  <c r="C147" i="26"/>
  <c r="C148" i="26"/>
  <c r="C149" i="26"/>
  <c r="C150" i="26"/>
  <c r="C151" i="26"/>
  <c r="C152" i="26"/>
  <c r="C153" i="26"/>
  <c r="C154" i="26"/>
  <c r="C155" i="26"/>
  <c r="C156" i="26"/>
  <c r="C157" i="26"/>
  <c r="C158" i="26"/>
  <c r="C159" i="26"/>
  <c r="C160" i="26"/>
  <c r="C161" i="26"/>
  <c r="C162" i="26"/>
  <c r="C163" i="26"/>
  <c r="C164" i="26"/>
  <c r="C165" i="26"/>
  <c r="C166" i="26"/>
  <c r="C167" i="26"/>
  <c r="C168" i="26"/>
  <c r="C169" i="26"/>
  <c r="C170" i="26"/>
  <c r="C171" i="26"/>
  <c r="C172" i="26"/>
  <c r="C173" i="26"/>
  <c r="C174" i="26"/>
  <c r="C175" i="26"/>
  <c r="C176" i="26"/>
  <c r="C177" i="26"/>
  <c r="C178" i="26"/>
  <c r="C179" i="26"/>
  <c r="C180" i="26"/>
  <c r="C181" i="26"/>
  <c r="C182" i="26"/>
  <c r="C183" i="26"/>
  <c r="C184" i="26"/>
  <c r="C185" i="26"/>
  <c r="C186" i="26"/>
  <c r="C187" i="26"/>
  <c r="C188" i="26"/>
  <c r="C189" i="26"/>
  <c r="C190" i="26"/>
  <c r="C191" i="26"/>
  <c r="C192" i="26"/>
  <c r="C193" i="26"/>
  <c r="C194" i="26"/>
  <c r="C195" i="26"/>
  <c r="C196" i="26"/>
  <c r="C197" i="26"/>
  <c r="C198" i="26"/>
  <c r="C199" i="26"/>
  <c r="C200" i="26"/>
  <c r="C2" i="26"/>
  <c r="D3" i="26"/>
  <c r="D4" i="26"/>
  <c r="D5" i="26"/>
  <c r="D6" i="26"/>
  <c r="D7" i="26"/>
  <c r="D8" i="26"/>
  <c r="D9" i="26"/>
  <c r="D10" i="26"/>
  <c r="D11" i="26"/>
  <c r="D12" i="26"/>
  <c r="D13" i="26"/>
  <c r="D14" i="26"/>
  <c r="D15" i="26"/>
  <c r="D16" i="26"/>
  <c r="D17" i="26"/>
  <c r="D18" i="26"/>
  <c r="D19" i="26"/>
  <c r="D20" i="26"/>
  <c r="D21" i="26"/>
  <c r="D22" i="26"/>
  <c r="D23" i="26"/>
  <c r="D24" i="26"/>
  <c r="D25" i="26"/>
  <c r="D26" i="26"/>
  <c r="D27" i="26"/>
  <c r="D28" i="26"/>
  <c r="D29" i="26"/>
  <c r="D30" i="26"/>
  <c r="D31" i="26"/>
  <c r="D32" i="26"/>
  <c r="D33" i="26"/>
  <c r="D34" i="26"/>
  <c r="D35" i="26"/>
  <c r="D36" i="26"/>
  <c r="D37" i="26"/>
  <c r="D38" i="26"/>
  <c r="D39" i="26"/>
  <c r="D40" i="26"/>
  <c r="D41" i="26"/>
  <c r="D42" i="26"/>
  <c r="D43" i="26"/>
  <c r="D44" i="26"/>
  <c r="D45" i="26"/>
  <c r="D46" i="26"/>
  <c r="D47" i="26"/>
  <c r="D48" i="26"/>
  <c r="D49" i="26"/>
  <c r="D50" i="26"/>
  <c r="D51" i="26"/>
  <c r="D52" i="26"/>
  <c r="D53" i="26"/>
  <c r="D54" i="26"/>
  <c r="D55" i="26"/>
  <c r="D56" i="26"/>
  <c r="D57" i="26"/>
  <c r="D58" i="26"/>
  <c r="D59" i="26"/>
  <c r="D60" i="26"/>
  <c r="D61" i="26"/>
  <c r="D62" i="26"/>
  <c r="D63" i="26"/>
  <c r="D64" i="26"/>
  <c r="D65" i="26"/>
  <c r="D66" i="26"/>
  <c r="D67" i="26"/>
  <c r="D68" i="26"/>
  <c r="D69" i="26"/>
  <c r="D70" i="26"/>
  <c r="D71" i="26"/>
  <c r="D72" i="26"/>
  <c r="D73" i="26"/>
  <c r="D74" i="26"/>
  <c r="D75" i="26"/>
  <c r="D76" i="26"/>
  <c r="D77" i="26"/>
  <c r="D78" i="26"/>
  <c r="D79" i="26"/>
  <c r="D80" i="26"/>
  <c r="D81" i="26"/>
  <c r="D82" i="26"/>
  <c r="D83" i="26"/>
  <c r="D84" i="26"/>
  <c r="D85" i="26"/>
  <c r="D86" i="26"/>
  <c r="D87" i="26"/>
  <c r="D88" i="26"/>
  <c r="D89" i="26"/>
  <c r="D90" i="26"/>
  <c r="D91" i="26"/>
  <c r="D92" i="26"/>
  <c r="D93" i="26"/>
  <c r="D94" i="26"/>
  <c r="D95" i="26"/>
  <c r="D96" i="26"/>
  <c r="D97" i="26"/>
  <c r="D98" i="26"/>
  <c r="D99" i="26"/>
  <c r="D100" i="26"/>
  <c r="D101" i="26"/>
  <c r="D102" i="26"/>
  <c r="D103" i="26"/>
  <c r="D104" i="26"/>
  <c r="D105" i="26"/>
  <c r="D106" i="26"/>
  <c r="D107" i="26"/>
  <c r="D108" i="26"/>
  <c r="D109" i="26"/>
  <c r="D110" i="26"/>
  <c r="D111" i="26"/>
  <c r="D112" i="26"/>
  <c r="D113" i="26"/>
  <c r="D114" i="26"/>
  <c r="D115" i="26"/>
  <c r="D116" i="26"/>
  <c r="D117" i="26"/>
  <c r="D118" i="26"/>
  <c r="D119" i="26"/>
  <c r="D120" i="26"/>
  <c r="D121" i="26"/>
  <c r="D122" i="26"/>
  <c r="D123" i="26"/>
  <c r="D124" i="26"/>
  <c r="D125" i="26"/>
  <c r="D126" i="26"/>
  <c r="D127" i="26"/>
  <c r="D128" i="26"/>
  <c r="D129" i="26"/>
  <c r="D130" i="26"/>
  <c r="D131" i="26"/>
  <c r="D132" i="26"/>
  <c r="D133" i="26"/>
  <c r="D134" i="26"/>
  <c r="D135" i="26"/>
  <c r="D136" i="26"/>
  <c r="D137" i="26"/>
  <c r="D138" i="26"/>
  <c r="D139" i="26"/>
  <c r="D140" i="26"/>
  <c r="D141" i="26"/>
  <c r="D142" i="26"/>
  <c r="D143" i="26"/>
  <c r="D144" i="26"/>
  <c r="D145" i="26"/>
  <c r="D146" i="26"/>
  <c r="D147" i="26"/>
  <c r="D148" i="26"/>
  <c r="D149" i="26"/>
  <c r="D150" i="26"/>
  <c r="D151" i="26"/>
  <c r="D152" i="26"/>
  <c r="D153" i="26"/>
  <c r="D154" i="26"/>
  <c r="D155" i="26"/>
  <c r="D156" i="26"/>
  <c r="D157" i="26"/>
  <c r="D158" i="26"/>
  <c r="D159" i="26"/>
  <c r="D160" i="26"/>
  <c r="D161" i="26"/>
  <c r="D162" i="26"/>
  <c r="D163" i="26"/>
  <c r="D164" i="26"/>
  <c r="D165" i="26"/>
  <c r="D166" i="26"/>
  <c r="D167" i="26"/>
  <c r="D168" i="26"/>
  <c r="D169" i="26"/>
  <c r="D170" i="26"/>
  <c r="D171" i="26"/>
  <c r="D172" i="26"/>
  <c r="D173" i="26"/>
  <c r="D174" i="26"/>
  <c r="D175" i="26"/>
  <c r="D176" i="26"/>
  <c r="D177" i="26"/>
  <c r="D178" i="26"/>
  <c r="D179" i="26"/>
  <c r="D180" i="26"/>
  <c r="D181" i="26"/>
  <c r="D182" i="26"/>
  <c r="D183" i="26"/>
  <c r="D184" i="26"/>
  <c r="D185" i="26"/>
  <c r="D186" i="26"/>
  <c r="D187" i="26"/>
  <c r="D188" i="26"/>
  <c r="D189" i="26"/>
  <c r="D190" i="26"/>
  <c r="D191" i="26"/>
  <c r="D192" i="26"/>
  <c r="D193" i="26"/>
  <c r="D194" i="26"/>
  <c r="D195" i="26"/>
  <c r="D196" i="26"/>
  <c r="D197" i="26"/>
  <c r="D198" i="26"/>
  <c r="D199" i="26"/>
  <c r="D200" i="26"/>
  <c r="D2" i="26"/>
  <c r="D3" i="27"/>
  <c r="D4" i="27"/>
  <c r="D5" i="27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35" i="27"/>
  <c r="D36" i="27"/>
  <c r="D37" i="27"/>
  <c r="D38" i="27"/>
  <c r="D39" i="27"/>
  <c r="D40" i="27"/>
  <c r="D41" i="27"/>
  <c r="D42" i="27"/>
  <c r="D43" i="27"/>
  <c r="D44" i="27"/>
  <c r="D45" i="27"/>
  <c r="D46" i="27"/>
  <c r="D47" i="27"/>
  <c r="D48" i="27"/>
  <c r="D49" i="27"/>
  <c r="D50" i="27"/>
  <c r="D51" i="27"/>
  <c r="D52" i="27"/>
  <c r="D53" i="27"/>
  <c r="D54" i="27"/>
  <c r="D55" i="27"/>
  <c r="D56" i="27"/>
  <c r="D57" i="27"/>
  <c r="D58" i="27"/>
  <c r="D59" i="27"/>
  <c r="D60" i="27"/>
  <c r="D61" i="27"/>
  <c r="D62" i="27"/>
  <c r="D63" i="27"/>
  <c r="D64" i="27"/>
  <c r="D65" i="27"/>
  <c r="D66" i="27"/>
  <c r="D67" i="27"/>
  <c r="D68" i="27"/>
  <c r="D69" i="27"/>
  <c r="D70" i="27"/>
  <c r="D71" i="27"/>
  <c r="D72" i="27"/>
  <c r="D73" i="27"/>
  <c r="D74" i="27"/>
  <c r="D75" i="27"/>
  <c r="D76" i="27"/>
  <c r="D77" i="27"/>
  <c r="D78" i="27"/>
  <c r="D79" i="27"/>
  <c r="D80" i="27"/>
  <c r="D81" i="27"/>
  <c r="D82" i="27"/>
  <c r="D83" i="27"/>
  <c r="D84" i="27"/>
  <c r="D85" i="27"/>
  <c r="D86" i="27"/>
  <c r="D87" i="27"/>
  <c r="D88" i="27"/>
  <c r="D89" i="27"/>
  <c r="D90" i="27"/>
  <c r="D91" i="27"/>
  <c r="D92" i="27"/>
  <c r="D93" i="27"/>
  <c r="D94" i="27"/>
  <c r="D95" i="27"/>
  <c r="D96" i="27"/>
  <c r="D97" i="27"/>
  <c r="D98" i="27"/>
  <c r="D99" i="27"/>
  <c r="D100" i="27"/>
  <c r="D101" i="27"/>
  <c r="D102" i="27"/>
  <c r="D103" i="27"/>
  <c r="D104" i="27"/>
  <c r="D105" i="27"/>
  <c r="D106" i="27"/>
  <c r="D107" i="27"/>
  <c r="D108" i="27"/>
  <c r="D109" i="27"/>
  <c r="D110" i="27"/>
  <c r="D111" i="27"/>
  <c r="D112" i="27"/>
  <c r="D113" i="27"/>
  <c r="D114" i="27"/>
  <c r="D115" i="27"/>
  <c r="D116" i="27"/>
  <c r="D117" i="27"/>
  <c r="D118" i="27"/>
  <c r="D119" i="27"/>
  <c r="D120" i="27"/>
  <c r="D121" i="27"/>
  <c r="D122" i="27"/>
  <c r="D123" i="27"/>
  <c r="D124" i="27"/>
  <c r="D125" i="27"/>
  <c r="D126" i="27"/>
  <c r="D127" i="27"/>
  <c r="D128" i="27"/>
  <c r="D129" i="27"/>
  <c r="D130" i="27"/>
  <c r="D131" i="27"/>
  <c r="D132" i="27"/>
  <c r="D133" i="27"/>
  <c r="D134" i="27"/>
  <c r="D135" i="27"/>
  <c r="D136" i="27"/>
  <c r="D137" i="27"/>
  <c r="D138" i="27"/>
  <c r="D139" i="27"/>
  <c r="D140" i="27"/>
  <c r="D141" i="27"/>
  <c r="D142" i="27"/>
  <c r="D143" i="27"/>
  <c r="D144" i="27"/>
  <c r="D145" i="27"/>
  <c r="D146" i="27"/>
  <c r="D147" i="27"/>
  <c r="D148" i="27"/>
  <c r="D149" i="27"/>
  <c r="D150" i="27"/>
  <c r="D151" i="27"/>
  <c r="D152" i="27"/>
  <c r="D153" i="27"/>
  <c r="D154" i="27"/>
  <c r="D155" i="27"/>
  <c r="D156" i="27"/>
  <c r="D157" i="27"/>
  <c r="D158" i="27"/>
  <c r="D159" i="27"/>
  <c r="D160" i="27"/>
  <c r="D161" i="27"/>
  <c r="D162" i="27"/>
  <c r="D163" i="27"/>
  <c r="D164" i="27"/>
  <c r="D165" i="27"/>
  <c r="D166" i="27"/>
  <c r="D167" i="27"/>
  <c r="D168" i="27"/>
  <c r="D169" i="27"/>
  <c r="D170" i="27"/>
  <c r="D171" i="27"/>
  <c r="D172" i="27"/>
  <c r="D173" i="27"/>
  <c r="D174" i="27"/>
  <c r="D175" i="27"/>
  <c r="D176" i="27"/>
  <c r="D177" i="27"/>
  <c r="D178" i="27"/>
  <c r="D179" i="27"/>
  <c r="D180" i="27"/>
  <c r="D181" i="27"/>
  <c r="D182" i="27"/>
  <c r="D183" i="27"/>
  <c r="D184" i="27"/>
  <c r="D185" i="27"/>
  <c r="D186" i="27"/>
  <c r="D187" i="27"/>
  <c r="D188" i="27"/>
  <c r="D189" i="27"/>
  <c r="D190" i="27"/>
  <c r="D191" i="27"/>
  <c r="D192" i="27"/>
  <c r="D193" i="27"/>
  <c r="D194" i="27"/>
  <c r="D195" i="27"/>
  <c r="D196" i="27"/>
  <c r="D197" i="27"/>
  <c r="D198" i="27"/>
  <c r="D199" i="27"/>
  <c r="D200" i="27"/>
  <c r="D2" i="27"/>
  <c r="H2" i="27" s="1"/>
  <c r="Q2" i="29" l="1"/>
  <c r="V2" i="26" l="1"/>
  <c r="J4" i="26"/>
  <c r="C68" i="29"/>
  <c r="C67" i="29"/>
  <c r="H16" i="26" l="1"/>
  <c r="H17" i="26"/>
  <c r="H18" i="26"/>
  <c r="H19" i="26"/>
  <c r="H20" i="26"/>
  <c r="H21" i="26"/>
  <c r="H22" i="26"/>
  <c r="H23" i="26"/>
  <c r="H24" i="26"/>
  <c r="H25" i="26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H53" i="26"/>
  <c r="H54" i="26"/>
  <c r="H55" i="26"/>
  <c r="H56" i="26"/>
  <c r="H57" i="26"/>
  <c r="H58" i="26"/>
  <c r="H59" i="26"/>
  <c r="H60" i="26"/>
  <c r="H61" i="26"/>
  <c r="H62" i="26"/>
  <c r="H63" i="26"/>
  <c r="H64" i="26"/>
  <c r="H65" i="26"/>
  <c r="H66" i="26"/>
  <c r="H67" i="26"/>
  <c r="H68" i="26"/>
  <c r="H69" i="26"/>
  <c r="H70" i="26"/>
  <c r="H71" i="26"/>
  <c r="H72" i="26"/>
  <c r="H73" i="26"/>
  <c r="H74" i="26"/>
  <c r="H75" i="26"/>
  <c r="H76" i="26"/>
  <c r="H77" i="26"/>
  <c r="H78" i="26"/>
  <c r="H79" i="26"/>
  <c r="H80" i="26"/>
  <c r="H81" i="26"/>
  <c r="H82" i="26"/>
  <c r="H83" i="26"/>
  <c r="H84" i="26"/>
  <c r="H85" i="26"/>
  <c r="H86" i="26"/>
  <c r="H87" i="26"/>
  <c r="H88" i="26"/>
  <c r="H89" i="26"/>
  <c r="H90" i="26"/>
  <c r="H91" i="26"/>
  <c r="H92" i="26"/>
  <c r="H93" i="26"/>
  <c r="H94" i="26"/>
  <c r="H95" i="26"/>
  <c r="H96" i="26"/>
  <c r="H97" i="26"/>
  <c r="H98" i="26"/>
  <c r="H99" i="26"/>
  <c r="H100" i="26"/>
  <c r="H101" i="26"/>
  <c r="H102" i="26"/>
  <c r="H103" i="26"/>
  <c r="H104" i="26"/>
  <c r="H105" i="26"/>
  <c r="H106" i="26"/>
  <c r="H107" i="26"/>
  <c r="H108" i="26"/>
  <c r="H109" i="26"/>
  <c r="H110" i="26"/>
  <c r="H111" i="26"/>
  <c r="H112" i="26"/>
  <c r="H113" i="26"/>
  <c r="H114" i="26"/>
  <c r="H115" i="26"/>
  <c r="H116" i="26"/>
  <c r="H117" i="26"/>
  <c r="H118" i="26"/>
  <c r="H119" i="26"/>
  <c r="H120" i="26"/>
  <c r="H121" i="26"/>
  <c r="H122" i="26"/>
  <c r="H123" i="26"/>
  <c r="H124" i="26"/>
  <c r="H125" i="26"/>
  <c r="H126" i="26"/>
  <c r="H127" i="26"/>
  <c r="H128" i="26"/>
  <c r="H129" i="26"/>
  <c r="H130" i="26"/>
  <c r="H131" i="26"/>
  <c r="H132" i="26"/>
  <c r="H133" i="26"/>
  <c r="H134" i="26"/>
  <c r="H135" i="26"/>
  <c r="H136" i="26"/>
  <c r="H137" i="26"/>
  <c r="H138" i="26"/>
  <c r="H139" i="26"/>
  <c r="H140" i="26"/>
  <c r="H141" i="26"/>
  <c r="H142" i="26"/>
  <c r="H143" i="26"/>
  <c r="H144" i="26"/>
  <c r="H145" i="26"/>
  <c r="H146" i="26"/>
  <c r="H147" i="26"/>
  <c r="H148" i="26"/>
  <c r="H149" i="26"/>
  <c r="H150" i="26"/>
  <c r="H151" i="26"/>
  <c r="H152" i="26"/>
  <c r="H153" i="26"/>
  <c r="H154" i="26"/>
  <c r="H155" i="26"/>
  <c r="H156" i="26"/>
  <c r="H157" i="26"/>
  <c r="H158" i="26"/>
  <c r="H159" i="26"/>
  <c r="H160" i="26"/>
  <c r="H161" i="26"/>
  <c r="H162" i="26"/>
  <c r="H163" i="26"/>
  <c r="H164" i="26"/>
  <c r="H165" i="26"/>
  <c r="H166" i="26"/>
  <c r="H167" i="26"/>
  <c r="H168" i="26"/>
  <c r="H169" i="26"/>
  <c r="H170" i="26"/>
  <c r="H171" i="26"/>
  <c r="H172" i="26"/>
  <c r="H173" i="26"/>
  <c r="H174" i="26"/>
  <c r="H175" i="26"/>
  <c r="H176" i="26"/>
  <c r="H177" i="26"/>
  <c r="H178" i="26"/>
  <c r="H179" i="26"/>
  <c r="H180" i="26"/>
  <c r="H181" i="26"/>
  <c r="H182" i="26"/>
  <c r="H183" i="26"/>
  <c r="H184" i="26"/>
  <c r="H185" i="26"/>
  <c r="H186" i="26"/>
  <c r="H187" i="26"/>
  <c r="H188" i="26"/>
  <c r="H189" i="26"/>
  <c r="H190" i="26"/>
  <c r="H191" i="26"/>
  <c r="H192" i="26"/>
  <c r="H193" i="26"/>
  <c r="H194" i="26"/>
  <c r="H195" i="26"/>
  <c r="H196" i="26"/>
  <c r="H197" i="26"/>
  <c r="H198" i="26"/>
  <c r="H199" i="26"/>
  <c r="H200" i="26"/>
  <c r="H3" i="26"/>
  <c r="J3" i="26" s="1"/>
  <c r="H4" i="26"/>
  <c r="J5" i="26" s="1"/>
  <c r="J6" i="26" s="1"/>
  <c r="J7" i="26" s="1"/>
  <c r="J8" i="26" s="1"/>
  <c r="J9" i="26" s="1"/>
  <c r="J10" i="26" s="1"/>
  <c r="J11" i="26" s="1"/>
  <c r="J12" i="26" s="1"/>
  <c r="J13" i="26" s="1"/>
  <c r="J14" i="26" s="1"/>
  <c r="J15" i="26" s="1"/>
  <c r="J16" i="26" s="1"/>
  <c r="J17" i="26" s="1"/>
  <c r="J18" i="26" s="1"/>
  <c r="J19" i="26" s="1"/>
  <c r="J20" i="26" s="1"/>
  <c r="J21" i="26" s="1"/>
  <c r="J22" i="26" s="1"/>
  <c r="J23" i="26" s="1"/>
  <c r="J24" i="26" s="1"/>
  <c r="J25" i="26" s="1"/>
  <c r="J26" i="26" s="1"/>
  <c r="J27" i="26" s="1"/>
  <c r="J28" i="26" s="1"/>
  <c r="J29" i="26" s="1"/>
  <c r="J30" i="26" s="1"/>
  <c r="J31" i="26" s="1"/>
  <c r="J32" i="26" s="1"/>
  <c r="J33" i="26" s="1"/>
  <c r="J34" i="26" s="1"/>
  <c r="J35" i="26" s="1"/>
  <c r="J36" i="26" s="1"/>
  <c r="J37" i="26" s="1"/>
  <c r="J38" i="26" s="1"/>
  <c r="J39" i="26" s="1"/>
  <c r="J40" i="26" s="1"/>
  <c r="J41" i="26" s="1"/>
  <c r="J42" i="26" s="1"/>
  <c r="J43" i="26" s="1"/>
  <c r="J44" i="26" s="1"/>
  <c r="J45" i="26" s="1"/>
  <c r="J46" i="26" s="1"/>
  <c r="J47" i="26" s="1"/>
  <c r="J48" i="26" s="1"/>
  <c r="J49" i="26" s="1"/>
  <c r="J50" i="26" s="1"/>
  <c r="J51" i="26" s="1"/>
  <c r="J52" i="26" s="1"/>
  <c r="J53" i="26" s="1"/>
  <c r="J54" i="26" s="1"/>
  <c r="J55" i="26" s="1"/>
  <c r="J56" i="26" s="1"/>
  <c r="J57" i="26" s="1"/>
  <c r="J58" i="26" s="1"/>
  <c r="J59" i="26" s="1"/>
  <c r="J60" i="26" s="1"/>
  <c r="J61" i="26" s="1"/>
  <c r="J62" i="26" s="1"/>
  <c r="J63" i="26" s="1"/>
  <c r="J64" i="26" s="1"/>
  <c r="J65" i="26" s="1"/>
  <c r="J66" i="26" s="1"/>
  <c r="J67" i="26" s="1"/>
  <c r="J68" i="26" s="1"/>
  <c r="J69" i="26" s="1"/>
  <c r="J70" i="26" s="1"/>
  <c r="J71" i="26" s="1"/>
  <c r="J72" i="26" s="1"/>
  <c r="J73" i="26" s="1"/>
  <c r="J74" i="26" s="1"/>
  <c r="J75" i="26" s="1"/>
  <c r="J76" i="26" s="1"/>
  <c r="J77" i="26" s="1"/>
  <c r="J78" i="26" s="1"/>
  <c r="J79" i="26" s="1"/>
  <c r="J80" i="26" s="1"/>
  <c r="J81" i="26" s="1"/>
  <c r="J82" i="26" s="1"/>
  <c r="J83" i="26" s="1"/>
  <c r="J84" i="26" s="1"/>
  <c r="J85" i="26" s="1"/>
  <c r="J86" i="26" s="1"/>
  <c r="J87" i="26" s="1"/>
  <c r="J88" i="26" s="1"/>
  <c r="J89" i="26" s="1"/>
  <c r="J90" i="26" s="1"/>
  <c r="J91" i="26" s="1"/>
  <c r="J92" i="26" s="1"/>
  <c r="J93" i="26" s="1"/>
  <c r="J94" i="26" s="1"/>
  <c r="J95" i="26" s="1"/>
  <c r="J96" i="26" s="1"/>
  <c r="J97" i="26" s="1"/>
  <c r="J98" i="26" s="1"/>
  <c r="J99" i="26" s="1"/>
  <c r="J100" i="26" s="1"/>
  <c r="J101" i="26" s="1"/>
  <c r="J102" i="26" s="1"/>
  <c r="J103" i="26" s="1"/>
  <c r="J104" i="26" s="1"/>
  <c r="J105" i="26" s="1"/>
  <c r="J106" i="26" s="1"/>
  <c r="J107" i="26" s="1"/>
  <c r="J108" i="26" s="1"/>
  <c r="J109" i="26" s="1"/>
  <c r="J110" i="26" s="1"/>
  <c r="J111" i="26" s="1"/>
  <c r="J112" i="26" s="1"/>
  <c r="J113" i="26" s="1"/>
  <c r="J114" i="26" s="1"/>
  <c r="J115" i="26" s="1"/>
  <c r="J116" i="26" s="1"/>
  <c r="J117" i="26" s="1"/>
  <c r="J118" i="26" s="1"/>
  <c r="J119" i="26" s="1"/>
  <c r="J120" i="26" s="1"/>
  <c r="J121" i="26" s="1"/>
  <c r="J122" i="26" s="1"/>
  <c r="J123" i="26" s="1"/>
  <c r="J124" i="26" s="1"/>
  <c r="J125" i="26" s="1"/>
  <c r="J126" i="26" s="1"/>
  <c r="J127" i="26" s="1"/>
  <c r="J128" i="26" s="1"/>
  <c r="J129" i="26" s="1"/>
  <c r="J130" i="26" s="1"/>
  <c r="J131" i="26" s="1"/>
  <c r="J132" i="26" s="1"/>
  <c r="J133" i="26" s="1"/>
  <c r="J134" i="26" s="1"/>
  <c r="J135" i="26" s="1"/>
  <c r="J136" i="26" s="1"/>
  <c r="J137" i="26" s="1"/>
  <c r="J138" i="26" s="1"/>
  <c r="J139" i="26" s="1"/>
  <c r="J140" i="26" s="1"/>
  <c r="J141" i="26" s="1"/>
  <c r="J142" i="26" s="1"/>
  <c r="J143" i="26" s="1"/>
  <c r="J144" i="26" s="1"/>
  <c r="J145" i="26" s="1"/>
  <c r="J146" i="26" s="1"/>
  <c r="J147" i="26" s="1"/>
  <c r="J148" i="26" s="1"/>
  <c r="J149" i="26" s="1"/>
  <c r="J150" i="26" s="1"/>
  <c r="J151" i="26" s="1"/>
  <c r="J152" i="26" s="1"/>
  <c r="J153" i="26" s="1"/>
  <c r="J154" i="26" s="1"/>
  <c r="J155" i="26" s="1"/>
  <c r="J156" i="26" s="1"/>
  <c r="J157" i="26" s="1"/>
  <c r="J158" i="26" s="1"/>
  <c r="J159" i="26" s="1"/>
  <c r="J160" i="26" s="1"/>
  <c r="J161" i="26" s="1"/>
  <c r="J162" i="26" s="1"/>
  <c r="J163" i="26" s="1"/>
  <c r="J164" i="26" s="1"/>
  <c r="J165" i="26" s="1"/>
  <c r="J166" i="26" s="1"/>
  <c r="J167" i="26" s="1"/>
  <c r="J168" i="26" s="1"/>
  <c r="J169" i="26" s="1"/>
  <c r="J170" i="26" s="1"/>
  <c r="J171" i="26" s="1"/>
  <c r="J172" i="26" s="1"/>
  <c r="J173" i="26" s="1"/>
  <c r="J174" i="26" s="1"/>
  <c r="J175" i="26" s="1"/>
  <c r="J176" i="26" s="1"/>
  <c r="J177" i="26" s="1"/>
  <c r="J178" i="26" s="1"/>
  <c r="J179" i="26" s="1"/>
  <c r="J180" i="26" s="1"/>
  <c r="J181" i="26" s="1"/>
  <c r="J182" i="26" s="1"/>
  <c r="J183" i="26" s="1"/>
  <c r="J184" i="26" s="1"/>
  <c r="J185" i="26" s="1"/>
  <c r="J186" i="26" s="1"/>
  <c r="J187" i="26" s="1"/>
  <c r="J188" i="26" s="1"/>
  <c r="J189" i="26" s="1"/>
  <c r="J190" i="26" s="1"/>
  <c r="J191" i="26" s="1"/>
  <c r="J192" i="26" s="1"/>
  <c r="J193" i="26" s="1"/>
  <c r="J194" i="26" s="1"/>
  <c r="J195" i="26" s="1"/>
  <c r="J196" i="26" s="1"/>
  <c r="J197" i="26" s="1"/>
  <c r="J198" i="26" s="1"/>
  <c r="J199" i="26" s="1"/>
  <c r="J200" i="26" s="1"/>
  <c r="H5" i="26"/>
  <c r="H6" i="26"/>
  <c r="H7" i="26"/>
  <c r="H8" i="26"/>
  <c r="H9" i="26"/>
  <c r="H10" i="26"/>
  <c r="H11" i="26"/>
  <c r="H12" i="26"/>
  <c r="H13" i="26"/>
  <c r="H14" i="26"/>
  <c r="H15" i="26"/>
  <c r="H2" i="26"/>
  <c r="J2" i="26" s="1"/>
  <c r="U4" i="29"/>
  <c r="A200" i="27"/>
  <c r="A199" i="27"/>
  <c r="A198" i="27"/>
  <c r="A197" i="27"/>
  <c r="A196" i="27"/>
  <c r="A195" i="27"/>
  <c r="A194" i="27"/>
  <c r="A193" i="27"/>
  <c r="A192" i="27"/>
  <c r="A191" i="27"/>
  <c r="A190" i="27"/>
  <c r="A189" i="27"/>
  <c r="A188" i="27"/>
  <c r="A187" i="27"/>
  <c r="A186" i="27"/>
  <c r="A185" i="27"/>
  <c r="A184" i="27"/>
  <c r="A183" i="27"/>
  <c r="A182" i="27"/>
  <c r="A181" i="27"/>
  <c r="A180" i="27"/>
  <c r="A179" i="27"/>
  <c r="A178" i="27"/>
  <c r="A177" i="27"/>
  <c r="A176" i="27"/>
  <c r="A175" i="27"/>
  <c r="A174" i="27"/>
  <c r="A173" i="27"/>
  <c r="A172" i="27"/>
  <c r="A171" i="27"/>
  <c r="A170" i="27"/>
  <c r="A169" i="27"/>
  <c r="A168" i="27"/>
  <c r="A167" i="27"/>
  <c r="A166" i="27"/>
  <c r="A165" i="27"/>
  <c r="A164" i="27"/>
  <c r="A163" i="27"/>
  <c r="A162" i="27"/>
  <c r="A161" i="27"/>
  <c r="A160" i="27"/>
  <c r="A159" i="27"/>
  <c r="A158" i="27"/>
  <c r="A157" i="27"/>
  <c r="A156" i="27"/>
  <c r="A155" i="27"/>
  <c r="A154" i="27"/>
  <c r="A153" i="27"/>
  <c r="A152" i="27"/>
  <c r="A151" i="27"/>
  <c r="A150" i="27"/>
  <c r="A149" i="27"/>
  <c r="A148" i="27"/>
  <c r="A147" i="27"/>
  <c r="A146" i="27"/>
  <c r="A145" i="27"/>
  <c r="A144" i="27"/>
  <c r="A143" i="27"/>
  <c r="A142" i="27"/>
  <c r="A141" i="27"/>
  <c r="A140" i="27"/>
  <c r="A139" i="27"/>
  <c r="A138" i="27"/>
  <c r="A137" i="27"/>
  <c r="A136" i="27"/>
  <c r="A135" i="27"/>
  <c r="A134" i="27"/>
  <c r="A133" i="27"/>
  <c r="A132" i="27"/>
  <c r="A131" i="27"/>
  <c r="A130" i="27"/>
  <c r="A129" i="27"/>
  <c r="A128" i="27"/>
  <c r="A127" i="27"/>
  <c r="A126" i="27"/>
  <c r="A125" i="27"/>
  <c r="A124" i="27"/>
  <c r="A123" i="27"/>
  <c r="A122" i="27"/>
  <c r="A121" i="27"/>
  <c r="A120" i="27"/>
  <c r="A119" i="27"/>
  <c r="A118" i="27"/>
  <c r="A117" i="27"/>
  <c r="A116" i="27"/>
  <c r="A115" i="27"/>
  <c r="A114" i="27"/>
  <c r="A113" i="27"/>
  <c r="A112" i="27"/>
  <c r="A111" i="27"/>
  <c r="A110" i="27"/>
  <c r="A109" i="27"/>
  <c r="A108" i="27"/>
  <c r="A107" i="27"/>
  <c r="A106" i="27"/>
  <c r="A105" i="27"/>
  <c r="A104" i="27"/>
  <c r="A103" i="27"/>
  <c r="A102" i="27"/>
  <c r="A101" i="27"/>
  <c r="A100" i="27"/>
  <c r="A99" i="27"/>
  <c r="A98" i="27"/>
  <c r="A97" i="27"/>
  <c r="A96" i="27"/>
  <c r="A95" i="27"/>
  <c r="A94" i="27"/>
  <c r="A93" i="27"/>
  <c r="A92" i="27"/>
  <c r="A91" i="27"/>
  <c r="A90" i="27"/>
  <c r="A89" i="27"/>
  <c r="A88" i="27"/>
  <c r="A87" i="27"/>
  <c r="A86" i="27"/>
  <c r="A85" i="27"/>
  <c r="A84" i="27"/>
  <c r="A83" i="27"/>
  <c r="A82" i="27"/>
  <c r="A81" i="27"/>
  <c r="A80" i="27"/>
  <c r="A79" i="27"/>
  <c r="A78" i="27"/>
  <c r="A77" i="27"/>
  <c r="A76" i="27"/>
  <c r="A75" i="27"/>
  <c r="A74" i="27"/>
  <c r="A73" i="27"/>
  <c r="A72" i="27"/>
  <c r="A71" i="27"/>
  <c r="A70" i="27"/>
  <c r="A69" i="27"/>
  <c r="A68" i="27"/>
  <c r="A67" i="27"/>
  <c r="A66" i="27"/>
  <c r="A65" i="27"/>
  <c r="A64" i="27"/>
  <c r="A63" i="27"/>
  <c r="A62" i="27"/>
  <c r="A61" i="27"/>
  <c r="A60" i="27"/>
  <c r="A59" i="27"/>
  <c r="A58" i="27"/>
  <c r="A57" i="27"/>
  <c r="A56" i="27"/>
  <c r="A55" i="27"/>
  <c r="A54" i="27"/>
  <c r="A53" i="27"/>
  <c r="A52" i="27"/>
  <c r="A51" i="27"/>
  <c r="A50" i="27"/>
  <c r="A49" i="27"/>
  <c r="A48" i="27"/>
  <c r="A47" i="27"/>
  <c r="A46" i="27"/>
  <c r="A45" i="27"/>
  <c r="A44" i="27"/>
  <c r="A43" i="27"/>
  <c r="A42" i="27"/>
  <c r="A41" i="27"/>
  <c r="A40" i="27"/>
  <c r="A39" i="27"/>
  <c r="A38" i="27"/>
  <c r="A37" i="27"/>
  <c r="A36" i="27"/>
  <c r="A35" i="27"/>
  <c r="A34" i="27"/>
  <c r="A33" i="27"/>
  <c r="A32" i="27"/>
  <c r="A31" i="27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6" i="27"/>
  <c r="A5" i="27"/>
  <c r="A4" i="27"/>
  <c r="A3" i="27"/>
  <c r="A2" i="27"/>
  <c r="U200" i="29"/>
  <c r="U199" i="29"/>
  <c r="U198" i="29"/>
  <c r="U197" i="29"/>
  <c r="U196" i="29"/>
  <c r="U195" i="29"/>
  <c r="U194" i="29"/>
  <c r="U193" i="29"/>
  <c r="U192" i="29"/>
  <c r="U191" i="29"/>
  <c r="U190" i="29"/>
  <c r="U189" i="29"/>
  <c r="U188" i="29"/>
  <c r="U187" i="29"/>
  <c r="U186" i="29"/>
  <c r="U185" i="29"/>
  <c r="U184" i="29"/>
  <c r="U183" i="29"/>
  <c r="U182" i="29"/>
  <c r="U181" i="29"/>
  <c r="U180" i="29"/>
  <c r="U179" i="29"/>
  <c r="U178" i="29"/>
  <c r="U177" i="29"/>
  <c r="U176" i="29"/>
  <c r="U175" i="29"/>
  <c r="U174" i="29"/>
  <c r="U173" i="29"/>
  <c r="U172" i="29"/>
  <c r="U171" i="29"/>
  <c r="U170" i="29"/>
  <c r="U169" i="29"/>
  <c r="U168" i="29"/>
  <c r="U167" i="29"/>
  <c r="U166" i="29"/>
  <c r="U165" i="29"/>
  <c r="U164" i="29"/>
  <c r="U163" i="29"/>
  <c r="U162" i="29"/>
  <c r="U161" i="29"/>
  <c r="U160" i="29"/>
  <c r="U159" i="29"/>
  <c r="U158" i="29"/>
  <c r="U157" i="29"/>
  <c r="U156" i="29"/>
  <c r="U155" i="29"/>
  <c r="U154" i="29"/>
  <c r="U153" i="29"/>
  <c r="U152" i="29"/>
  <c r="U151" i="29"/>
  <c r="U150" i="29"/>
  <c r="U149" i="29"/>
  <c r="U148" i="29"/>
  <c r="U147" i="29"/>
  <c r="U146" i="29"/>
  <c r="U145" i="29"/>
  <c r="U144" i="29"/>
  <c r="U143" i="29"/>
  <c r="U142" i="29"/>
  <c r="U141" i="29"/>
  <c r="U140" i="29"/>
  <c r="U139" i="29"/>
  <c r="U138" i="29"/>
  <c r="U137" i="29"/>
  <c r="U136" i="29"/>
  <c r="U135" i="29"/>
  <c r="U134" i="29"/>
  <c r="U133" i="29"/>
  <c r="U132" i="29"/>
  <c r="U131" i="29"/>
  <c r="U130" i="29"/>
  <c r="U129" i="29"/>
  <c r="U128" i="29"/>
  <c r="U127" i="29"/>
  <c r="U126" i="29"/>
  <c r="U125" i="29"/>
  <c r="U124" i="29"/>
  <c r="U123" i="29"/>
  <c r="U122" i="29"/>
  <c r="U121" i="29"/>
  <c r="U120" i="29"/>
  <c r="U119" i="29"/>
  <c r="U118" i="29"/>
  <c r="U117" i="29"/>
  <c r="U116" i="29"/>
  <c r="U115" i="29"/>
  <c r="U114" i="29"/>
  <c r="U113" i="29"/>
  <c r="U112" i="29"/>
  <c r="U111" i="29"/>
  <c r="U110" i="29"/>
  <c r="U109" i="29"/>
  <c r="U108" i="29"/>
  <c r="U107" i="29"/>
  <c r="U106" i="29"/>
  <c r="U105" i="29"/>
  <c r="U104" i="29"/>
  <c r="U103" i="29"/>
  <c r="U102" i="29"/>
  <c r="U101" i="29"/>
  <c r="U100" i="29"/>
  <c r="U99" i="29"/>
  <c r="U98" i="29"/>
  <c r="U97" i="29"/>
  <c r="U96" i="29"/>
  <c r="U95" i="29"/>
  <c r="U94" i="29"/>
  <c r="U93" i="29"/>
  <c r="U92" i="29"/>
  <c r="U91" i="29"/>
  <c r="U90" i="29"/>
  <c r="U89" i="29"/>
  <c r="U88" i="29"/>
  <c r="U87" i="29"/>
  <c r="U86" i="29"/>
  <c r="U85" i="29"/>
  <c r="U84" i="29"/>
  <c r="U83" i="29"/>
  <c r="U82" i="29"/>
  <c r="U81" i="29"/>
  <c r="U80" i="29"/>
  <c r="U79" i="29"/>
  <c r="U78" i="29"/>
  <c r="U77" i="29"/>
  <c r="U76" i="29"/>
  <c r="U75" i="29"/>
  <c r="U74" i="29"/>
  <c r="U73" i="29"/>
  <c r="U72" i="29"/>
  <c r="U71" i="29"/>
  <c r="U70" i="29"/>
  <c r="U69" i="29"/>
  <c r="U68" i="29"/>
  <c r="U67" i="29"/>
  <c r="U66" i="29"/>
  <c r="U65" i="29"/>
  <c r="U64" i="29"/>
  <c r="U63" i="29"/>
  <c r="U62" i="29"/>
  <c r="U61" i="29"/>
  <c r="U60" i="29"/>
  <c r="U59" i="29"/>
  <c r="U58" i="29"/>
  <c r="U57" i="29"/>
  <c r="U56" i="29"/>
  <c r="U55" i="29"/>
  <c r="U54" i="29"/>
  <c r="U53" i="29"/>
  <c r="U52" i="29"/>
  <c r="U51" i="29"/>
  <c r="U50" i="29"/>
  <c r="U49" i="29"/>
  <c r="U48" i="29"/>
  <c r="U47" i="29"/>
  <c r="U46" i="29"/>
  <c r="U45" i="29"/>
  <c r="U44" i="29"/>
  <c r="U43" i="29"/>
  <c r="U42" i="29"/>
  <c r="U41" i="29"/>
  <c r="U40" i="29"/>
  <c r="U39" i="29"/>
  <c r="U38" i="29"/>
  <c r="U37" i="29"/>
  <c r="U36" i="29"/>
  <c r="U35" i="29"/>
  <c r="U34" i="29"/>
  <c r="U33" i="29"/>
  <c r="U32" i="29"/>
  <c r="U31" i="29"/>
  <c r="U30" i="29"/>
  <c r="U29" i="29"/>
  <c r="U28" i="29"/>
  <c r="U27" i="29"/>
  <c r="U26" i="29"/>
  <c r="U25" i="29"/>
  <c r="U24" i="29"/>
  <c r="U23" i="29"/>
  <c r="U22" i="29"/>
  <c r="U21" i="29"/>
  <c r="U20" i="29"/>
  <c r="U19" i="29"/>
  <c r="U18" i="29"/>
  <c r="U17" i="29"/>
  <c r="U16" i="29"/>
  <c r="U15" i="29"/>
  <c r="U14" i="29"/>
  <c r="U13" i="29"/>
  <c r="U12" i="29"/>
  <c r="U11" i="29"/>
  <c r="U10" i="29"/>
  <c r="U9" i="29"/>
  <c r="U8" i="29"/>
  <c r="U7" i="29"/>
  <c r="U6" i="29"/>
  <c r="U5" i="29"/>
  <c r="U3" i="29"/>
  <c r="U2" i="29"/>
  <c r="Q200" i="29"/>
  <c r="Q199" i="29"/>
  <c r="Q198" i="29"/>
  <c r="Q197" i="29"/>
  <c r="Q196" i="29"/>
  <c r="Q195" i="29"/>
  <c r="Q194" i="29"/>
  <c r="Q193" i="29"/>
  <c r="Q192" i="29"/>
  <c r="Q191" i="29"/>
  <c r="Q190" i="29"/>
  <c r="Q189" i="29"/>
  <c r="Q188" i="29"/>
  <c r="Q187" i="29"/>
  <c r="Q186" i="29"/>
  <c r="Q185" i="29"/>
  <c r="Q184" i="29"/>
  <c r="Q183" i="29"/>
  <c r="Q182" i="29"/>
  <c r="Q181" i="29"/>
  <c r="Q180" i="29"/>
  <c r="Q179" i="29"/>
  <c r="Q178" i="29"/>
  <c r="Q177" i="29"/>
  <c r="Q176" i="29"/>
  <c r="Q175" i="29"/>
  <c r="Q174" i="29"/>
  <c r="Q173" i="29"/>
  <c r="Q172" i="29"/>
  <c r="Q171" i="29"/>
  <c r="Q170" i="29"/>
  <c r="Q169" i="29"/>
  <c r="Q168" i="29"/>
  <c r="Q167" i="29"/>
  <c r="Q166" i="29"/>
  <c r="Q165" i="29"/>
  <c r="Q164" i="29"/>
  <c r="Q163" i="29"/>
  <c r="Q162" i="29"/>
  <c r="Q161" i="29"/>
  <c r="Q160" i="29"/>
  <c r="Q159" i="29"/>
  <c r="Q158" i="29"/>
  <c r="Q157" i="29"/>
  <c r="Q156" i="29"/>
  <c r="Q155" i="29"/>
  <c r="Q154" i="29"/>
  <c r="Q153" i="29"/>
  <c r="Q152" i="29"/>
  <c r="Q151" i="29"/>
  <c r="Q150" i="29"/>
  <c r="Q149" i="29"/>
  <c r="Q148" i="29"/>
  <c r="Q147" i="29"/>
  <c r="Q146" i="29"/>
  <c r="Q145" i="29"/>
  <c r="Q144" i="29"/>
  <c r="Q143" i="29"/>
  <c r="Q142" i="29"/>
  <c r="Q141" i="29"/>
  <c r="Q140" i="29"/>
  <c r="Q139" i="29"/>
  <c r="Q138" i="29"/>
  <c r="Q137" i="29"/>
  <c r="Q136" i="29"/>
  <c r="Q135" i="29"/>
  <c r="Q134" i="29"/>
  <c r="Q133" i="29"/>
  <c r="Q132" i="29"/>
  <c r="Q131" i="29"/>
  <c r="Q130" i="29"/>
  <c r="Q129" i="29"/>
  <c r="Q128" i="29"/>
  <c r="Q127" i="29"/>
  <c r="Q126" i="29"/>
  <c r="Q125" i="29"/>
  <c r="Q124" i="29"/>
  <c r="Q123" i="29"/>
  <c r="Q122" i="29"/>
  <c r="Q121" i="29"/>
  <c r="Q120" i="29"/>
  <c r="Q119" i="29"/>
  <c r="Q118" i="29"/>
  <c r="Q117" i="29"/>
  <c r="Q116" i="29"/>
  <c r="Q115" i="29"/>
  <c r="Q114" i="29"/>
  <c r="Q113" i="29"/>
  <c r="Q112" i="29"/>
  <c r="Q111" i="29"/>
  <c r="Q110" i="29"/>
  <c r="Q109" i="29"/>
  <c r="Q108" i="29"/>
  <c r="Q107" i="29"/>
  <c r="Q106" i="29"/>
  <c r="Q105" i="29"/>
  <c r="Q104" i="29"/>
  <c r="Q103" i="29"/>
  <c r="Q102" i="29"/>
  <c r="Q101" i="29"/>
  <c r="Q100" i="29"/>
  <c r="Q99" i="29"/>
  <c r="Q98" i="29"/>
  <c r="Q97" i="29"/>
  <c r="Q96" i="29"/>
  <c r="Q95" i="29"/>
  <c r="Q94" i="29"/>
  <c r="Q93" i="29"/>
  <c r="Q92" i="29"/>
  <c r="Q91" i="29"/>
  <c r="Q90" i="29"/>
  <c r="Q89" i="29"/>
  <c r="Q88" i="29"/>
  <c r="Q87" i="29"/>
  <c r="Q86" i="29"/>
  <c r="Q85" i="29"/>
  <c r="Q84" i="29"/>
  <c r="Q83" i="29"/>
  <c r="Q82" i="29"/>
  <c r="Q81" i="29"/>
  <c r="Q80" i="29"/>
  <c r="Q79" i="29"/>
  <c r="Q78" i="29"/>
  <c r="Q77" i="29"/>
  <c r="Q76" i="29"/>
  <c r="Q75" i="29"/>
  <c r="Q74" i="29"/>
  <c r="Q73" i="29"/>
  <c r="Q72" i="29"/>
  <c r="Q71" i="29"/>
  <c r="Q70" i="29"/>
  <c r="Q69" i="29"/>
  <c r="Q68" i="29"/>
  <c r="Q67" i="29"/>
  <c r="Q66" i="29"/>
  <c r="Q65" i="29"/>
  <c r="Q64" i="29"/>
  <c r="Q63" i="29"/>
  <c r="Q62" i="29"/>
  <c r="Q61" i="29"/>
  <c r="Q60" i="29"/>
  <c r="Q59" i="29"/>
  <c r="Q58" i="29"/>
  <c r="Q57" i="29"/>
  <c r="Q56" i="29"/>
  <c r="Q55" i="29"/>
  <c r="Q54" i="29"/>
  <c r="Q53" i="29"/>
  <c r="Q52" i="29"/>
  <c r="Q51" i="29"/>
  <c r="Q50" i="29"/>
  <c r="Q49" i="29"/>
  <c r="Q48" i="29"/>
  <c r="Q47" i="29"/>
  <c r="Q46" i="29"/>
  <c r="Q45" i="29"/>
  <c r="Q44" i="29"/>
  <c r="Q43" i="29"/>
  <c r="Q42" i="29"/>
  <c r="Q41" i="29"/>
  <c r="Q40" i="29"/>
  <c r="Q39" i="29"/>
  <c r="Q38" i="29"/>
  <c r="Q37" i="29"/>
  <c r="Q36" i="29"/>
  <c r="Q35" i="29"/>
  <c r="Q34" i="29"/>
  <c r="Q33" i="29"/>
  <c r="Q32" i="29"/>
  <c r="Q31" i="29"/>
  <c r="Q30" i="29"/>
  <c r="Q29" i="29"/>
  <c r="Q28" i="29"/>
  <c r="Q27" i="29"/>
  <c r="Q26" i="29"/>
  <c r="Q25" i="29"/>
  <c r="Q24" i="29"/>
  <c r="Q23" i="29"/>
  <c r="Q22" i="29"/>
  <c r="Q21" i="29"/>
  <c r="Q20" i="29"/>
  <c r="Q19" i="29"/>
  <c r="Q18" i="29"/>
  <c r="Q17" i="29"/>
  <c r="Q16" i="29"/>
  <c r="Q15" i="29"/>
  <c r="Q14" i="29"/>
  <c r="Q13" i="29"/>
  <c r="Q12" i="29"/>
  <c r="Q11" i="29"/>
  <c r="Q10" i="29"/>
  <c r="Q9" i="29"/>
  <c r="Q8" i="29"/>
  <c r="Q7" i="29"/>
  <c r="Q6" i="29"/>
  <c r="Q5" i="29"/>
  <c r="Q4" i="29"/>
  <c r="Q3" i="29"/>
  <c r="H2" i="29"/>
  <c r="H3" i="29"/>
  <c r="H4" i="29"/>
  <c r="H5" i="29"/>
  <c r="H6" i="29"/>
  <c r="H7" i="29"/>
  <c r="H8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7" i="29"/>
  <c r="H28" i="29"/>
  <c r="H29" i="29"/>
  <c r="H30" i="29"/>
  <c r="H31" i="29"/>
  <c r="H32" i="29"/>
  <c r="H33" i="29"/>
  <c r="H34" i="29"/>
  <c r="H35" i="29"/>
  <c r="H36" i="29"/>
  <c r="H37" i="29"/>
  <c r="H38" i="29"/>
  <c r="H39" i="29"/>
  <c r="H40" i="29"/>
  <c r="H41" i="29"/>
  <c r="H42" i="29"/>
  <c r="H43" i="29"/>
  <c r="H44" i="29"/>
  <c r="H45" i="29"/>
  <c r="H46" i="29"/>
  <c r="H47" i="29"/>
  <c r="H48" i="29"/>
  <c r="H49" i="29"/>
  <c r="H50" i="29"/>
  <c r="H51" i="29"/>
  <c r="H52" i="29"/>
  <c r="H53" i="29"/>
  <c r="H54" i="29"/>
  <c r="H55" i="29"/>
  <c r="H56" i="29"/>
  <c r="H57" i="29"/>
  <c r="H58" i="29"/>
  <c r="H59" i="29"/>
  <c r="H60" i="29"/>
  <c r="H61" i="29"/>
  <c r="H62" i="29"/>
  <c r="H63" i="29"/>
  <c r="H64" i="29"/>
  <c r="H65" i="29"/>
  <c r="H66" i="29"/>
  <c r="H67" i="29"/>
  <c r="H68" i="29"/>
  <c r="H69" i="29"/>
  <c r="H70" i="29"/>
  <c r="H71" i="29"/>
  <c r="H72" i="29"/>
  <c r="H73" i="29"/>
  <c r="H74" i="29"/>
  <c r="H75" i="29"/>
  <c r="H76" i="29"/>
  <c r="H77" i="29"/>
  <c r="H78" i="29"/>
  <c r="H79" i="29"/>
  <c r="H80" i="29"/>
  <c r="H81" i="29"/>
  <c r="H82" i="29"/>
  <c r="H83" i="29"/>
  <c r="H84" i="29"/>
  <c r="H85" i="29"/>
  <c r="H86" i="29"/>
  <c r="H87" i="29"/>
  <c r="H88" i="29"/>
  <c r="H89" i="29"/>
  <c r="H90" i="29"/>
  <c r="H91" i="29"/>
  <c r="H92" i="29"/>
  <c r="H93" i="29"/>
  <c r="H94" i="29"/>
  <c r="H95" i="29"/>
  <c r="H96" i="29"/>
  <c r="H97" i="29"/>
  <c r="H98" i="29"/>
  <c r="H99" i="29"/>
  <c r="H100" i="29"/>
  <c r="H101" i="29"/>
  <c r="H102" i="29"/>
  <c r="H103" i="29"/>
  <c r="H104" i="29"/>
  <c r="H105" i="29"/>
  <c r="H106" i="29"/>
  <c r="H107" i="29"/>
  <c r="H108" i="29"/>
  <c r="H109" i="29"/>
  <c r="H110" i="29"/>
  <c r="H111" i="29"/>
  <c r="H112" i="29"/>
  <c r="H113" i="29"/>
  <c r="H114" i="29"/>
  <c r="H115" i="29"/>
  <c r="H116" i="29"/>
  <c r="H117" i="29"/>
  <c r="H118" i="29"/>
  <c r="H119" i="29"/>
  <c r="H120" i="29"/>
  <c r="H121" i="29"/>
  <c r="H122" i="29"/>
  <c r="H123" i="29"/>
  <c r="H124" i="29"/>
  <c r="H125" i="29"/>
  <c r="H126" i="29"/>
  <c r="H127" i="29"/>
  <c r="H128" i="29"/>
  <c r="H129" i="29"/>
  <c r="H130" i="29"/>
  <c r="H131" i="29"/>
  <c r="H132" i="29"/>
  <c r="H133" i="29"/>
  <c r="H134" i="29"/>
  <c r="H135" i="29"/>
  <c r="H136" i="29"/>
  <c r="H137" i="29"/>
  <c r="H138" i="29"/>
  <c r="H139" i="29"/>
  <c r="H140" i="29"/>
  <c r="H141" i="29"/>
  <c r="H142" i="29"/>
  <c r="H143" i="29"/>
  <c r="H144" i="29"/>
  <c r="H145" i="29"/>
  <c r="H146" i="29"/>
  <c r="H147" i="29"/>
  <c r="H148" i="29"/>
  <c r="H149" i="29"/>
  <c r="H150" i="29"/>
  <c r="H151" i="29"/>
  <c r="H152" i="29"/>
  <c r="H153" i="29"/>
  <c r="H154" i="29"/>
  <c r="H155" i="29"/>
  <c r="H156" i="29"/>
  <c r="H157" i="29"/>
  <c r="H158" i="29"/>
  <c r="H159" i="29"/>
  <c r="H160" i="29"/>
  <c r="H161" i="29"/>
  <c r="H162" i="29"/>
  <c r="H163" i="29"/>
  <c r="H164" i="29"/>
  <c r="H165" i="29"/>
  <c r="H166" i="29"/>
  <c r="H167" i="29"/>
  <c r="H168" i="29"/>
  <c r="H169" i="29"/>
  <c r="H170" i="29"/>
  <c r="H171" i="29"/>
  <c r="H172" i="29"/>
  <c r="H173" i="29"/>
  <c r="H174" i="29"/>
  <c r="H175" i="29"/>
  <c r="H176" i="29"/>
  <c r="H177" i="29"/>
  <c r="H178" i="29"/>
  <c r="H179" i="29"/>
  <c r="H180" i="29"/>
  <c r="H181" i="29"/>
  <c r="H182" i="29"/>
  <c r="H183" i="29"/>
  <c r="H184" i="29"/>
  <c r="H185" i="29"/>
  <c r="H186" i="29"/>
  <c r="H187" i="29"/>
  <c r="H188" i="29"/>
  <c r="H189" i="29"/>
  <c r="H190" i="29"/>
  <c r="H191" i="29"/>
  <c r="H192" i="29"/>
  <c r="H193" i="29"/>
  <c r="H194" i="29"/>
  <c r="H195" i="29"/>
  <c r="H196" i="29"/>
  <c r="H197" i="29"/>
  <c r="H198" i="29"/>
  <c r="H199" i="29"/>
  <c r="H200" i="29"/>
  <c r="M2" i="29"/>
  <c r="A3" i="26"/>
  <c r="A4" i="26"/>
  <c r="A5" i="26"/>
  <c r="A6" i="26"/>
  <c r="A7" i="26"/>
  <c r="A8" i="26"/>
  <c r="A9" i="26"/>
  <c r="A10" i="26"/>
  <c r="A11" i="26"/>
  <c r="A12" i="26"/>
  <c r="A13" i="26"/>
  <c r="A14" i="26"/>
  <c r="A15" i="26"/>
  <c r="A16" i="26"/>
  <c r="A17" i="26"/>
  <c r="A18" i="26"/>
  <c r="A19" i="26"/>
  <c r="A20" i="26"/>
  <c r="A21" i="26"/>
  <c r="A22" i="26"/>
  <c r="A23" i="26"/>
  <c r="A24" i="26"/>
  <c r="A25" i="26"/>
  <c r="A26" i="26"/>
  <c r="A27" i="26"/>
  <c r="A28" i="26"/>
  <c r="A29" i="26"/>
  <c r="A30" i="26"/>
  <c r="A31" i="26"/>
  <c r="A32" i="26"/>
  <c r="A33" i="26"/>
  <c r="A34" i="26"/>
  <c r="A35" i="26"/>
  <c r="A36" i="26"/>
  <c r="A37" i="26"/>
  <c r="A38" i="26"/>
  <c r="A39" i="26"/>
  <c r="A40" i="26"/>
  <c r="A41" i="26"/>
  <c r="A42" i="26"/>
  <c r="A43" i="26"/>
  <c r="A44" i="26"/>
  <c r="A45" i="26"/>
  <c r="A46" i="26"/>
  <c r="A47" i="26"/>
  <c r="A48" i="26"/>
  <c r="A49" i="26"/>
  <c r="A50" i="26"/>
  <c r="A51" i="26"/>
  <c r="A52" i="26"/>
  <c r="A53" i="26"/>
  <c r="A54" i="26"/>
  <c r="A55" i="26"/>
  <c r="A56" i="26"/>
  <c r="A57" i="26"/>
  <c r="A58" i="26"/>
  <c r="A59" i="26"/>
  <c r="A60" i="26"/>
  <c r="A61" i="26"/>
  <c r="A62" i="26"/>
  <c r="A63" i="26"/>
  <c r="A64" i="26"/>
  <c r="A65" i="26"/>
  <c r="A66" i="26"/>
  <c r="A67" i="26"/>
  <c r="A68" i="26"/>
  <c r="A69" i="26"/>
  <c r="A70" i="26"/>
  <c r="A71" i="26"/>
  <c r="A72" i="26"/>
  <c r="A73" i="26"/>
  <c r="A74" i="26"/>
  <c r="A75" i="26"/>
  <c r="A76" i="26"/>
  <c r="A77" i="26"/>
  <c r="A78" i="26"/>
  <c r="A79" i="26"/>
  <c r="A80" i="26"/>
  <c r="A81" i="26"/>
  <c r="A82" i="26"/>
  <c r="A83" i="26"/>
  <c r="A84" i="26"/>
  <c r="A85" i="26"/>
  <c r="A86" i="26"/>
  <c r="A87" i="26"/>
  <c r="A88" i="26"/>
  <c r="A89" i="26"/>
  <c r="A90" i="26"/>
  <c r="A91" i="26"/>
  <c r="A92" i="26"/>
  <c r="A93" i="26"/>
  <c r="A94" i="26"/>
  <c r="A95" i="26"/>
  <c r="A96" i="26"/>
  <c r="A97" i="26"/>
  <c r="A98" i="26"/>
  <c r="A99" i="26"/>
  <c r="A100" i="26"/>
  <c r="A101" i="26"/>
  <c r="A102" i="26"/>
  <c r="A103" i="26"/>
  <c r="A104" i="26"/>
  <c r="A105" i="26"/>
  <c r="A106" i="26"/>
  <c r="A107" i="26"/>
  <c r="A108" i="26"/>
  <c r="A109" i="26"/>
  <c r="A110" i="26"/>
  <c r="A111" i="26"/>
  <c r="A112" i="26"/>
  <c r="A113" i="26"/>
  <c r="A114" i="26"/>
  <c r="A115" i="26"/>
  <c r="A116" i="26"/>
  <c r="A117" i="26"/>
  <c r="A118" i="26"/>
  <c r="A119" i="26"/>
  <c r="A120" i="26"/>
  <c r="A121" i="26"/>
  <c r="A122" i="26"/>
  <c r="A123" i="26"/>
  <c r="A124" i="26"/>
  <c r="A125" i="26"/>
  <c r="A126" i="26"/>
  <c r="A127" i="26"/>
  <c r="A128" i="26"/>
  <c r="A129" i="26"/>
  <c r="A130" i="26"/>
  <c r="A131" i="26"/>
  <c r="A132" i="26"/>
  <c r="A133" i="26"/>
  <c r="A134" i="26"/>
  <c r="A135" i="26"/>
  <c r="A136" i="26"/>
  <c r="A137" i="26"/>
  <c r="A138" i="26"/>
  <c r="A139" i="26"/>
  <c r="A140" i="26"/>
  <c r="A141" i="26"/>
  <c r="A142" i="26"/>
  <c r="A143" i="26"/>
  <c r="A144" i="26"/>
  <c r="A145" i="26"/>
  <c r="A146" i="26"/>
  <c r="A147" i="26"/>
  <c r="A148" i="26"/>
  <c r="A149" i="26"/>
  <c r="A150" i="26"/>
  <c r="A151" i="26"/>
  <c r="A152" i="26"/>
  <c r="A153" i="26"/>
  <c r="A154" i="26"/>
  <c r="A155" i="26"/>
  <c r="A156" i="26"/>
  <c r="A157" i="26"/>
  <c r="A158" i="26"/>
  <c r="A159" i="26"/>
  <c r="A160" i="26"/>
  <c r="A161" i="26"/>
  <c r="A162" i="26"/>
  <c r="A163" i="26"/>
  <c r="A164" i="26"/>
  <c r="A165" i="26"/>
  <c r="A166" i="26"/>
  <c r="A167" i="26"/>
  <c r="A168" i="26"/>
  <c r="A169" i="26"/>
  <c r="A170" i="26"/>
  <c r="A171" i="26"/>
  <c r="A172" i="26"/>
  <c r="A173" i="26"/>
  <c r="A174" i="26"/>
  <c r="A175" i="26"/>
  <c r="A176" i="26"/>
  <c r="A177" i="26"/>
  <c r="A178" i="26"/>
  <c r="A179" i="26"/>
  <c r="A180" i="26"/>
  <c r="A181" i="26"/>
  <c r="A182" i="26"/>
  <c r="A183" i="26"/>
  <c r="A184" i="26"/>
  <c r="A185" i="26"/>
  <c r="A186" i="26"/>
  <c r="A187" i="26"/>
  <c r="A188" i="26"/>
  <c r="A189" i="26"/>
  <c r="A190" i="26"/>
  <c r="A191" i="26"/>
  <c r="A192" i="26"/>
  <c r="A193" i="26"/>
  <c r="A194" i="26"/>
  <c r="A195" i="26"/>
  <c r="A196" i="26"/>
  <c r="A197" i="26"/>
  <c r="A198" i="26"/>
  <c r="A199" i="26"/>
  <c r="A200" i="26"/>
  <c r="M3" i="29"/>
  <c r="M4" i="29"/>
  <c r="M5" i="29"/>
  <c r="M6" i="29"/>
  <c r="M7" i="29"/>
  <c r="M8" i="29"/>
  <c r="M9" i="29"/>
  <c r="M10" i="29"/>
  <c r="M11" i="29"/>
  <c r="M12" i="29"/>
  <c r="M13" i="29"/>
  <c r="M14" i="29"/>
  <c r="M15" i="29"/>
  <c r="M16" i="29"/>
  <c r="M17" i="29"/>
  <c r="M18" i="29"/>
  <c r="M19" i="29"/>
  <c r="M20" i="29"/>
  <c r="M21" i="29"/>
  <c r="M22" i="29"/>
  <c r="M23" i="29"/>
  <c r="M24" i="29"/>
  <c r="M25" i="29"/>
  <c r="M26" i="29"/>
  <c r="M27" i="29"/>
  <c r="M28" i="29"/>
  <c r="M29" i="29"/>
  <c r="M30" i="29"/>
  <c r="M31" i="29"/>
  <c r="M32" i="29"/>
  <c r="M33" i="29"/>
  <c r="M34" i="29"/>
  <c r="M35" i="29"/>
  <c r="M36" i="29"/>
  <c r="M37" i="29"/>
  <c r="M38" i="29"/>
  <c r="M39" i="29"/>
  <c r="M40" i="29"/>
  <c r="M41" i="29"/>
  <c r="M42" i="29"/>
  <c r="M43" i="29"/>
  <c r="M44" i="29"/>
  <c r="M45" i="29"/>
  <c r="M46" i="29"/>
  <c r="M47" i="29"/>
  <c r="M48" i="29"/>
  <c r="M49" i="29"/>
  <c r="M50" i="29"/>
  <c r="M51" i="29"/>
  <c r="M52" i="29"/>
  <c r="M53" i="29"/>
  <c r="M54" i="29"/>
  <c r="M55" i="29"/>
  <c r="M56" i="29"/>
  <c r="M57" i="29"/>
  <c r="M58" i="29"/>
  <c r="M59" i="29"/>
  <c r="M60" i="29"/>
  <c r="M61" i="29"/>
  <c r="M62" i="29"/>
  <c r="M63" i="29"/>
  <c r="M64" i="29"/>
  <c r="M65" i="29"/>
  <c r="M66" i="29"/>
  <c r="M67" i="29"/>
  <c r="M68" i="29"/>
  <c r="M69" i="29"/>
  <c r="M70" i="29"/>
  <c r="M71" i="29"/>
  <c r="M72" i="29"/>
  <c r="M73" i="29"/>
  <c r="M74" i="29"/>
  <c r="M75" i="29"/>
  <c r="M76" i="29"/>
  <c r="M77" i="29"/>
  <c r="M78" i="29"/>
  <c r="M79" i="29"/>
  <c r="M80" i="29"/>
  <c r="M81" i="29"/>
  <c r="M82" i="29"/>
  <c r="M83" i="29"/>
  <c r="M84" i="29"/>
  <c r="M85" i="29"/>
  <c r="M86" i="29"/>
  <c r="M87" i="29"/>
  <c r="M88" i="29"/>
  <c r="M89" i="29"/>
  <c r="M90" i="29"/>
  <c r="M91" i="29"/>
  <c r="M92" i="29"/>
  <c r="M93" i="29"/>
  <c r="M94" i="29"/>
  <c r="M95" i="29"/>
  <c r="M96" i="29"/>
  <c r="M97" i="29"/>
  <c r="M98" i="29"/>
  <c r="M99" i="29"/>
  <c r="M100" i="29"/>
  <c r="M101" i="29"/>
  <c r="M102" i="29"/>
  <c r="M103" i="29"/>
  <c r="M104" i="29"/>
  <c r="M105" i="29"/>
  <c r="M106" i="29"/>
  <c r="M107" i="29"/>
  <c r="M108" i="29"/>
  <c r="M109" i="29"/>
  <c r="M110" i="29"/>
  <c r="M111" i="29"/>
  <c r="M112" i="29"/>
  <c r="M113" i="29"/>
  <c r="M114" i="29"/>
  <c r="M115" i="29"/>
  <c r="M116" i="29"/>
  <c r="M117" i="29"/>
  <c r="M118" i="29"/>
  <c r="M119" i="29"/>
  <c r="M120" i="29"/>
  <c r="M121" i="29"/>
  <c r="M122" i="29"/>
  <c r="M123" i="29"/>
  <c r="M124" i="29"/>
  <c r="M125" i="29"/>
  <c r="M126" i="29"/>
  <c r="M127" i="29"/>
  <c r="M128" i="29"/>
  <c r="M129" i="29"/>
  <c r="M130" i="29"/>
  <c r="M131" i="29"/>
  <c r="M132" i="29"/>
  <c r="M133" i="29"/>
  <c r="M134" i="29"/>
  <c r="M135" i="29"/>
  <c r="M136" i="29"/>
  <c r="M137" i="29"/>
  <c r="M138" i="29"/>
  <c r="M139" i="29"/>
  <c r="M140" i="29"/>
  <c r="M141" i="29"/>
  <c r="M142" i="29"/>
  <c r="M143" i="29"/>
  <c r="M144" i="29"/>
  <c r="M145" i="29"/>
  <c r="M146" i="29"/>
  <c r="M147" i="29"/>
  <c r="M148" i="29"/>
  <c r="M149" i="29"/>
  <c r="M150" i="29"/>
  <c r="M151" i="29"/>
  <c r="M152" i="29"/>
  <c r="M153" i="29"/>
  <c r="M154" i="29"/>
  <c r="M155" i="29"/>
  <c r="M156" i="29"/>
  <c r="M157" i="29"/>
  <c r="M158" i="29"/>
  <c r="M159" i="29"/>
  <c r="M160" i="29"/>
  <c r="M161" i="29"/>
  <c r="M162" i="29"/>
  <c r="M163" i="29"/>
  <c r="M164" i="29"/>
  <c r="M165" i="29"/>
  <c r="M166" i="29"/>
  <c r="M167" i="29"/>
  <c r="M168" i="29"/>
  <c r="M169" i="29"/>
  <c r="M170" i="29"/>
  <c r="M171" i="29"/>
  <c r="M172" i="29"/>
  <c r="M173" i="29"/>
  <c r="M174" i="29"/>
  <c r="M175" i="29"/>
  <c r="M176" i="29"/>
  <c r="M177" i="29"/>
  <c r="M178" i="29"/>
  <c r="M179" i="29"/>
  <c r="M180" i="29"/>
  <c r="M181" i="29"/>
  <c r="M182" i="29"/>
  <c r="M183" i="29"/>
  <c r="M184" i="29"/>
  <c r="M185" i="29"/>
  <c r="M186" i="29"/>
  <c r="M187" i="29"/>
  <c r="M188" i="29"/>
  <c r="M189" i="29"/>
  <c r="M190" i="29"/>
  <c r="M191" i="29"/>
  <c r="M192" i="29"/>
  <c r="M193" i="29"/>
  <c r="M194" i="29"/>
  <c r="M195" i="29"/>
  <c r="M196" i="29"/>
  <c r="M197" i="29"/>
  <c r="M198" i="29"/>
  <c r="M199" i="29"/>
  <c r="M200" i="29"/>
  <c r="E200" i="26"/>
  <c r="F200" i="26"/>
  <c r="G200" i="26"/>
  <c r="E169" i="26"/>
  <c r="F169" i="26"/>
  <c r="G169" i="26"/>
  <c r="E170" i="26"/>
  <c r="F170" i="26"/>
  <c r="G170" i="26"/>
  <c r="E171" i="26"/>
  <c r="F171" i="26"/>
  <c r="G171" i="26"/>
  <c r="E172" i="26"/>
  <c r="F172" i="26"/>
  <c r="G172" i="26"/>
  <c r="E173" i="26"/>
  <c r="F173" i="26"/>
  <c r="G173" i="26"/>
  <c r="E174" i="26"/>
  <c r="F174" i="26"/>
  <c r="G174" i="26"/>
  <c r="E175" i="26"/>
  <c r="F175" i="26"/>
  <c r="G175" i="26"/>
  <c r="E176" i="26"/>
  <c r="F176" i="26"/>
  <c r="G176" i="26"/>
  <c r="E177" i="26"/>
  <c r="F177" i="26"/>
  <c r="G177" i="26"/>
  <c r="E178" i="26"/>
  <c r="F178" i="26"/>
  <c r="G178" i="26"/>
  <c r="E179" i="26"/>
  <c r="F179" i="26"/>
  <c r="G179" i="26"/>
  <c r="E180" i="26"/>
  <c r="F180" i="26"/>
  <c r="G180" i="26"/>
  <c r="E181" i="26"/>
  <c r="F181" i="26"/>
  <c r="G181" i="26"/>
  <c r="E182" i="26"/>
  <c r="F182" i="26"/>
  <c r="G182" i="26"/>
  <c r="E183" i="26"/>
  <c r="F183" i="26"/>
  <c r="G183" i="26"/>
  <c r="E184" i="26"/>
  <c r="F184" i="26"/>
  <c r="G184" i="26"/>
  <c r="E185" i="26"/>
  <c r="F185" i="26"/>
  <c r="G185" i="26"/>
  <c r="E186" i="26"/>
  <c r="F186" i="26"/>
  <c r="G186" i="26"/>
  <c r="E187" i="26"/>
  <c r="F187" i="26"/>
  <c r="G187" i="26"/>
  <c r="E188" i="26"/>
  <c r="F188" i="26"/>
  <c r="G188" i="26"/>
  <c r="E189" i="26"/>
  <c r="F189" i="26"/>
  <c r="G189" i="26"/>
  <c r="E190" i="26"/>
  <c r="F190" i="26"/>
  <c r="G190" i="26"/>
  <c r="E191" i="26"/>
  <c r="F191" i="26"/>
  <c r="G191" i="26"/>
  <c r="E192" i="26"/>
  <c r="F192" i="26"/>
  <c r="G192" i="26"/>
  <c r="E193" i="26"/>
  <c r="F193" i="26"/>
  <c r="G193" i="26"/>
  <c r="E194" i="26"/>
  <c r="F194" i="26"/>
  <c r="G194" i="26"/>
  <c r="E195" i="26"/>
  <c r="F195" i="26"/>
  <c r="G195" i="26"/>
  <c r="E196" i="26"/>
  <c r="F196" i="26"/>
  <c r="G196" i="26"/>
  <c r="E197" i="26"/>
  <c r="F197" i="26"/>
  <c r="G197" i="26"/>
  <c r="E198" i="26"/>
  <c r="F198" i="26"/>
  <c r="G198" i="26"/>
  <c r="E199" i="26"/>
  <c r="F199" i="26"/>
  <c r="G199" i="26"/>
  <c r="E159" i="27" l="1"/>
  <c r="E3" i="27"/>
  <c r="E198" i="27"/>
  <c r="E186" i="27"/>
  <c r="E178" i="27"/>
  <c r="E170" i="27"/>
  <c r="E158" i="27"/>
  <c r="E146" i="27"/>
  <c r="E134" i="27"/>
  <c r="E122" i="27"/>
  <c r="E110" i="27"/>
  <c r="E98" i="27"/>
  <c r="E86" i="27"/>
  <c r="E70" i="27"/>
  <c r="E58" i="27"/>
  <c r="E6" i="27"/>
  <c r="E2" i="27"/>
  <c r="E197" i="27"/>
  <c r="E193" i="27"/>
  <c r="E189" i="27"/>
  <c r="E185" i="27"/>
  <c r="E181" i="27"/>
  <c r="E177" i="27"/>
  <c r="E173" i="27"/>
  <c r="E169" i="27"/>
  <c r="E165" i="27"/>
  <c r="E161" i="27"/>
  <c r="E157" i="27"/>
  <c r="E153" i="27"/>
  <c r="E149" i="27"/>
  <c r="E145" i="27"/>
  <c r="E141" i="27"/>
  <c r="E137" i="27"/>
  <c r="E133" i="27"/>
  <c r="E129" i="27"/>
  <c r="E125" i="27"/>
  <c r="E121" i="27"/>
  <c r="E117" i="27"/>
  <c r="E113" i="27"/>
  <c r="E109" i="27"/>
  <c r="E105" i="27"/>
  <c r="E101" i="27"/>
  <c r="E97" i="27"/>
  <c r="E93" i="27"/>
  <c r="E89" i="27"/>
  <c r="E85" i="27"/>
  <c r="E81" i="27"/>
  <c r="E77" i="27"/>
  <c r="E73" i="27"/>
  <c r="E69" i="27"/>
  <c r="E65" i="27"/>
  <c r="E61" i="27"/>
  <c r="E57" i="27"/>
  <c r="E53" i="27"/>
  <c r="E49" i="27"/>
  <c r="E45" i="27"/>
  <c r="E41" i="27"/>
  <c r="E37" i="27"/>
  <c r="E33" i="27"/>
  <c r="E29" i="27"/>
  <c r="E25" i="27"/>
  <c r="E21" i="27"/>
  <c r="E17" i="27"/>
  <c r="E13" i="27"/>
  <c r="E9" i="27"/>
  <c r="E5" i="27"/>
  <c r="E194" i="27"/>
  <c r="E182" i="27"/>
  <c r="E166" i="27"/>
  <c r="E150" i="27"/>
  <c r="E142" i="27"/>
  <c r="E130" i="27"/>
  <c r="E118" i="27"/>
  <c r="E106" i="27"/>
  <c r="E90" i="27"/>
  <c r="E78" i="27"/>
  <c r="E66" i="27"/>
  <c r="E50" i="27"/>
  <c r="E42" i="27"/>
  <c r="E34" i="27"/>
  <c r="E26" i="27"/>
  <c r="E18" i="27"/>
  <c r="E10" i="27"/>
  <c r="E200" i="27"/>
  <c r="E196" i="27"/>
  <c r="E192" i="27"/>
  <c r="E188" i="27"/>
  <c r="E184" i="27"/>
  <c r="E180" i="27"/>
  <c r="E176" i="27"/>
  <c r="E172" i="27"/>
  <c r="E168" i="27"/>
  <c r="E164" i="27"/>
  <c r="E160" i="27"/>
  <c r="E156" i="27"/>
  <c r="E152" i="27"/>
  <c r="E148" i="27"/>
  <c r="E144" i="27"/>
  <c r="E140" i="27"/>
  <c r="E136" i="27"/>
  <c r="E132" i="27"/>
  <c r="E128" i="27"/>
  <c r="E124" i="27"/>
  <c r="E120" i="27"/>
  <c r="E116" i="27"/>
  <c r="E112" i="27"/>
  <c r="E108" i="27"/>
  <c r="E104" i="27"/>
  <c r="E100" i="27"/>
  <c r="E96" i="27"/>
  <c r="E92" i="27"/>
  <c r="E88" i="27"/>
  <c r="E84" i="27"/>
  <c r="E80" i="27"/>
  <c r="E76" i="27"/>
  <c r="E72" i="27"/>
  <c r="E68" i="27"/>
  <c r="E64" i="27"/>
  <c r="E60" i="27"/>
  <c r="E56" i="27"/>
  <c r="E52" i="27"/>
  <c r="E48" i="27"/>
  <c r="E44" i="27"/>
  <c r="E40" i="27"/>
  <c r="E36" i="27"/>
  <c r="E32" i="27"/>
  <c r="E28" i="27"/>
  <c r="E24" i="27"/>
  <c r="E20" i="27"/>
  <c r="E16" i="27"/>
  <c r="E12" i="27"/>
  <c r="E8" i="27"/>
  <c r="E4" i="27"/>
  <c r="E190" i="27"/>
  <c r="E174" i="27"/>
  <c r="E162" i="27"/>
  <c r="E154" i="27"/>
  <c r="E138" i="27"/>
  <c r="E126" i="27"/>
  <c r="E114" i="27"/>
  <c r="E102" i="27"/>
  <c r="E94" i="27"/>
  <c r="E82" i="27"/>
  <c r="E74" i="27"/>
  <c r="E62" i="27"/>
  <c r="E54" i="27"/>
  <c r="E46" i="27"/>
  <c r="E38" i="27"/>
  <c r="E30" i="27"/>
  <c r="E22" i="27"/>
  <c r="E14" i="27"/>
  <c r="E199" i="27"/>
  <c r="E195" i="27"/>
  <c r="E191" i="27"/>
  <c r="E187" i="27"/>
  <c r="E183" i="27"/>
  <c r="E179" i="27"/>
  <c r="E175" i="27"/>
  <c r="E171" i="27"/>
  <c r="E167" i="27"/>
  <c r="E163" i="27"/>
  <c r="E155" i="27"/>
  <c r="E151" i="27"/>
  <c r="E147" i="27"/>
  <c r="E143" i="27"/>
  <c r="E139" i="27"/>
  <c r="E135" i="27"/>
  <c r="E131" i="27"/>
  <c r="E127" i="27"/>
  <c r="E123" i="27"/>
  <c r="E119" i="27"/>
  <c r="E115" i="27"/>
  <c r="E111" i="27"/>
  <c r="E107" i="27"/>
  <c r="E103" i="27"/>
  <c r="E99" i="27"/>
  <c r="E95" i="27"/>
  <c r="E91" i="27"/>
  <c r="E87" i="27"/>
  <c r="E83" i="27"/>
  <c r="E79" i="27"/>
  <c r="E75" i="27"/>
  <c r="E71" i="27"/>
  <c r="E67" i="27"/>
  <c r="E63" i="27"/>
  <c r="E59" i="27"/>
  <c r="E55" i="27"/>
  <c r="E51" i="27"/>
  <c r="E47" i="27"/>
  <c r="E43" i="27"/>
  <c r="E39" i="27"/>
  <c r="E35" i="27"/>
  <c r="E31" i="27"/>
  <c r="E27" i="27"/>
  <c r="E23" i="27"/>
  <c r="E19" i="27"/>
  <c r="E15" i="27"/>
  <c r="E11" i="27"/>
  <c r="E7" i="27"/>
  <c r="F198" i="27"/>
  <c r="F197" i="27"/>
  <c r="F193" i="27"/>
  <c r="F185" i="27"/>
  <c r="F181" i="27"/>
  <c r="F177" i="27"/>
  <c r="F174" i="27"/>
  <c r="V12" i="26"/>
  <c r="F194" i="27" l="1"/>
  <c r="F170" i="27"/>
  <c r="F200" i="27"/>
  <c r="H3" i="27"/>
  <c r="H4" i="27" s="1"/>
  <c r="H5" i="27" s="1"/>
  <c r="H6" i="27" s="1"/>
  <c r="H7" i="27" s="1"/>
  <c r="H8" i="27" s="1"/>
  <c r="H9" i="27" s="1"/>
  <c r="H10" i="27" s="1"/>
  <c r="H11" i="27" s="1"/>
  <c r="H12" i="27" s="1"/>
  <c r="H13" i="27" s="1"/>
  <c r="H14" i="27" s="1"/>
  <c r="H15" i="27" s="1"/>
  <c r="H16" i="27" s="1"/>
  <c r="H17" i="27" s="1"/>
  <c r="H18" i="27" s="1"/>
  <c r="H19" i="27" s="1"/>
  <c r="H20" i="27" s="1"/>
  <c r="H21" i="27" s="1"/>
  <c r="H22" i="27" s="1"/>
  <c r="H23" i="27" s="1"/>
  <c r="H24" i="27" s="1"/>
  <c r="H25" i="27" s="1"/>
  <c r="H26" i="27" s="1"/>
  <c r="H27" i="27" s="1"/>
  <c r="H28" i="27" s="1"/>
  <c r="H29" i="27" s="1"/>
  <c r="H30" i="27" s="1"/>
  <c r="H31" i="27" s="1"/>
  <c r="H32" i="27" s="1"/>
  <c r="H33" i="27" s="1"/>
  <c r="H34" i="27" s="1"/>
  <c r="H35" i="27" s="1"/>
  <c r="H36" i="27" s="1"/>
  <c r="H37" i="27" s="1"/>
  <c r="H38" i="27" s="1"/>
  <c r="H39" i="27" s="1"/>
  <c r="H40" i="27" s="1"/>
  <c r="H41" i="27" s="1"/>
  <c r="H42" i="27" s="1"/>
  <c r="H43" i="27" s="1"/>
  <c r="H44" i="27" s="1"/>
  <c r="H45" i="27" s="1"/>
  <c r="H46" i="27" s="1"/>
  <c r="H47" i="27" s="1"/>
  <c r="H48" i="27" s="1"/>
  <c r="H49" i="27" s="1"/>
  <c r="H50" i="27" s="1"/>
  <c r="H51" i="27" s="1"/>
  <c r="H52" i="27" s="1"/>
  <c r="H53" i="27" s="1"/>
  <c r="H54" i="27" s="1"/>
  <c r="H55" i="27" s="1"/>
  <c r="H56" i="27" s="1"/>
  <c r="H57" i="27" s="1"/>
  <c r="H58" i="27" s="1"/>
  <c r="H59" i="27" s="1"/>
  <c r="H60" i="27" s="1"/>
  <c r="H61" i="27" s="1"/>
  <c r="H62" i="27" s="1"/>
  <c r="H63" i="27" s="1"/>
  <c r="H64" i="27" s="1"/>
  <c r="H65" i="27" s="1"/>
  <c r="H66" i="27" s="1"/>
  <c r="H67" i="27" s="1"/>
  <c r="H68" i="27" s="1"/>
  <c r="H69" i="27" s="1"/>
  <c r="H70" i="27" s="1"/>
  <c r="H71" i="27" s="1"/>
  <c r="H72" i="27" s="1"/>
  <c r="H73" i="27" s="1"/>
  <c r="H74" i="27" s="1"/>
  <c r="H75" i="27" s="1"/>
  <c r="H76" i="27" s="1"/>
  <c r="H77" i="27" s="1"/>
  <c r="H78" i="27" s="1"/>
  <c r="H79" i="27" s="1"/>
  <c r="H80" i="27" s="1"/>
  <c r="H81" i="27" s="1"/>
  <c r="H82" i="27" s="1"/>
  <c r="H83" i="27" s="1"/>
  <c r="H84" i="27" s="1"/>
  <c r="H85" i="27" s="1"/>
  <c r="H86" i="27" s="1"/>
  <c r="H87" i="27" s="1"/>
  <c r="H88" i="27" s="1"/>
  <c r="H89" i="27" s="1"/>
  <c r="H90" i="27" s="1"/>
  <c r="H91" i="27" s="1"/>
  <c r="H92" i="27" s="1"/>
  <c r="H93" i="27" s="1"/>
  <c r="H94" i="27" s="1"/>
  <c r="H95" i="27" s="1"/>
  <c r="H96" i="27" s="1"/>
  <c r="H97" i="27" s="1"/>
  <c r="H98" i="27" s="1"/>
  <c r="H99" i="27" s="1"/>
  <c r="H100" i="27" s="1"/>
  <c r="H101" i="27" s="1"/>
  <c r="H102" i="27" s="1"/>
  <c r="H103" i="27" s="1"/>
  <c r="H104" i="27" s="1"/>
  <c r="H105" i="27" s="1"/>
  <c r="H106" i="27" s="1"/>
  <c r="H107" i="27" s="1"/>
  <c r="H108" i="27" s="1"/>
  <c r="H109" i="27" s="1"/>
  <c r="H110" i="27" s="1"/>
  <c r="H111" i="27" s="1"/>
  <c r="H112" i="27" s="1"/>
  <c r="H113" i="27" s="1"/>
  <c r="H114" i="27" s="1"/>
  <c r="H115" i="27" s="1"/>
  <c r="H116" i="27" s="1"/>
  <c r="H117" i="27" s="1"/>
  <c r="H118" i="27" s="1"/>
  <c r="H119" i="27" s="1"/>
  <c r="H120" i="27" s="1"/>
  <c r="H121" i="27" s="1"/>
  <c r="H122" i="27" s="1"/>
  <c r="H123" i="27" s="1"/>
  <c r="H124" i="27" s="1"/>
  <c r="H125" i="27" s="1"/>
  <c r="H126" i="27" s="1"/>
  <c r="H127" i="27" s="1"/>
  <c r="H128" i="27" s="1"/>
  <c r="H129" i="27" s="1"/>
  <c r="H130" i="27" s="1"/>
  <c r="H131" i="27" s="1"/>
  <c r="H132" i="27" s="1"/>
  <c r="H133" i="27" s="1"/>
  <c r="H134" i="27" s="1"/>
  <c r="H135" i="27" s="1"/>
  <c r="H136" i="27" s="1"/>
  <c r="H137" i="27" s="1"/>
  <c r="H138" i="27" s="1"/>
  <c r="H139" i="27" s="1"/>
  <c r="H140" i="27" s="1"/>
  <c r="H141" i="27" s="1"/>
  <c r="H142" i="27" s="1"/>
  <c r="H143" i="27" s="1"/>
  <c r="H144" i="27" s="1"/>
  <c r="H145" i="27" s="1"/>
  <c r="H146" i="27" s="1"/>
  <c r="H147" i="27" s="1"/>
  <c r="H148" i="27" s="1"/>
  <c r="H149" i="27" s="1"/>
  <c r="H150" i="27" s="1"/>
  <c r="H151" i="27" s="1"/>
  <c r="H152" i="27" s="1"/>
  <c r="H153" i="27" s="1"/>
  <c r="H154" i="27" s="1"/>
  <c r="H155" i="27" s="1"/>
  <c r="H156" i="27" s="1"/>
  <c r="H157" i="27" s="1"/>
  <c r="H158" i="27" s="1"/>
  <c r="H159" i="27" s="1"/>
  <c r="H160" i="27" s="1"/>
  <c r="H161" i="27" s="1"/>
  <c r="H162" i="27" s="1"/>
  <c r="H163" i="27" s="1"/>
  <c r="H164" i="27" s="1"/>
  <c r="H165" i="27" s="1"/>
  <c r="H166" i="27" s="1"/>
  <c r="H167" i="27" s="1"/>
  <c r="H168" i="27" s="1"/>
  <c r="H169" i="27" s="1"/>
  <c r="H170" i="27" s="1"/>
  <c r="H171" i="27" s="1"/>
  <c r="H172" i="27" s="1"/>
  <c r="H173" i="27" s="1"/>
  <c r="H174" i="27" s="1"/>
  <c r="H175" i="27" s="1"/>
  <c r="H176" i="27" s="1"/>
  <c r="H177" i="27" s="1"/>
  <c r="H178" i="27" s="1"/>
  <c r="H179" i="27" s="1"/>
  <c r="H180" i="27" s="1"/>
  <c r="H181" i="27" s="1"/>
  <c r="H182" i="27" s="1"/>
  <c r="H183" i="27" s="1"/>
  <c r="H184" i="27" s="1"/>
  <c r="H185" i="27" s="1"/>
  <c r="H186" i="27" s="1"/>
  <c r="H187" i="27" s="1"/>
  <c r="H188" i="27" s="1"/>
  <c r="H189" i="27" s="1"/>
  <c r="H190" i="27" s="1"/>
  <c r="H191" i="27" s="1"/>
  <c r="H192" i="27" s="1"/>
  <c r="H193" i="27" s="1"/>
  <c r="H194" i="27" s="1"/>
  <c r="H195" i="27" s="1"/>
  <c r="H196" i="27" s="1"/>
  <c r="H197" i="27" s="1"/>
  <c r="H198" i="27" s="1"/>
  <c r="H199" i="27" s="1"/>
  <c r="H200" i="27" s="1"/>
  <c r="F179" i="27"/>
  <c r="F195" i="27"/>
  <c r="F178" i="27"/>
  <c r="F173" i="27"/>
  <c r="F189" i="27"/>
  <c r="F172" i="27"/>
  <c r="F182" i="27"/>
  <c r="F183" i="27"/>
  <c r="F199" i="27"/>
  <c r="F184" i="27"/>
  <c r="F186" i="27"/>
  <c r="F188" i="27"/>
  <c r="F180" i="27"/>
  <c r="F171" i="27"/>
  <c r="F187" i="27"/>
  <c r="F192" i="27"/>
  <c r="F175" i="27"/>
  <c r="F191" i="27"/>
  <c r="F176" i="27"/>
  <c r="F196" i="27"/>
  <c r="F190" i="27"/>
  <c r="V3" i="27"/>
  <c r="W3" i="27"/>
  <c r="V4" i="27"/>
  <c r="W4" i="27"/>
  <c r="V5" i="27"/>
  <c r="W5" i="27"/>
  <c r="V6" i="27"/>
  <c r="W6" i="27"/>
  <c r="V7" i="27"/>
  <c r="W7" i="27"/>
  <c r="V8" i="27"/>
  <c r="W8" i="27"/>
  <c r="V9" i="27"/>
  <c r="W9" i="27"/>
  <c r="V10" i="27"/>
  <c r="W10" i="27"/>
  <c r="V11" i="27"/>
  <c r="W11" i="27"/>
  <c r="V12" i="27"/>
  <c r="W12" i="27"/>
  <c r="V13" i="27"/>
  <c r="W13" i="27"/>
  <c r="V14" i="27"/>
  <c r="W14" i="27"/>
  <c r="V15" i="27"/>
  <c r="W15" i="27"/>
  <c r="V16" i="27"/>
  <c r="W16" i="27"/>
  <c r="V17" i="27"/>
  <c r="W17" i="27"/>
  <c r="V18" i="27"/>
  <c r="W18" i="27"/>
  <c r="V19" i="27"/>
  <c r="W19" i="27"/>
  <c r="V20" i="27"/>
  <c r="W20" i="27"/>
  <c r="V21" i="27"/>
  <c r="W21" i="27"/>
  <c r="V22" i="27"/>
  <c r="W22" i="27"/>
  <c r="V23" i="27"/>
  <c r="W23" i="27"/>
  <c r="V24" i="27"/>
  <c r="W24" i="27"/>
  <c r="V25" i="27"/>
  <c r="W25" i="27"/>
  <c r="V26" i="27"/>
  <c r="W26" i="27"/>
  <c r="V27" i="27"/>
  <c r="W27" i="27"/>
  <c r="V28" i="27"/>
  <c r="W28" i="27"/>
  <c r="V29" i="27"/>
  <c r="W29" i="27"/>
  <c r="V30" i="27"/>
  <c r="W30" i="27"/>
  <c r="V31" i="27"/>
  <c r="W31" i="27"/>
  <c r="V32" i="27"/>
  <c r="W32" i="27"/>
  <c r="V33" i="27"/>
  <c r="W33" i="27"/>
  <c r="V34" i="27"/>
  <c r="W34" i="27"/>
  <c r="V35" i="27"/>
  <c r="W35" i="27"/>
  <c r="V36" i="27"/>
  <c r="W36" i="27"/>
  <c r="V37" i="27"/>
  <c r="W37" i="27"/>
  <c r="V38" i="27"/>
  <c r="W38" i="27"/>
  <c r="V39" i="27"/>
  <c r="W39" i="27"/>
  <c r="V40" i="27"/>
  <c r="W40" i="27"/>
  <c r="V41" i="27"/>
  <c r="W41" i="27"/>
  <c r="V42" i="27"/>
  <c r="W42" i="27"/>
  <c r="V43" i="27"/>
  <c r="W43" i="27"/>
  <c r="V44" i="27"/>
  <c r="W44" i="27"/>
  <c r="V45" i="27"/>
  <c r="W45" i="27"/>
  <c r="V46" i="27"/>
  <c r="W46" i="27"/>
  <c r="V47" i="27"/>
  <c r="W47" i="27"/>
  <c r="V48" i="27"/>
  <c r="W48" i="27"/>
  <c r="V49" i="27"/>
  <c r="W49" i="27"/>
  <c r="V50" i="27"/>
  <c r="W50" i="27"/>
  <c r="V51" i="27"/>
  <c r="W51" i="27"/>
  <c r="V52" i="27"/>
  <c r="W52" i="27"/>
  <c r="V53" i="27"/>
  <c r="W53" i="27"/>
  <c r="V54" i="27"/>
  <c r="W54" i="27"/>
  <c r="V55" i="27"/>
  <c r="W55" i="27"/>
  <c r="V56" i="27"/>
  <c r="W56" i="27"/>
  <c r="V57" i="27"/>
  <c r="W57" i="27"/>
  <c r="V58" i="27"/>
  <c r="W58" i="27"/>
  <c r="V59" i="27"/>
  <c r="W59" i="27"/>
  <c r="V60" i="27"/>
  <c r="W60" i="27"/>
  <c r="V61" i="27"/>
  <c r="W61" i="27"/>
  <c r="V62" i="27"/>
  <c r="W62" i="27"/>
  <c r="V63" i="27"/>
  <c r="W63" i="27"/>
  <c r="V64" i="27"/>
  <c r="W64" i="27"/>
  <c r="V65" i="27"/>
  <c r="W65" i="27"/>
  <c r="V66" i="27"/>
  <c r="W66" i="27"/>
  <c r="V67" i="27"/>
  <c r="W67" i="27"/>
  <c r="V68" i="27"/>
  <c r="W68" i="27"/>
  <c r="V69" i="27"/>
  <c r="W69" i="27"/>
  <c r="V70" i="27"/>
  <c r="W70" i="27"/>
  <c r="V71" i="27"/>
  <c r="W71" i="27"/>
  <c r="V72" i="27"/>
  <c r="W72" i="27"/>
  <c r="V73" i="27"/>
  <c r="W73" i="27"/>
  <c r="V74" i="27"/>
  <c r="W74" i="27"/>
  <c r="V75" i="27"/>
  <c r="W75" i="27"/>
  <c r="V76" i="27"/>
  <c r="W76" i="27"/>
  <c r="V77" i="27"/>
  <c r="W77" i="27"/>
  <c r="V78" i="27"/>
  <c r="W78" i="27"/>
  <c r="V79" i="27"/>
  <c r="W79" i="27"/>
  <c r="V80" i="27"/>
  <c r="W80" i="27"/>
  <c r="V81" i="27"/>
  <c r="W81" i="27"/>
  <c r="V82" i="27"/>
  <c r="W82" i="27"/>
  <c r="V83" i="27"/>
  <c r="W83" i="27"/>
  <c r="V84" i="27"/>
  <c r="W84" i="27"/>
  <c r="V85" i="27"/>
  <c r="W85" i="27"/>
  <c r="V86" i="27"/>
  <c r="W86" i="27"/>
  <c r="V87" i="27"/>
  <c r="W87" i="27"/>
  <c r="V88" i="27"/>
  <c r="W88" i="27"/>
  <c r="V89" i="27"/>
  <c r="W89" i="27"/>
  <c r="V90" i="27"/>
  <c r="W90" i="27"/>
  <c r="V91" i="27"/>
  <c r="W91" i="27"/>
  <c r="V92" i="27"/>
  <c r="W92" i="27"/>
  <c r="V93" i="27"/>
  <c r="W93" i="27"/>
  <c r="V94" i="27"/>
  <c r="W94" i="27"/>
  <c r="V95" i="27"/>
  <c r="W95" i="27"/>
  <c r="V96" i="27"/>
  <c r="W96" i="27"/>
  <c r="V97" i="27"/>
  <c r="W97" i="27"/>
  <c r="V98" i="27"/>
  <c r="W98" i="27"/>
  <c r="V99" i="27"/>
  <c r="W99" i="27"/>
  <c r="V100" i="27"/>
  <c r="W100" i="27"/>
  <c r="V101" i="27"/>
  <c r="W101" i="27"/>
  <c r="V102" i="27"/>
  <c r="W102" i="27"/>
  <c r="V103" i="27"/>
  <c r="W103" i="27"/>
  <c r="V104" i="27"/>
  <c r="W104" i="27"/>
  <c r="V105" i="27"/>
  <c r="W105" i="27"/>
  <c r="V106" i="27"/>
  <c r="W106" i="27"/>
  <c r="V107" i="27"/>
  <c r="W107" i="27"/>
  <c r="V108" i="27"/>
  <c r="W108" i="27"/>
  <c r="V109" i="27"/>
  <c r="W109" i="27"/>
  <c r="V110" i="27"/>
  <c r="W110" i="27"/>
  <c r="V111" i="27"/>
  <c r="W111" i="27"/>
  <c r="V112" i="27"/>
  <c r="W112" i="27"/>
  <c r="V113" i="27"/>
  <c r="W113" i="27"/>
  <c r="V114" i="27"/>
  <c r="W114" i="27"/>
  <c r="V115" i="27"/>
  <c r="W115" i="27"/>
  <c r="V116" i="27"/>
  <c r="W116" i="27"/>
  <c r="V117" i="27"/>
  <c r="W117" i="27"/>
  <c r="V118" i="27"/>
  <c r="W118" i="27"/>
  <c r="V119" i="27"/>
  <c r="W119" i="27"/>
  <c r="V120" i="27"/>
  <c r="W120" i="27"/>
  <c r="V121" i="27"/>
  <c r="W121" i="27"/>
  <c r="V122" i="27"/>
  <c r="W122" i="27"/>
  <c r="V123" i="27"/>
  <c r="W123" i="27"/>
  <c r="V124" i="27"/>
  <c r="W124" i="27"/>
  <c r="V125" i="27"/>
  <c r="W125" i="27"/>
  <c r="V126" i="27"/>
  <c r="W126" i="27"/>
  <c r="V127" i="27"/>
  <c r="W127" i="27"/>
  <c r="V128" i="27"/>
  <c r="W128" i="27"/>
  <c r="V129" i="27"/>
  <c r="W129" i="27"/>
  <c r="V130" i="27"/>
  <c r="W130" i="27"/>
  <c r="V131" i="27"/>
  <c r="W131" i="27"/>
  <c r="V132" i="27"/>
  <c r="W132" i="27"/>
  <c r="V133" i="27"/>
  <c r="W133" i="27"/>
  <c r="V134" i="27"/>
  <c r="W134" i="27"/>
  <c r="V135" i="27"/>
  <c r="W135" i="27"/>
  <c r="V136" i="27"/>
  <c r="W136" i="27"/>
  <c r="V137" i="27"/>
  <c r="W137" i="27"/>
  <c r="V138" i="27"/>
  <c r="W138" i="27"/>
  <c r="V139" i="27"/>
  <c r="W139" i="27"/>
  <c r="V140" i="27"/>
  <c r="W140" i="27"/>
  <c r="V141" i="27"/>
  <c r="W141" i="27"/>
  <c r="V142" i="27"/>
  <c r="W142" i="27"/>
  <c r="V143" i="27"/>
  <c r="W143" i="27"/>
  <c r="V144" i="27"/>
  <c r="W144" i="27"/>
  <c r="V145" i="27"/>
  <c r="W145" i="27"/>
  <c r="V146" i="27"/>
  <c r="W146" i="27"/>
  <c r="V147" i="27"/>
  <c r="W147" i="27"/>
  <c r="V148" i="27"/>
  <c r="W148" i="27"/>
  <c r="V149" i="27"/>
  <c r="W149" i="27"/>
  <c r="V150" i="27"/>
  <c r="W150" i="27"/>
  <c r="V151" i="27"/>
  <c r="W151" i="27"/>
  <c r="V152" i="27"/>
  <c r="W152" i="27"/>
  <c r="V153" i="27"/>
  <c r="W153" i="27"/>
  <c r="V154" i="27"/>
  <c r="W154" i="27"/>
  <c r="V155" i="27"/>
  <c r="W155" i="27"/>
  <c r="V156" i="27"/>
  <c r="W156" i="27"/>
  <c r="V157" i="27"/>
  <c r="W157" i="27"/>
  <c r="W2" i="27"/>
  <c r="V2" i="27"/>
  <c r="U3" i="27"/>
  <c r="U4" i="27"/>
  <c r="U5" i="27"/>
  <c r="U6" i="27"/>
  <c r="U7" i="27"/>
  <c r="U8" i="27"/>
  <c r="U9" i="27"/>
  <c r="U10" i="27"/>
  <c r="U11" i="27"/>
  <c r="U12" i="27"/>
  <c r="U13" i="27"/>
  <c r="U14" i="27"/>
  <c r="U15" i="27"/>
  <c r="U16" i="27"/>
  <c r="U17" i="27"/>
  <c r="U18" i="27"/>
  <c r="U19" i="27"/>
  <c r="U20" i="27"/>
  <c r="U21" i="27"/>
  <c r="U22" i="27"/>
  <c r="U23" i="27"/>
  <c r="U24" i="27"/>
  <c r="U25" i="27"/>
  <c r="U26" i="27"/>
  <c r="U27" i="27"/>
  <c r="U28" i="27"/>
  <c r="U29" i="27"/>
  <c r="U30" i="27"/>
  <c r="U31" i="27"/>
  <c r="U32" i="27"/>
  <c r="U33" i="27"/>
  <c r="U34" i="27"/>
  <c r="U35" i="27"/>
  <c r="U36" i="27"/>
  <c r="U37" i="27"/>
  <c r="U38" i="27"/>
  <c r="U39" i="27"/>
  <c r="U40" i="27"/>
  <c r="U41" i="27"/>
  <c r="U42" i="27"/>
  <c r="U43" i="27"/>
  <c r="U44" i="27"/>
  <c r="U45" i="27"/>
  <c r="U46" i="27"/>
  <c r="U47" i="27"/>
  <c r="U48" i="27"/>
  <c r="U49" i="27"/>
  <c r="U50" i="27"/>
  <c r="U51" i="27"/>
  <c r="U52" i="27"/>
  <c r="U53" i="27"/>
  <c r="U54" i="27"/>
  <c r="U55" i="27"/>
  <c r="U56" i="27"/>
  <c r="U57" i="27"/>
  <c r="U58" i="27"/>
  <c r="U59" i="27"/>
  <c r="U60" i="27"/>
  <c r="U61" i="27"/>
  <c r="U62" i="27"/>
  <c r="U63" i="27"/>
  <c r="U64" i="27"/>
  <c r="U65" i="27"/>
  <c r="U66" i="27"/>
  <c r="U67" i="27"/>
  <c r="U68" i="27"/>
  <c r="U69" i="27"/>
  <c r="U70" i="27"/>
  <c r="U71" i="27"/>
  <c r="U72" i="27"/>
  <c r="U73" i="27"/>
  <c r="U74" i="27"/>
  <c r="U75" i="27"/>
  <c r="U76" i="27"/>
  <c r="U77" i="27"/>
  <c r="U78" i="27"/>
  <c r="U79" i="27"/>
  <c r="U80" i="27"/>
  <c r="U81" i="27"/>
  <c r="U82" i="27"/>
  <c r="U83" i="27"/>
  <c r="U84" i="27"/>
  <c r="U85" i="27"/>
  <c r="U86" i="27"/>
  <c r="U87" i="27"/>
  <c r="U88" i="27"/>
  <c r="U89" i="27"/>
  <c r="U90" i="27"/>
  <c r="U91" i="27"/>
  <c r="U92" i="27"/>
  <c r="U93" i="27"/>
  <c r="U94" i="27"/>
  <c r="U95" i="27"/>
  <c r="U96" i="27"/>
  <c r="U97" i="27"/>
  <c r="U98" i="27"/>
  <c r="U99" i="27"/>
  <c r="U100" i="27"/>
  <c r="U101" i="27"/>
  <c r="U102" i="27"/>
  <c r="U103" i="27"/>
  <c r="U104" i="27"/>
  <c r="U105" i="27"/>
  <c r="U106" i="27"/>
  <c r="U107" i="27"/>
  <c r="U108" i="27"/>
  <c r="U109" i="27"/>
  <c r="U110" i="27"/>
  <c r="U111" i="27"/>
  <c r="U112" i="27"/>
  <c r="U113" i="27"/>
  <c r="U114" i="27"/>
  <c r="U115" i="27"/>
  <c r="U116" i="27"/>
  <c r="U117" i="27"/>
  <c r="U118" i="27"/>
  <c r="U119" i="27"/>
  <c r="U120" i="27"/>
  <c r="U121" i="27"/>
  <c r="U122" i="27"/>
  <c r="U123" i="27"/>
  <c r="U124" i="27"/>
  <c r="U125" i="27"/>
  <c r="U126" i="27"/>
  <c r="U127" i="27"/>
  <c r="U128" i="27"/>
  <c r="U129" i="27"/>
  <c r="U130" i="27"/>
  <c r="U131" i="27"/>
  <c r="U132" i="27"/>
  <c r="U133" i="27"/>
  <c r="U134" i="27"/>
  <c r="U135" i="27"/>
  <c r="U136" i="27"/>
  <c r="U137" i="27"/>
  <c r="U138" i="27"/>
  <c r="U139" i="27"/>
  <c r="U140" i="27"/>
  <c r="U141" i="27"/>
  <c r="U142" i="27"/>
  <c r="U143" i="27"/>
  <c r="U144" i="27"/>
  <c r="U145" i="27"/>
  <c r="U146" i="27"/>
  <c r="U147" i="27"/>
  <c r="U148" i="27"/>
  <c r="U149" i="27"/>
  <c r="U150" i="27"/>
  <c r="U151" i="27"/>
  <c r="U152" i="27"/>
  <c r="U153" i="27"/>
  <c r="U154" i="27"/>
  <c r="U155" i="27"/>
  <c r="U156" i="27"/>
  <c r="U157" i="27"/>
  <c r="U2" i="27"/>
  <c r="E168" i="26" l="1"/>
  <c r="F168" i="26"/>
  <c r="G168" i="26"/>
  <c r="AG16" i="27"/>
  <c r="AG17" i="27"/>
  <c r="AG18" i="27"/>
  <c r="AG19" i="27"/>
  <c r="AG20" i="27"/>
  <c r="AG21" i="27"/>
  <c r="AG22" i="27"/>
  <c r="AG23" i="27"/>
  <c r="AG24" i="27"/>
  <c r="AG25" i="27"/>
  <c r="AG26" i="27"/>
  <c r="AG27" i="27"/>
  <c r="AG28" i="27"/>
  <c r="AG29" i="27"/>
  <c r="AG30" i="27"/>
  <c r="AG31" i="27"/>
  <c r="AG32" i="27"/>
  <c r="AG33" i="27"/>
  <c r="AG34" i="27"/>
  <c r="AG35" i="27"/>
  <c r="AG36" i="27"/>
  <c r="AG37" i="27"/>
  <c r="AG38" i="27"/>
  <c r="AG39" i="27"/>
  <c r="AG40" i="27"/>
  <c r="AG41" i="27"/>
  <c r="AG42" i="27"/>
  <c r="AG43" i="27"/>
  <c r="AG44" i="27"/>
  <c r="AG45" i="27"/>
  <c r="AG46" i="27"/>
  <c r="AG47" i="27"/>
  <c r="AG48" i="27"/>
  <c r="AG49" i="27"/>
  <c r="AG50" i="27"/>
  <c r="AG51" i="27"/>
  <c r="AG52" i="27"/>
  <c r="AG53" i="27"/>
  <c r="AG54" i="27"/>
  <c r="AG55" i="27"/>
  <c r="AG56" i="27"/>
  <c r="AG57" i="27"/>
  <c r="AG58" i="27"/>
  <c r="AG59" i="27"/>
  <c r="AG60" i="27"/>
  <c r="AG61" i="27"/>
  <c r="AG62" i="27"/>
  <c r="AG63" i="27"/>
  <c r="AG64" i="27"/>
  <c r="AG65" i="27"/>
  <c r="AG66" i="27"/>
  <c r="AG67" i="27"/>
  <c r="AG68" i="27"/>
  <c r="AG69" i="27"/>
  <c r="AG70" i="27"/>
  <c r="AG71" i="27"/>
  <c r="AG72" i="27"/>
  <c r="AG73" i="27"/>
  <c r="AG74" i="27"/>
  <c r="AG75" i="27"/>
  <c r="AG76" i="27"/>
  <c r="AG77" i="27"/>
  <c r="AG78" i="27"/>
  <c r="AG79" i="27"/>
  <c r="AG80" i="27"/>
  <c r="AG81" i="27"/>
  <c r="AG82" i="27"/>
  <c r="AG83" i="27"/>
  <c r="AG84" i="27"/>
  <c r="AG85" i="27"/>
  <c r="AG86" i="27"/>
  <c r="AG87" i="27"/>
  <c r="AG88" i="27"/>
  <c r="AG89" i="27"/>
  <c r="AG90" i="27"/>
  <c r="AG91" i="27"/>
  <c r="AG92" i="27"/>
  <c r="AG93" i="27"/>
  <c r="AG94" i="27"/>
  <c r="AG95" i="27"/>
  <c r="AG96" i="27"/>
  <c r="AG97" i="27"/>
  <c r="AG98" i="27"/>
  <c r="AG99" i="27"/>
  <c r="AG100" i="27"/>
  <c r="AG101" i="27"/>
  <c r="AG102" i="27"/>
  <c r="AG103" i="27"/>
  <c r="AG104" i="27"/>
  <c r="AG105" i="27"/>
  <c r="AG106" i="27"/>
  <c r="AG107" i="27"/>
  <c r="AG108" i="27"/>
  <c r="AG109" i="27"/>
  <c r="AG110" i="27"/>
  <c r="AG111" i="27"/>
  <c r="AG112" i="27"/>
  <c r="AG113" i="27"/>
  <c r="AG114" i="27"/>
  <c r="AG115" i="27"/>
  <c r="AG116" i="27"/>
  <c r="AG117" i="27"/>
  <c r="AG118" i="27"/>
  <c r="AG119" i="27"/>
  <c r="AG120" i="27"/>
  <c r="AG121" i="27"/>
  <c r="AG122" i="27"/>
  <c r="AG123" i="27"/>
  <c r="AG124" i="27"/>
  <c r="AG125" i="27"/>
  <c r="AG126" i="27"/>
  <c r="AG127" i="27"/>
  <c r="AG128" i="27"/>
  <c r="AG129" i="27"/>
  <c r="AG130" i="27"/>
  <c r="AG131" i="27"/>
  <c r="AG132" i="27"/>
  <c r="AG133" i="27"/>
  <c r="AG134" i="27"/>
  <c r="AG135" i="27"/>
  <c r="AG136" i="27"/>
  <c r="AG137" i="27"/>
  <c r="AG138" i="27"/>
  <c r="AG139" i="27"/>
  <c r="AG140" i="27"/>
  <c r="AG141" i="27"/>
  <c r="AG142" i="27"/>
  <c r="AG143" i="27"/>
  <c r="AG144" i="27"/>
  <c r="AG145" i="27"/>
  <c r="AG146" i="27"/>
  <c r="AG147" i="27"/>
  <c r="AG148" i="27"/>
  <c r="AG149" i="27"/>
  <c r="AG150" i="27"/>
  <c r="AG151" i="27"/>
  <c r="AG152" i="27"/>
  <c r="AG153" i="27"/>
  <c r="AG154" i="27"/>
  <c r="AG155" i="27"/>
  <c r="AG156" i="27"/>
  <c r="AG157" i="27"/>
  <c r="AG158" i="27"/>
  <c r="AG159" i="27"/>
  <c r="AG160" i="27"/>
  <c r="AG161" i="27"/>
  <c r="AG162" i="27"/>
  <c r="AG163" i="27"/>
  <c r="AG164" i="27"/>
  <c r="AG165" i="27"/>
  <c r="AG166" i="27"/>
  <c r="AG167" i="27"/>
  <c r="AG168" i="27"/>
  <c r="AG169" i="27"/>
  <c r="AF16" i="27"/>
  <c r="AF17" i="27"/>
  <c r="AF18" i="27"/>
  <c r="AF19" i="27"/>
  <c r="AF20" i="27"/>
  <c r="AF21" i="27"/>
  <c r="AF22" i="27"/>
  <c r="AF23" i="27"/>
  <c r="AF24" i="27"/>
  <c r="AF25" i="27"/>
  <c r="AF26" i="27"/>
  <c r="AF27" i="27"/>
  <c r="AF28" i="27"/>
  <c r="AF29" i="27"/>
  <c r="AF30" i="27"/>
  <c r="AF31" i="27"/>
  <c r="AF32" i="27"/>
  <c r="AF33" i="27"/>
  <c r="AF34" i="27"/>
  <c r="AF35" i="27"/>
  <c r="AF36" i="27"/>
  <c r="AF37" i="27"/>
  <c r="AF38" i="27"/>
  <c r="AF39" i="27"/>
  <c r="AF40" i="27"/>
  <c r="AF41" i="27"/>
  <c r="AF42" i="27"/>
  <c r="AF43" i="27"/>
  <c r="AF44" i="27"/>
  <c r="AF45" i="27"/>
  <c r="AF46" i="27"/>
  <c r="AF47" i="27"/>
  <c r="AF48" i="27"/>
  <c r="AF49" i="27"/>
  <c r="AF50" i="27"/>
  <c r="AF51" i="27"/>
  <c r="AF52" i="27"/>
  <c r="AF53" i="27"/>
  <c r="AF54" i="27"/>
  <c r="AF55" i="27"/>
  <c r="AF56" i="27"/>
  <c r="AF57" i="27"/>
  <c r="AF58" i="27"/>
  <c r="AF59" i="27"/>
  <c r="AF60" i="27"/>
  <c r="AF61" i="27"/>
  <c r="AF62" i="27"/>
  <c r="AF63" i="27"/>
  <c r="AF64" i="27"/>
  <c r="AF65" i="27"/>
  <c r="AF66" i="27"/>
  <c r="AF67" i="27"/>
  <c r="AF68" i="27"/>
  <c r="AF69" i="27"/>
  <c r="AF70" i="27"/>
  <c r="AF71" i="27"/>
  <c r="AF72" i="27"/>
  <c r="AF73" i="27"/>
  <c r="AF74" i="27"/>
  <c r="AF75" i="27"/>
  <c r="AF76" i="27"/>
  <c r="AF77" i="27"/>
  <c r="AF78" i="27"/>
  <c r="AF79" i="27"/>
  <c r="AF80" i="27"/>
  <c r="AF81" i="27"/>
  <c r="AF82" i="27"/>
  <c r="AF83" i="27"/>
  <c r="AF84" i="27"/>
  <c r="AF85" i="27"/>
  <c r="AF86" i="27"/>
  <c r="AF87" i="27"/>
  <c r="AF88" i="27"/>
  <c r="AF89" i="27"/>
  <c r="AF90" i="27"/>
  <c r="AF91" i="27"/>
  <c r="AF92" i="27"/>
  <c r="AF93" i="27"/>
  <c r="AF94" i="27"/>
  <c r="AF95" i="27"/>
  <c r="AF96" i="27"/>
  <c r="AF97" i="27"/>
  <c r="AF98" i="27"/>
  <c r="AF99" i="27"/>
  <c r="AF100" i="27"/>
  <c r="AF101" i="27"/>
  <c r="AF102" i="27"/>
  <c r="AF103" i="27"/>
  <c r="AF104" i="27"/>
  <c r="AF105" i="27"/>
  <c r="AF106" i="27"/>
  <c r="AF107" i="27"/>
  <c r="AF108" i="27"/>
  <c r="AF109" i="27"/>
  <c r="AF110" i="27"/>
  <c r="AF111" i="27"/>
  <c r="AF112" i="27"/>
  <c r="AF113" i="27"/>
  <c r="AF114" i="27"/>
  <c r="AF115" i="27"/>
  <c r="AF116" i="27"/>
  <c r="AF117" i="27"/>
  <c r="AF118" i="27"/>
  <c r="AF119" i="27"/>
  <c r="AF120" i="27"/>
  <c r="AF121" i="27"/>
  <c r="AF122" i="27"/>
  <c r="AF123" i="27"/>
  <c r="AF124" i="27"/>
  <c r="AF125" i="27"/>
  <c r="AF126" i="27"/>
  <c r="AF127" i="27"/>
  <c r="AF128" i="27"/>
  <c r="AF129" i="27"/>
  <c r="AF130" i="27"/>
  <c r="AF131" i="27"/>
  <c r="AF132" i="27"/>
  <c r="AF133" i="27"/>
  <c r="AF134" i="27"/>
  <c r="AF135" i="27"/>
  <c r="AF136" i="27"/>
  <c r="AF137" i="27"/>
  <c r="AF138" i="27"/>
  <c r="AF139" i="27"/>
  <c r="AF140" i="27"/>
  <c r="AF141" i="27"/>
  <c r="AF142" i="27"/>
  <c r="AF143" i="27"/>
  <c r="AF144" i="27"/>
  <c r="AF145" i="27"/>
  <c r="AF146" i="27"/>
  <c r="AF147" i="27"/>
  <c r="AF148" i="27"/>
  <c r="AF149" i="27"/>
  <c r="AF150" i="27"/>
  <c r="AF151" i="27"/>
  <c r="AF152" i="27"/>
  <c r="AF153" i="27"/>
  <c r="AF154" i="27"/>
  <c r="AF155" i="27"/>
  <c r="AF156" i="27"/>
  <c r="AF157" i="27"/>
  <c r="AF158" i="27"/>
  <c r="AF159" i="27"/>
  <c r="AF160" i="27"/>
  <c r="AF161" i="27"/>
  <c r="AF162" i="27"/>
  <c r="AF163" i="27"/>
  <c r="AF164" i="27"/>
  <c r="AF165" i="27"/>
  <c r="AF166" i="27"/>
  <c r="AF167" i="27"/>
  <c r="AF168" i="27"/>
  <c r="AF169" i="27"/>
  <c r="T62" i="27"/>
  <c r="T63" i="27"/>
  <c r="T64" i="27"/>
  <c r="T65" i="27"/>
  <c r="T66" i="27"/>
  <c r="T67" i="27"/>
  <c r="T68" i="27"/>
  <c r="T69" i="27"/>
  <c r="T70" i="27"/>
  <c r="T71" i="27"/>
  <c r="T72" i="27"/>
  <c r="T73" i="27"/>
  <c r="T74" i="27"/>
  <c r="T75" i="27"/>
  <c r="T76" i="27"/>
  <c r="T77" i="27"/>
  <c r="T78" i="27"/>
  <c r="T79" i="27"/>
  <c r="T80" i="27"/>
  <c r="T81" i="27"/>
  <c r="T82" i="27"/>
  <c r="T83" i="27"/>
  <c r="T84" i="27"/>
  <c r="T85" i="27"/>
  <c r="T86" i="27"/>
  <c r="T87" i="27"/>
  <c r="T88" i="27"/>
  <c r="T89" i="27"/>
  <c r="T90" i="27"/>
  <c r="T91" i="27"/>
  <c r="T92" i="27"/>
  <c r="T93" i="27"/>
  <c r="T94" i="27"/>
  <c r="T95" i="27"/>
  <c r="T96" i="27"/>
  <c r="T97" i="27"/>
  <c r="T98" i="27"/>
  <c r="T99" i="27"/>
  <c r="T100" i="27"/>
  <c r="T101" i="27"/>
  <c r="T102" i="27"/>
  <c r="T103" i="27"/>
  <c r="T104" i="27"/>
  <c r="T105" i="27"/>
  <c r="T106" i="27"/>
  <c r="T107" i="27"/>
  <c r="T108" i="27"/>
  <c r="T109" i="27"/>
  <c r="T110" i="27"/>
  <c r="T111" i="27"/>
  <c r="T112" i="27"/>
  <c r="T113" i="27"/>
  <c r="T114" i="27"/>
  <c r="T115" i="27"/>
  <c r="T116" i="27"/>
  <c r="T117" i="27"/>
  <c r="T118" i="27"/>
  <c r="T119" i="27"/>
  <c r="T120" i="27"/>
  <c r="T121" i="27"/>
  <c r="T122" i="27"/>
  <c r="T123" i="27"/>
  <c r="T124" i="27"/>
  <c r="T125" i="27"/>
  <c r="T126" i="27"/>
  <c r="T127" i="27"/>
  <c r="T128" i="27"/>
  <c r="T129" i="27"/>
  <c r="T130" i="27"/>
  <c r="T131" i="27"/>
  <c r="T132" i="27"/>
  <c r="T133" i="27"/>
  <c r="T134" i="27"/>
  <c r="T135" i="27"/>
  <c r="T136" i="27"/>
  <c r="T137" i="27"/>
  <c r="T138" i="27"/>
  <c r="T139" i="27"/>
  <c r="T140" i="27"/>
  <c r="T141" i="27"/>
  <c r="T142" i="27"/>
  <c r="T143" i="27"/>
  <c r="T144" i="27"/>
  <c r="T145" i="27"/>
  <c r="T146" i="27"/>
  <c r="T147" i="27"/>
  <c r="T148" i="27"/>
  <c r="T149" i="27"/>
  <c r="T150" i="27"/>
  <c r="T151" i="27"/>
  <c r="T152" i="27"/>
  <c r="T153" i="27"/>
  <c r="T154" i="27"/>
  <c r="T155" i="27"/>
  <c r="T156" i="27"/>
  <c r="T157" i="27"/>
  <c r="T158" i="27"/>
  <c r="T159" i="27"/>
  <c r="T160" i="27"/>
  <c r="T161" i="27"/>
  <c r="T162" i="27"/>
  <c r="T163" i="27"/>
  <c r="T164" i="27"/>
  <c r="T165" i="27"/>
  <c r="T166" i="27"/>
  <c r="T167" i="27"/>
  <c r="T168" i="27"/>
  <c r="T169" i="27"/>
  <c r="S62" i="27"/>
  <c r="S63" i="27"/>
  <c r="S64" i="27"/>
  <c r="S65" i="27"/>
  <c r="S66" i="27"/>
  <c r="S67" i="27"/>
  <c r="S68" i="27"/>
  <c r="S69" i="27"/>
  <c r="S70" i="27"/>
  <c r="S71" i="27"/>
  <c r="S72" i="27"/>
  <c r="S73" i="27"/>
  <c r="S74" i="27"/>
  <c r="S75" i="27"/>
  <c r="S76" i="27"/>
  <c r="S77" i="27"/>
  <c r="S78" i="27"/>
  <c r="S79" i="27"/>
  <c r="S80" i="27"/>
  <c r="S81" i="27"/>
  <c r="S82" i="27"/>
  <c r="S83" i="27"/>
  <c r="S84" i="27"/>
  <c r="S85" i="27"/>
  <c r="S86" i="27"/>
  <c r="S87" i="27"/>
  <c r="S88" i="27"/>
  <c r="S89" i="27"/>
  <c r="S90" i="27"/>
  <c r="S91" i="27"/>
  <c r="S92" i="27"/>
  <c r="S93" i="27"/>
  <c r="S94" i="27"/>
  <c r="S95" i="27"/>
  <c r="S96" i="27"/>
  <c r="S97" i="27"/>
  <c r="S98" i="27"/>
  <c r="S99" i="27"/>
  <c r="S100" i="27"/>
  <c r="S101" i="27"/>
  <c r="S102" i="27"/>
  <c r="S103" i="27"/>
  <c r="S104" i="27"/>
  <c r="S105" i="27"/>
  <c r="S106" i="27"/>
  <c r="S107" i="27"/>
  <c r="S108" i="27"/>
  <c r="S109" i="27"/>
  <c r="S110" i="27"/>
  <c r="S111" i="27"/>
  <c r="S112" i="27"/>
  <c r="S113" i="27"/>
  <c r="S114" i="27"/>
  <c r="S115" i="27"/>
  <c r="S116" i="27"/>
  <c r="S117" i="27"/>
  <c r="S118" i="27"/>
  <c r="S119" i="27"/>
  <c r="S120" i="27"/>
  <c r="S121" i="27"/>
  <c r="S122" i="27"/>
  <c r="S123" i="27"/>
  <c r="S124" i="27"/>
  <c r="S125" i="27"/>
  <c r="S126" i="27"/>
  <c r="S127" i="27"/>
  <c r="S128" i="27"/>
  <c r="S129" i="27"/>
  <c r="S130" i="27"/>
  <c r="S131" i="27"/>
  <c r="S132" i="27"/>
  <c r="S133" i="27"/>
  <c r="S134" i="27"/>
  <c r="S135" i="27"/>
  <c r="S136" i="27"/>
  <c r="S137" i="27"/>
  <c r="S138" i="27"/>
  <c r="S139" i="27"/>
  <c r="S140" i="27"/>
  <c r="S141" i="27"/>
  <c r="S142" i="27"/>
  <c r="S143" i="27"/>
  <c r="S144" i="27"/>
  <c r="S145" i="27"/>
  <c r="S146" i="27"/>
  <c r="S147" i="27"/>
  <c r="S148" i="27"/>
  <c r="S149" i="27"/>
  <c r="S150" i="27"/>
  <c r="S151" i="27"/>
  <c r="S152" i="27"/>
  <c r="S153" i="27"/>
  <c r="S154" i="27"/>
  <c r="S155" i="27"/>
  <c r="S156" i="27"/>
  <c r="S157" i="27"/>
  <c r="S158" i="27"/>
  <c r="S159" i="27"/>
  <c r="S160" i="27"/>
  <c r="S161" i="27"/>
  <c r="S162" i="27"/>
  <c r="S163" i="27"/>
  <c r="S164" i="27"/>
  <c r="S165" i="27"/>
  <c r="S166" i="27"/>
  <c r="S167" i="27"/>
  <c r="S168" i="27"/>
  <c r="S169" i="27"/>
  <c r="C1" i="27"/>
  <c r="AK3" i="26"/>
  <c r="AK4" i="26"/>
  <c r="AK5" i="26"/>
  <c r="AK6" i="26"/>
  <c r="AK7" i="26"/>
  <c r="AK8" i="26"/>
  <c r="AK9" i="26"/>
  <c r="AK10" i="26"/>
  <c r="AK11" i="26"/>
  <c r="AK12" i="26"/>
  <c r="AK2" i="26"/>
  <c r="M21" i="26"/>
  <c r="W3" i="26"/>
  <c r="W4" i="26"/>
  <c r="W5" i="26"/>
  <c r="W6" i="26"/>
  <c r="W7" i="26"/>
  <c r="W8" i="26"/>
  <c r="W9" i="26"/>
  <c r="W10" i="26"/>
  <c r="W11" i="26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35" i="26"/>
  <c r="W36" i="26"/>
  <c r="W37" i="26"/>
  <c r="W2" i="26"/>
  <c r="V3" i="26"/>
  <c r="V4" i="26"/>
  <c r="V5" i="26"/>
  <c r="V6" i="26"/>
  <c r="V7" i="26"/>
  <c r="V8" i="26"/>
  <c r="V9" i="26"/>
  <c r="V10" i="26"/>
  <c r="V11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27" i="26"/>
  <c r="V28" i="26"/>
  <c r="V29" i="26"/>
  <c r="V30" i="26"/>
  <c r="V31" i="26"/>
  <c r="V32" i="26"/>
  <c r="V33" i="26"/>
  <c r="V34" i="26"/>
  <c r="V35" i="26"/>
  <c r="V36" i="26"/>
  <c r="V37" i="26"/>
  <c r="AH169" i="27" l="1"/>
  <c r="AH165" i="27"/>
  <c r="AH161" i="27"/>
  <c r="AH157" i="27"/>
  <c r="AH153" i="27"/>
  <c r="AH149" i="27"/>
  <c r="AH145" i="27"/>
  <c r="AH141" i="27"/>
  <c r="AH137" i="27"/>
  <c r="AH133" i="27"/>
  <c r="AH129" i="27"/>
  <c r="AH125" i="27"/>
  <c r="AH121" i="27"/>
  <c r="AH117" i="27"/>
  <c r="AH113" i="27"/>
  <c r="AH109" i="27"/>
  <c r="AH105" i="27"/>
  <c r="AH101" i="27"/>
  <c r="AH97" i="27"/>
  <c r="AH93" i="27"/>
  <c r="AH89" i="27"/>
  <c r="AH85" i="27"/>
  <c r="AH81" i="27"/>
  <c r="AH77" i="27"/>
  <c r="AH73" i="27"/>
  <c r="AH69" i="27"/>
  <c r="AH65" i="27"/>
  <c r="AH61" i="27"/>
  <c r="AH57" i="27"/>
  <c r="AH53" i="27"/>
  <c r="AH49" i="27"/>
  <c r="AH45" i="27"/>
  <c r="AH41" i="27"/>
  <c r="AH37" i="27"/>
  <c r="AH33" i="27"/>
  <c r="AH29" i="27"/>
  <c r="AH25" i="27"/>
  <c r="AH21" i="27"/>
  <c r="AH17" i="27"/>
  <c r="AH156" i="27"/>
  <c r="AH152" i="27"/>
  <c r="AH148" i="27"/>
  <c r="AH144" i="27"/>
  <c r="AH140" i="27"/>
  <c r="AH136" i="27"/>
  <c r="AH132" i="27"/>
  <c r="AH128" i="27"/>
  <c r="AH124" i="27"/>
  <c r="AH120" i="27"/>
  <c r="AH116" i="27"/>
  <c r="AH112" i="27"/>
  <c r="AH108" i="27"/>
  <c r="AH104" i="27"/>
  <c r="AH100" i="27"/>
  <c r="AH96" i="27"/>
  <c r="AH92" i="27"/>
  <c r="AH88" i="27"/>
  <c r="AH84" i="27"/>
  <c r="AH80" i="27"/>
  <c r="AH76" i="27"/>
  <c r="AH72" i="27"/>
  <c r="AH68" i="27"/>
  <c r="AH64" i="27"/>
  <c r="AH60" i="27"/>
  <c r="AH56" i="27"/>
  <c r="AH52" i="27"/>
  <c r="AH48" i="27"/>
  <c r="AH44" i="27"/>
  <c r="AH40" i="27"/>
  <c r="AH36" i="27"/>
  <c r="AH32" i="27"/>
  <c r="AH28" i="27"/>
  <c r="AH24" i="27"/>
  <c r="AH20" i="27"/>
  <c r="AH16" i="27"/>
  <c r="AH167" i="27"/>
  <c r="AH163" i="27"/>
  <c r="AH159" i="27"/>
  <c r="AH155" i="27"/>
  <c r="AH151" i="27"/>
  <c r="AH147" i="27"/>
  <c r="AH143" i="27"/>
  <c r="AH139" i="27"/>
  <c r="AH135" i="27"/>
  <c r="AH131" i="27"/>
  <c r="AH127" i="27"/>
  <c r="AH123" i="27"/>
  <c r="AH119" i="27"/>
  <c r="AH115" i="27"/>
  <c r="AH111" i="27"/>
  <c r="AH107" i="27"/>
  <c r="AH103" i="27"/>
  <c r="AH99" i="27"/>
  <c r="AH95" i="27"/>
  <c r="AH91" i="27"/>
  <c r="AH87" i="27"/>
  <c r="AH83" i="27"/>
  <c r="AH79" i="27"/>
  <c r="AH75" i="27"/>
  <c r="AH71" i="27"/>
  <c r="AH67" i="27"/>
  <c r="AH63" i="27"/>
  <c r="AH59" i="27"/>
  <c r="AH55" i="27"/>
  <c r="AH51" i="27"/>
  <c r="AH47" i="27"/>
  <c r="AH43" i="27"/>
  <c r="AH39" i="27"/>
  <c r="AH35" i="27"/>
  <c r="AH31" i="27"/>
  <c r="AH27" i="27"/>
  <c r="AH23" i="27"/>
  <c r="AH19" i="27"/>
  <c r="AH166" i="27"/>
  <c r="AH162" i="27"/>
  <c r="AH158" i="27"/>
  <c r="AH154" i="27"/>
  <c r="AH150" i="27"/>
  <c r="AH146" i="27"/>
  <c r="AH142" i="27"/>
  <c r="AH138" i="27"/>
  <c r="AH134" i="27"/>
  <c r="AH130" i="27"/>
  <c r="AH126" i="27"/>
  <c r="AH122" i="27"/>
  <c r="AH118" i="27"/>
  <c r="AH114" i="27"/>
  <c r="AH110" i="27"/>
  <c r="AH106" i="27"/>
  <c r="AH102" i="27"/>
  <c r="AH98" i="27"/>
  <c r="AH94" i="27"/>
  <c r="AH90" i="27"/>
  <c r="AH86" i="27"/>
  <c r="AH82" i="27"/>
  <c r="AH78" i="27"/>
  <c r="AH164" i="27"/>
  <c r="AH168" i="27"/>
  <c r="AH160" i="27"/>
  <c r="AH74" i="27"/>
  <c r="AH70" i="27"/>
  <c r="AH66" i="27"/>
  <c r="AH62" i="27"/>
  <c r="AH58" i="27"/>
  <c r="AH54" i="27"/>
  <c r="AH50" i="27"/>
  <c r="AH46" i="27"/>
  <c r="AH42" i="27"/>
  <c r="AH38" i="27"/>
  <c r="AH34" i="27"/>
  <c r="AH30" i="27"/>
  <c r="AH26" i="27"/>
  <c r="AH22" i="27"/>
  <c r="AH18" i="27"/>
  <c r="AF1" i="27" l="1"/>
  <c r="AG1" i="27"/>
  <c r="T1" i="27"/>
  <c r="S1" i="27"/>
  <c r="F168" i="27"/>
  <c r="F169" i="27"/>
  <c r="F3" i="27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F108" i="27"/>
  <c r="F109" i="27"/>
  <c r="F110" i="27"/>
  <c r="F111" i="27"/>
  <c r="AF2" i="27" s="1"/>
  <c r="F112" i="27"/>
  <c r="AF3" i="27" s="1"/>
  <c r="F113" i="27"/>
  <c r="F114" i="27"/>
  <c r="AF5" i="27" s="1"/>
  <c r="F115" i="27"/>
  <c r="AF6" i="27" s="1"/>
  <c r="F116" i="27"/>
  <c r="AF7" i="27" s="1"/>
  <c r="F117" i="27"/>
  <c r="F118" i="27"/>
  <c r="AF9" i="27" s="1"/>
  <c r="F119" i="27"/>
  <c r="AF10" i="27" s="1"/>
  <c r="F120" i="27"/>
  <c r="AF11" i="27" s="1"/>
  <c r="F121" i="27"/>
  <c r="AF12" i="27" s="1"/>
  <c r="F122" i="27"/>
  <c r="F123" i="27"/>
  <c r="T3" i="27" s="1"/>
  <c r="F124" i="27"/>
  <c r="T4" i="27" s="1"/>
  <c r="F125" i="27"/>
  <c r="T5" i="27" s="1"/>
  <c r="F126" i="27"/>
  <c r="T6" i="27" s="1"/>
  <c r="F127" i="27"/>
  <c r="T7" i="27" s="1"/>
  <c r="F128" i="27"/>
  <c r="T8" i="27" s="1"/>
  <c r="F129" i="27"/>
  <c r="T9" i="27" s="1"/>
  <c r="F130" i="27"/>
  <c r="T10" i="27" s="1"/>
  <c r="F131" i="27"/>
  <c r="T11" i="27" s="1"/>
  <c r="F132" i="27"/>
  <c r="T12" i="27" s="1"/>
  <c r="F133" i="27"/>
  <c r="T13" i="27" s="1"/>
  <c r="F134" i="27"/>
  <c r="F135" i="27"/>
  <c r="F136" i="27"/>
  <c r="F137" i="27"/>
  <c r="F138" i="27"/>
  <c r="F139" i="27"/>
  <c r="F140" i="27"/>
  <c r="F141" i="27"/>
  <c r="F142" i="27"/>
  <c r="F143" i="27"/>
  <c r="F144" i="27"/>
  <c r="F145" i="27"/>
  <c r="F146" i="27"/>
  <c r="F147" i="27"/>
  <c r="F148" i="27"/>
  <c r="F149" i="27"/>
  <c r="F150" i="27"/>
  <c r="F151" i="27"/>
  <c r="F152" i="27"/>
  <c r="F153" i="27"/>
  <c r="F154" i="27"/>
  <c r="F155" i="27"/>
  <c r="F156" i="27"/>
  <c r="F157" i="27"/>
  <c r="F158" i="27"/>
  <c r="F159" i="27"/>
  <c r="AF14" i="27" s="1"/>
  <c r="F160" i="27"/>
  <c r="AF15" i="27" s="1"/>
  <c r="F161" i="27"/>
  <c r="F162" i="27"/>
  <c r="F163" i="27"/>
  <c r="F164" i="27"/>
  <c r="F165" i="27"/>
  <c r="F166" i="27"/>
  <c r="F167" i="27"/>
  <c r="F2" i="27"/>
  <c r="T14" i="27" l="1"/>
  <c r="AF8" i="27"/>
  <c r="T32" i="27"/>
  <c r="T55" i="27"/>
  <c r="T24" i="27"/>
  <c r="T47" i="27"/>
  <c r="T35" i="27"/>
  <c r="T58" i="27"/>
  <c r="T31" i="27"/>
  <c r="T54" i="27"/>
  <c r="T27" i="27"/>
  <c r="T50" i="27"/>
  <c r="T23" i="27"/>
  <c r="T46" i="27"/>
  <c r="T19" i="27"/>
  <c r="T42" i="27"/>
  <c r="T15" i="27"/>
  <c r="T38" i="27"/>
  <c r="T36" i="27"/>
  <c r="T59" i="27"/>
  <c r="T28" i="27"/>
  <c r="T51" i="27"/>
  <c r="T20" i="27"/>
  <c r="T43" i="27"/>
  <c r="T16" i="27"/>
  <c r="T39" i="27"/>
  <c r="AF13" i="27"/>
  <c r="T61" i="27"/>
  <c r="T34" i="27"/>
  <c r="T57" i="27"/>
  <c r="T30" i="27"/>
  <c r="T53" i="27"/>
  <c r="T26" i="27"/>
  <c r="T49" i="27"/>
  <c r="T22" i="27"/>
  <c r="T45" i="27"/>
  <c r="T18" i="27"/>
  <c r="T41" i="27"/>
  <c r="T2" i="27"/>
  <c r="T37" i="27"/>
  <c r="T60" i="27"/>
  <c r="T33" i="27"/>
  <c r="T56" i="27"/>
  <c r="T29" i="27"/>
  <c r="T52" i="27"/>
  <c r="T25" i="27"/>
  <c r="T48" i="27"/>
  <c r="T21" i="27"/>
  <c r="T44" i="27"/>
  <c r="T17" i="27"/>
  <c r="T40" i="27"/>
  <c r="AF4" i="27"/>
  <c r="G167" i="26"/>
  <c r="F167" i="26"/>
  <c r="E167" i="26"/>
  <c r="G166" i="26"/>
  <c r="F166" i="26"/>
  <c r="E166" i="26"/>
  <c r="G165" i="26"/>
  <c r="F165" i="26"/>
  <c r="E165" i="26"/>
  <c r="G164" i="26"/>
  <c r="F164" i="26"/>
  <c r="E164" i="26"/>
  <c r="G163" i="26"/>
  <c r="F163" i="26"/>
  <c r="E163" i="26"/>
  <c r="G162" i="26"/>
  <c r="F162" i="26"/>
  <c r="E162" i="26"/>
  <c r="G161" i="26"/>
  <c r="F161" i="26"/>
  <c r="E161" i="26"/>
  <c r="G160" i="26"/>
  <c r="F160" i="26"/>
  <c r="E160" i="26"/>
  <c r="G159" i="26"/>
  <c r="F159" i="26"/>
  <c r="E159" i="26"/>
  <c r="G158" i="26"/>
  <c r="F158" i="26"/>
  <c r="E158" i="26"/>
  <c r="G157" i="26"/>
  <c r="F157" i="26"/>
  <c r="E157" i="26"/>
  <c r="G156" i="26"/>
  <c r="F156" i="26"/>
  <c r="E156" i="26"/>
  <c r="G155" i="26"/>
  <c r="F155" i="26"/>
  <c r="E155" i="26"/>
  <c r="G154" i="26"/>
  <c r="F154" i="26"/>
  <c r="E154" i="26"/>
  <c r="G153" i="26"/>
  <c r="F153" i="26"/>
  <c r="E153" i="26"/>
  <c r="G152" i="26"/>
  <c r="F152" i="26"/>
  <c r="E152" i="26"/>
  <c r="G151" i="26"/>
  <c r="F151" i="26"/>
  <c r="E151" i="26"/>
  <c r="G150" i="26"/>
  <c r="F150" i="26"/>
  <c r="E150" i="26"/>
  <c r="G149" i="26"/>
  <c r="F149" i="26"/>
  <c r="E149" i="26"/>
  <c r="G148" i="26"/>
  <c r="F148" i="26"/>
  <c r="E148" i="26"/>
  <c r="G147" i="26"/>
  <c r="F147" i="26"/>
  <c r="E147" i="26"/>
  <c r="G146" i="26"/>
  <c r="F146" i="26"/>
  <c r="E146" i="26"/>
  <c r="G145" i="26"/>
  <c r="F145" i="26"/>
  <c r="E145" i="26"/>
  <c r="G144" i="26"/>
  <c r="F144" i="26"/>
  <c r="E144" i="26"/>
  <c r="G143" i="26"/>
  <c r="F143" i="26"/>
  <c r="E143" i="26"/>
  <c r="G142" i="26"/>
  <c r="F142" i="26"/>
  <c r="E142" i="26"/>
  <c r="G141" i="26"/>
  <c r="F141" i="26"/>
  <c r="E141" i="26"/>
  <c r="G140" i="26"/>
  <c r="F140" i="26"/>
  <c r="E140" i="26"/>
  <c r="G139" i="26"/>
  <c r="F139" i="26"/>
  <c r="E139" i="26"/>
  <c r="G138" i="26"/>
  <c r="F138" i="26"/>
  <c r="E138" i="26"/>
  <c r="G137" i="26"/>
  <c r="F137" i="26"/>
  <c r="E137" i="26"/>
  <c r="G136" i="26"/>
  <c r="F136" i="26"/>
  <c r="E136" i="26"/>
  <c r="G135" i="26"/>
  <c r="F135" i="26"/>
  <c r="E135" i="26"/>
  <c r="G134" i="26"/>
  <c r="F134" i="26"/>
  <c r="E134" i="26"/>
  <c r="G133" i="26"/>
  <c r="F133" i="26"/>
  <c r="E133" i="26"/>
  <c r="G132" i="26"/>
  <c r="F132" i="26"/>
  <c r="E132" i="26"/>
  <c r="G131" i="26"/>
  <c r="F131" i="26"/>
  <c r="E131" i="26"/>
  <c r="G130" i="26"/>
  <c r="F130" i="26"/>
  <c r="E130" i="26"/>
  <c r="G129" i="26"/>
  <c r="F129" i="26"/>
  <c r="E129" i="26"/>
  <c r="G128" i="26"/>
  <c r="F128" i="26"/>
  <c r="E128" i="26"/>
  <c r="G127" i="26"/>
  <c r="F127" i="26"/>
  <c r="E127" i="26"/>
  <c r="G126" i="26"/>
  <c r="F126" i="26"/>
  <c r="E126" i="26"/>
  <c r="G125" i="26"/>
  <c r="F125" i="26"/>
  <c r="E125" i="26"/>
  <c r="G124" i="26"/>
  <c r="F124" i="26"/>
  <c r="E124" i="26"/>
  <c r="G123" i="26"/>
  <c r="F123" i="26"/>
  <c r="E123" i="26"/>
  <c r="G122" i="26"/>
  <c r="F122" i="26"/>
  <c r="E122" i="26"/>
  <c r="G121" i="26"/>
  <c r="F121" i="26"/>
  <c r="E121" i="26"/>
  <c r="G120" i="26"/>
  <c r="F120" i="26"/>
  <c r="E120" i="26"/>
  <c r="G119" i="26"/>
  <c r="F119" i="26"/>
  <c r="E119" i="26"/>
  <c r="G118" i="26"/>
  <c r="F118" i="26"/>
  <c r="E118" i="26"/>
  <c r="G117" i="26"/>
  <c r="F117" i="26"/>
  <c r="E117" i="26"/>
  <c r="G116" i="26"/>
  <c r="F116" i="26"/>
  <c r="E116" i="26"/>
  <c r="G115" i="26"/>
  <c r="F115" i="26"/>
  <c r="E115" i="26"/>
  <c r="G114" i="26"/>
  <c r="F114" i="26"/>
  <c r="E114" i="26"/>
  <c r="G113" i="26"/>
  <c r="F113" i="26"/>
  <c r="E113" i="26"/>
  <c r="G112" i="26"/>
  <c r="F112" i="26"/>
  <c r="E112" i="26"/>
  <c r="G111" i="26"/>
  <c r="F111" i="26"/>
  <c r="E111" i="26"/>
  <c r="G110" i="26"/>
  <c r="F110" i="26"/>
  <c r="E110" i="26"/>
  <c r="G109" i="26"/>
  <c r="F109" i="26"/>
  <c r="E109" i="26"/>
  <c r="G108" i="26"/>
  <c r="F108" i="26"/>
  <c r="E108" i="26"/>
  <c r="G107" i="26"/>
  <c r="F107" i="26"/>
  <c r="E107" i="26"/>
  <c r="G106" i="26"/>
  <c r="F106" i="26"/>
  <c r="E106" i="26"/>
  <c r="G105" i="26"/>
  <c r="F105" i="26"/>
  <c r="E105" i="26"/>
  <c r="G104" i="26"/>
  <c r="F104" i="26"/>
  <c r="E104" i="26"/>
  <c r="G103" i="26"/>
  <c r="F103" i="26"/>
  <c r="E103" i="26"/>
  <c r="G102" i="26"/>
  <c r="F102" i="26"/>
  <c r="E102" i="26"/>
  <c r="G101" i="26"/>
  <c r="F101" i="26"/>
  <c r="E101" i="26"/>
  <c r="G100" i="26"/>
  <c r="F100" i="26"/>
  <c r="E100" i="26"/>
  <c r="G99" i="26"/>
  <c r="F99" i="26"/>
  <c r="E99" i="26"/>
  <c r="G98" i="26"/>
  <c r="F98" i="26"/>
  <c r="E98" i="26"/>
  <c r="G97" i="26"/>
  <c r="F97" i="26"/>
  <c r="E97" i="26"/>
  <c r="G96" i="26"/>
  <c r="F96" i="26"/>
  <c r="E96" i="26"/>
  <c r="G95" i="26"/>
  <c r="F95" i="26"/>
  <c r="E95" i="26"/>
  <c r="G94" i="26"/>
  <c r="F94" i="26"/>
  <c r="E94" i="26"/>
  <c r="G93" i="26"/>
  <c r="F93" i="26"/>
  <c r="E93" i="26"/>
  <c r="G92" i="26"/>
  <c r="F92" i="26"/>
  <c r="E92" i="26"/>
  <c r="G91" i="26"/>
  <c r="F91" i="26"/>
  <c r="E91" i="26"/>
  <c r="G90" i="26"/>
  <c r="F90" i="26"/>
  <c r="E90" i="26"/>
  <c r="G89" i="26"/>
  <c r="F89" i="26"/>
  <c r="E89" i="26"/>
  <c r="G88" i="26"/>
  <c r="F88" i="26"/>
  <c r="E88" i="26"/>
  <c r="G87" i="26"/>
  <c r="F87" i="26"/>
  <c r="E87" i="26"/>
  <c r="G86" i="26"/>
  <c r="F86" i="26"/>
  <c r="E86" i="26"/>
  <c r="G85" i="26"/>
  <c r="F85" i="26"/>
  <c r="E85" i="26"/>
  <c r="G84" i="26"/>
  <c r="F84" i="26"/>
  <c r="E84" i="26"/>
  <c r="G83" i="26"/>
  <c r="F83" i="26"/>
  <c r="E83" i="26"/>
  <c r="G82" i="26"/>
  <c r="F82" i="26"/>
  <c r="E82" i="26"/>
  <c r="G81" i="26"/>
  <c r="F81" i="26"/>
  <c r="E81" i="26"/>
  <c r="G80" i="26"/>
  <c r="F80" i="26"/>
  <c r="E80" i="26"/>
  <c r="G79" i="26"/>
  <c r="F79" i="26"/>
  <c r="E79" i="26"/>
  <c r="G78" i="26"/>
  <c r="F78" i="26"/>
  <c r="E78" i="26"/>
  <c r="G77" i="26"/>
  <c r="F77" i="26"/>
  <c r="E77" i="26"/>
  <c r="G76" i="26"/>
  <c r="F76" i="26"/>
  <c r="E76" i="26"/>
  <c r="G75" i="26"/>
  <c r="F75" i="26"/>
  <c r="E75" i="26"/>
  <c r="G74" i="26"/>
  <c r="F74" i="26"/>
  <c r="E74" i="26"/>
  <c r="G73" i="26"/>
  <c r="F73" i="26"/>
  <c r="E73" i="26"/>
  <c r="G72" i="26"/>
  <c r="F72" i="26"/>
  <c r="E72" i="26"/>
  <c r="G71" i="26"/>
  <c r="F71" i="26"/>
  <c r="E71" i="26"/>
  <c r="G70" i="26"/>
  <c r="F70" i="26"/>
  <c r="E70" i="26"/>
  <c r="G69" i="26"/>
  <c r="F69" i="26"/>
  <c r="E69" i="26"/>
  <c r="G68" i="26"/>
  <c r="F68" i="26"/>
  <c r="E68" i="26"/>
  <c r="G67" i="26"/>
  <c r="F67" i="26"/>
  <c r="E67" i="26"/>
  <c r="G66" i="26"/>
  <c r="F66" i="26"/>
  <c r="E66" i="26"/>
  <c r="G65" i="26"/>
  <c r="F65" i="26"/>
  <c r="E65" i="26"/>
  <c r="G64" i="26"/>
  <c r="F64" i="26"/>
  <c r="E64" i="26"/>
  <c r="G63" i="26"/>
  <c r="F63" i="26"/>
  <c r="E63" i="26"/>
  <c r="G62" i="26"/>
  <c r="F62" i="26"/>
  <c r="E62" i="26"/>
  <c r="G61" i="26"/>
  <c r="F61" i="26"/>
  <c r="E61" i="26"/>
  <c r="G60" i="26"/>
  <c r="F60" i="26"/>
  <c r="E60" i="26"/>
  <c r="G59" i="26"/>
  <c r="F59" i="26"/>
  <c r="E59" i="26"/>
  <c r="G58" i="26"/>
  <c r="F58" i="26"/>
  <c r="E58" i="26"/>
  <c r="G57" i="26"/>
  <c r="F57" i="26"/>
  <c r="E57" i="26"/>
  <c r="G56" i="26"/>
  <c r="F56" i="26"/>
  <c r="E56" i="26"/>
  <c r="G55" i="26"/>
  <c r="F55" i="26"/>
  <c r="E55" i="26"/>
  <c r="G54" i="26"/>
  <c r="F54" i="26"/>
  <c r="E54" i="26"/>
  <c r="G53" i="26"/>
  <c r="F53" i="26"/>
  <c r="E53" i="26"/>
  <c r="G52" i="26"/>
  <c r="F52" i="26"/>
  <c r="E52" i="26"/>
  <c r="G51" i="26"/>
  <c r="F51" i="26"/>
  <c r="E51" i="26"/>
  <c r="G50" i="26"/>
  <c r="F50" i="26"/>
  <c r="E50" i="26"/>
  <c r="G49" i="26"/>
  <c r="F49" i="26"/>
  <c r="E49" i="26"/>
  <c r="G48" i="26"/>
  <c r="F48" i="26"/>
  <c r="E48" i="26"/>
  <c r="G47" i="26"/>
  <c r="F47" i="26"/>
  <c r="E47" i="26"/>
  <c r="G46" i="26"/>
  <c r="F46" i="26"/>
  <c r="E46" i="26"/>
  <c r="G45" i="26"/>
  <c r="F45" i="26"/>
  <c r="E45" i="26"/>
  <c r="G44" i="26"/>
  <c r="F44" i="26"/>
  <c r="E44" i="26"/>
  <c r="G43" i="26"/>
  <c r="F43" i="26"/>
  <c r="E43" i="26"/>
  <c r="G42" i="26"/>
  <c r="F42" i="26"/>
  <c r="E42" i="26"/>
  <c r="G41" i="26"/>
  <c r="F41" i="26"/>
  <c r="E41" i="26"/>
  <c r="G40" i="26"/>
  <c r="F40" i="26"/>
  <c r="E40" i="26"/>
  <c r="G39" i="26"/>
  <c r="F39" i="26"/>
  <c r="E39" i="26"/>
  <c r="G38" i="26"/>
  <c r="F38" i="26"/>
  <c r="E38" i="26"/>
  <c r="G37" i="26"/>
  <c r="F37" i="26"/>
  <c r="E37" i="26"/>
  <c r="G36" i="26"/>
  <c r="F36" i="26"/>
  <c r="E36" i="26"/>
  <c r="G35" i="26"/>
  <c r="F35" i="26"/>
  <c r="E35" i="26"/>
  <c r="G34" i="26"/>
  <c r="F34" i="26"/>
  <c r="E34" i="26"/>
  <c r="G33" i="26"/>
  <c r="F33" i="26"/>
  <c r="E33" i="26"/>
  <c r="G32" i="26"/>
  <c r="F32" i="26"/>
  <c r="E32" i="26"/>
  <c r="G31" i="26"/>
  <c r="F31" i="26"/>
  <c r="E31" i="26"/>
  <c r="G30" i="26"/>
  <c r="F30" i="26"/>
  <c r="E30" i="26"/>
  <c r="G29" i="26"/>
  <c r="F29" i="26"/>
  <c r="E29" i="26"/>
  <c r="G28" i="26"/>
  <c r="F28" i="26"/>
  <c r="E28" i="26"/>
  <c r="G27" i="26"/>
  <c r="F27" i="26"/>
  <c r="E27" i="26"/>
  <c r="G26" i="26"/>
  <c r="F26" i="26"/>
  <c r="E26" i="26"/>
  <c r="G25" i="26"/>
  <c r="F25" i="26"/>
  <c r="E25" i="26"/>
  <c r="G24" i="26"/>
  <c r="F24" i="26"/>
  <c r="E24" i="26"/>
  <c r="G23" i="26"/>
  <c r="F23" i="26"/>
  <c r="E23" i="26"/>
  <c r="G22" i="26"/>
  <c r="F22" i="26"/>
  <c r="E22" i="26"/>
  <c r="G21" i="26"/>
  <c r="F21" i="26"/>
  <c r="E21" i="26"/>
  <c r="G20" i="26"/>
  <c r="F20" i="26"/>
  <c r="E20" i="26"/>
  <c r="G19" i="26"/>
  <c r="F19" i="26"/>
  <c r="E19" i="26"/>
  <c r="G18" i="26"/>
  <c r="F18" i="26"/>
  <c r="E18" i="26"/>
  <c r="G17" i="26"/>
  <c r="F17" i="26"/>
  <c r="E17" i="26"/>
  <c r="G16" i="26"/>
  <c r="F16" i="26"/>
  <c r="E16" i="26"/>
  <c r="G15" i="26"/>
  <c r="F15" i="26"/>
  <c r="E15" i="26"/>
  <c r="G14" i="26"/>
  <c r="F14" i="26"/>
  <c r="E14" i="26"/>
  <c r="G13" i="26"/>
  <c r="F13" i="26"/>
  <c r="E13" i="26"/>
  <c r="G12" i="26"/>
  <c r="F12" i="26"/>
  <c r="E12" i="26"/>
  <c r="G11" i="26"/>
  <c r="F11" i="26"/>
  <c r="E11" i="26"/>
  <c r="G10" i="26"/>
  <c r="F10" i="26"/>
  <c r="E10" i="26"/>
  <c r="G9" i="26"/>
  <c r="F9" i="26"/>
  <c r="E9" i="26"/>
  <c r="G8" i="26"/>
  <c r="F8" i="26"/>
  <c r="E8" i="26"/>
  <c r="G7" i="26"/>
  <c r="F7" i="26"/>
  <c r="E7" i="26"/>
  <c r="G6" i="26"/>
  <c r="F6" i="26"/>
  <c r="E6" i="26"/>
  <c r="G5" i="26"/>
  <c r="F5" i="26"/>
  <c r="E5" i="26"/>
  <c r="G4" i="26"/>
  <c r="F4" i="26"/>
  <c r="E4" i="26"/>
  <c r="G3" i="26"/>
  <c r="F3" i="26"/>
  <c r="E3" i="26"/>
  <c r="AK3" i="27" l="1"/>
  <c r="Z8" i="27"/>
  <c r="Z12" i="27"/>
  <c r="Z9" i="27"/>
  <c r="Z5" i="27"/>
  <c r="AK4" i="27"/>
  <c r="Z4" i="27"/>
  <c r="Z13" i="27"/>
  <c r="Z11" i="27"/>
  <c r="Z7" i="27"/>
  <c r="Z6" i="27"/>
  <c r="Z14" i="27"/>
  <c r="Z10" i="27"/>
  <c r="Z15" i="27"/>
  <c r="Z16" i="27" l="1"/>
  <c r="AA4" i="27" s="1"/>
  <c r="AA10" i="27" l="1"/>
  <c r="AA15" i="27"/>
  <c r="AA12" i="27"/>
  <c r="AA6" i="27"/>
  <c r="AA14" i="27"/>
  <c r="AA13" i="27"/>
  <c r="AA16" i="27"/>
  <c r="AA5" i="27"/>
  <c r="AA11" i="27"/>
  <c r="AA9" i="27"/>
  <c r="AA8" i="27"/>
  <c r="AA7" i="27"/>
  <c r="V165" i="26"/>
  <c r="AJ67" i="26"/>
  <c r="W127" i="26"/>
  <c r="V75" i="26"/>
  <c r="V69" i="26"/>
  <c r="V114" i="26"/>
  <c r="W117" i="26"/>
  <c r="W92" i="26"/>
  <c r="W90" i="26"/>
  <c r="AJ150" i="26"/>
  <c r="W98" i="26"/>
  <c r="AJ161" i="26"/>
  <c r="AJ141" i="26"/>
  <c r="W113" i="26"/>
  <c r="AJ16" i="26"/>
  <c r="W107" i="26"/>
  <c r="V49" i="26"/>
  <c r="AJ136" i="26"/>
  <c r="W47" i="26"/>
  <c r="W118" i="26"/>
  <c r="W161" i="26"/>
  <c r="W102" i="26"/>
  <c r="W48" i="26"/>
  <c r="AJ87" i="26"/>
  <c r="AJ83" i="26"/>
  <c r="AJ66" i="26"/>
  <c r="AJ168" i="26"/>
  <c r="V53" i="26"/>
  <c r="V87" i="26"/>
  <c r="AJ47" i="26"/>
  <c r="W57" i="26"/>
  <c r="W145" i="26"/>
  <c r="W130" i="26"/>
  <c r="AJ111" i="26"/>
  <c r="AJ29" i="26"/>
  <c r="W138" i="26"/>
  <c r="AJ119" i="26"/>
  <c r="W105" i="26"/>
  <c r="V151" i="26"/>
  <c r="AJ71" i="26"/>
  <c r="V56" i="26"/>
  <c r="AJ124" i="26"/>
  <c r="W151" i="26"/>
  <c r="V166" i="26"/>
  <c r="AJ57" i="26"/>
  <c r="V122" i="26"/>
  <c r="W65" i="26"/>
  <c r="V129" i="26"/>
  <c r="W100" i="26"/>
  <c r="V104" i="26"/>
  <c r="W136" i="26"/>
  <c r="V154" i="26"/>
  <c r="W146" i="26"/>
  <c r="W49" i="26"/>
  <c r="V125" i="26"/>
  <c r="V42" i="26"/>
  <c r="V97" i="26"/>
  <c r="AJ22" i="26"/>
  <c r="AJ145" i="26"/>
  <c r="W115" i="26"/>
  <c r="W126" i="26"/>
  <c r="V119" i="26"/>
  <c r="W60" i="26"/>
  <c r="AJ45" i="26"/>
  <c r="W43" i="26"/>
  <c r="W63" i="26"/>
  <c r="AJ20" i="26"/>
  <c r="AJ26" i="26"/>
  <c r="W153" i="26"/>
  <c r="AJ38" i="26"/>
  <c r="W81" i="26"/>
  <c r="W54" i="26"/>
  <c r="V93" i="26"/>
  <c r="V147" i="26"/>
  <c r="W108" i="26"/>
  <c r="V40" i="26"/>
  <c r="V145" i="26"/>
  <c r="V152" i="26"/>
  <c r="W112" i="26"/>
  <c r="V150" i="26"/>
  <c r="W135" i="26"/>
  <c r="V101" i="26"/>
  <c r="W149" i="26"/>
  <c r="W46" i="26"/>
  <c r="AJ34" i="26"/>
  <c r="AJ77" i="26"/>
  <c r="W159" i="26"/>
  <c r="W67" i="26"/>
  <c r="E2" i="26"/>
  <c r="AJ139" i="26"/>
  <c r="AJ44" i="26"/>
  <c r="W97" i="26"/>
  <c r="V133" i="26"/>
  <c r="V113" i="26"/>
  <c r="AJ78" i="26"/>
  <c r="V55" i="26"/>
  <c r="AJ127" i="26"/>
  <c r="AJ39" i="26"/>
  <c r="AJ123" i="26"/>
  <c r="W64" i="26"/>
  <c r="V71" i="26"/>
  <c r="AJ143" i="26"/>
  <c r="W42" i="26"/>
  <c r="W59" i="26"/>
  <c r="W132" i="26"/>
  <c r="W61" i="26"/>
  <c r="W143" i="26"/>
  <c r="W144" i="26"/>
  <c r="V162" i="26"/>
  <c r="AJ149" i="26"/>
  <c r="W89" i="26"/>
  <c r="W86" i="26"/>
  <c r="V123" i="26"/>
  <c r="AJ68" i="26"/>
  <c r="W156" i="26"/>
  <c r="V39" i="26"/>
  <c r="AJ90" i="26"/>
  <c r="V100" i="26"/>
  <c r="W168" i="26"/>
  <c r="AJ126" i="26"/>
  <c r="V148" i="26"/>
  <c r="AJ37" i="26"/>
  <c r="W169" i="26"/>
  <c r="AJ125" i="26"/>
  <c r="V62" i="26"/>
  <c r="AJ52" i="26"/>
  <c r="V67" i="26"/>
  <c r="V124" i="26"/>
  <c r="AJ80" i="26"/>
  <c r="V128" i="26"/>
  <c r="AJ131" i="26"/>
  <c r="W87" i="26"/>
  <c r="W91" i="26"/>
  <c r="AJ109" i="26"/>
  <c r="W163" i="26"/>
  <c r="W52" i="26"/>
  <c r="V127" i="26"/>
  <c r="V78" i="26"/>
  <c r="V159" i="26"/>
  <c r="AJ122" i="26"/>
  <c r="AJ43" i="26"/>
  <c r="AJ88" i="26"/>
  <c r="V46" i="26"/>
  <c r="V81" i="26"/>
  <c r="AJ86" i="26"/>
  <c r="AJ51" i="26"/>
  <c r="V131" i="26"/>
  <c r="AJ107" i="26"/>
  <c r="AJ25" i="26"/>
  <c r="W96" i="26"/>
  <c r="V121" i="26"/>
  <c r="AJ76" i="26"/>
  <c r="V98" i="26"/>
  <c r="W137" i="26"/>
  <c r="V143" i="26"/>
  <c r="W165" i="26"/>
  <c r="W71" i="26"/>
  <c r="W58" i="26"/>
  <c r="AJ108" i="26"/>
  <c r="AJ74" i="26"/>
  <c r="AJ15" i="26"/>
  <c r="AJ53" i="26"/>
  <c r="W51" i="26"/>
  <c r="AJ41" i="26"/>
  <c r="AJ73" i="26"/>
  <c r="AJ142" i="26"/>
  <c r="W120" i="26"/>
  <c r="AJ49" i="26"/>
  <c r="V48" i="26"/>
  <c r="V68" i="26"/>
  <c r="AJ98" i="26"/>
  <c r="W114" i="26"/>
  <c r="AJ63" i="26"/>
  <c r="W101" i="26"/>
  <c r="AJ89" i="26"/>
  <c r="V141" i="26"/>
  <c r="V108" i="26"/>
  <c r="W78" i="26"/>
  <c r="V156" i="26"/>
  <c r="V66" i="26"/>
  <c r="AJ14" i="26"/>
  <c r="V60" i="26"/>
  <c r="V94" i="26"/>
  <c r="AJ92" i="26"/>
  <c r="AJ30" i="26"/>
  <c r="AJ166" i="26"/>
  <c r="W160" i="26"/>
  <c r="V116" i="26"/>
  <c r="V79" i="26"/>
  <c r="AJ163" i="26"/>
  <c r="W41" i="26"/>
  <c r="W104" i="26"/>
  <c r="V92" i="26"/>
  <c r="W85" i="26"/>
  <c r="V161" i="26"/>
  <c r="V72" i="26"/>
  <c r="W76" i="26"/>
  <c r="V38" i="26"/>
  <c r="AJ46" i="26"/>
  <c r="V155" i="26"/>
  <c r="V112" i="26"/>
  <c r="AJ60" i="26"/>
  <c r="AJ162" i="26"/>
  <c r="V130" i="26"/>
  <c r="V50" i="26"/>
  <c r="W70" i="26"/>
  <c r="AJ35" i="26"/>
  <c r="AJ151" i="26"/>
  <c r="W72" i="26"/>
  <c r="V84" i="26"/>
  <c r="AJ18" i="26"/>
  <c r="V158" i="26"/>
  <c r="V88" i="26"/>
  <c r="AJ106" i="26"/>
  <c r="W134" i="26"/>
  <c r="V61" i="26"/>
  <c r="V64" i="26"/>
  <c r="AJ120" i="26"/>
  <c r="AJ27" i="26"/>
  <c r="AJ129" i="26"/>
  <c r="W40" i="26"/>
  <c r="AJ33" i="26"/>
  <c r="AJ58" i="26"/>
  <c r="AJ157" i="26"/>
  <c r="W147" i="26"/>
  <c r="V65" i="26"/>
  <c r="AJ56" i="26"/>
  <c r="AJ99" i="26"/>
  <c r="W83" i="26"/>
  <c r="AJ117" i="26"/>
  <c r="W53" i="26"/>
  <c r="W73" i="26"/>
  <c r="AJ96" i="26"/>
  <c r="V140" i="26"/>
  <c r="V76" i="26"/>
  <c r="W119" i="26"/>
  <c r="AJ130" i="26"/>
  <c r="AJ114" i="26"/>
  <c r="W95" i="26"/>
  <c r="AJ82" i="26"/>
  <c r="AJ154" i="26"/>
  <c r="W152" i="26"/>
  <c r="W121" i="26"/>
  <c r="W162" i="26"/>
  <c r="V59" i="26"/>
  <c r="V85" i="26"/>
  <c r="AJ81" i="26"/>
  <c r="W50" i="26"/>
  <c r="V91" i="26"/>
  <c r="W106" i="26"/>
  <c r="AJ13" i="26"/>
  <c r="W84" i="26"/>
  <c r="W82" i="26"/>
  <c r="AJ97" i="26"/>
  <c r="W77" i="26"/>
  <c r="V106" i="26"/>
  <c r="AJ32" i="26"/>
  <c r="V164" i="26"/>
  <c r="W74" i="26"/>
  <c r="V80" i="26"/>
  <c r="W131" i="26"/>
  <c r="V41" i="26"/>
  <c r="AJ75" i="26"/>
  <c r="V168" i="26"/>
  <c r="AJ36" i="26"/>
  <c r="V134" i="26"/>
  <c r="V149" i="26"/>
  <c r="AJ95" i="26"/>
  <c r="V126" i="26"/>
  <c r="V169" i="26"/>
  <c r="V73" i="26"/>
  <c r="V99" i="26"/>
  <c r="V52" i="26"/>
  <c r="W129" i="26"/>
  <c r="AJ159" i="26"/>
  <c r="W94" i="26"/>
  <c r="V51" i="26"/>
  <c r="AJ23" i="26"/>
  <c r="V118" i="26"/>
  <c r="W62" i="26"/>
  <c r="V83" i="26"/>
  <c r="AJ85" i="26"/>
  <c r="AJ55" i="26"/>
  <c r="V167" i="26"/>
  <c r="AJ69" i="26"/>
  <c r="AJ103" i="26"/>
  <c r="V136" i="26"/>
  <c r="AJ72" i="26"/>
  <c r="V63" i="26"/>
  <c r="V120" i="26"/>
  <c r="V102" i="26"/>
  <c r="V138" i="26"/>
  <c r="V153" i="26"/>
  <c r="AJ84" i="26"/>
  <c r="AJ160" i="26"/>
  <c r="V96" i="26"/>
  <c r="AJ79" i="26"/>
  <c r="V137" i="26"/>
  <c r="AJ112" i="26"/>
  <c r="W157" i="26"/>
  <c r="AJ91" i="26"/>
  <c r="W154" i="26"/>
  <c r="V132" i="26"/>
  <c r="W124" i="26"/>
  <c r="V115" i="26"/>
  <c r="AJ17" i="26"/>
  <c r="AJ134" i="26"/>
  <c r="V43" i="26"/>
  <c r="AJ104" i="26"/>
  <c r="AJ100" i="26"/>
  <c r="AJ135" i="26"/>
  <c r="AJ65" i="26"/>
  <c r="AJ144" i="26"/>
  <c r="W133" i="26"/>
  <c r="V111" i="26"/>
  <c r="V74" i="26"/>
  <c r="W45" i="26"/>
  <c r="AJ31" i="26"/>
  <c r="AJ155" i="26"/>
  <c r="AJ156" i="26"/>
  <c r="W39" i="26"/>
  <c r="W116" i="26"/>
  <c r="V135" i="26"/>
  <c r="AJ50" i="26"/>
  <c r="AJ62" i="26"/>
  <c r="AJ101" i="26"/>
  <c r="W55" i="26"/>
  <c r="V105" i="26"/>
  <c r="V86" i="26"/>
  <c r="W44" i="26"/>
  <c r="V90" i="26"/>
  <c r="W69" i="26"/>
  <c r="V139" i="26"/>
  <c r="V45" i="26"/>
  <c r="V107" i="26"/>
  <c r="V117" i="26"/>
  <c r="AJ118" i="26"/>
  <c r="V47" i="26"/>
  <c r="AJ61" i="26"/>
  <c r="AJ164" i="26"/>
  <c r="V70" i="26"/>
  <c r="W122" i="26"/>
  <c r="W140" i="26"/>
  <c r="AJ70" i="26"/>
  <c r="AJ59" i="26"/>
  <c r="W66" i="26"/>
  <c r="AJ102" i="26"/>
  <c r="AJ21" i="26"/>
  <c r="W158" i="26"/>
  <c r="V146" i="26"/>
  <c r="V44" i="26"/>
  <c r="AJ48" i="26"/>
  <c r="AJ148" i="26"/>
  <c r="AJ167" i="26"/>
  <c r="AJ128" i="26"/>
  <c r="V77" i="26"/>
  <c r="W88" i="26"/>
  <c r="W125" i="26"/>
  <c r="AJ28" i="26"/>
  <c r="AJ42" i="26"/>
  <c r="W109" i="26"/>
  <c r="W99" i="26"/>
  <c r="V142" i="26"/>
  <c r="AJ115" i="26"/>
  <c r="AJ94" i="26"/>
  <c r="W164" i="26"/>
  <c r="AJ105" i="26"/>
  <c r="V95" i="26"/>
  <c r="W148" i="26"/>
  <c r="W155" i="26"/>
  <c r="W141" i="26"/>
  <c r="AJ54" i="26"/>
  <c r="AJ140" i="26"/>
  <c r="V160" i="26"/>
  <c r="AJ93" i="26"/>
  <c r="AJ64" i="26"/>
  <c r="V109" i="26"/>
  <c r="AJ19" i="26"/>
  <c r="W110" i="26"/>
  <c r="W75" i="26"/>
  <c r="AJ137" i="26"/>
  <c r="AJ24" i="26"/>
  <c r="W142" i="26"/>
  <c r="AJ110" i="26"/>
  <c r="AJ153" i="26"/>
  <c r="AJ113" i="26"/>
  <c r="V144" i="26"/>
  <c r="V163" i="26"/>
  <c r="W139" i="26"/>
  <c r="AJ158" i="26"/>
  <c r="W79" i="26"/>
  <c r="AJ132" i="26"/>
  <c r="W167" i="26"/>
  <c r="V157" i="26"/>
  <c r="AJ133" i="26"/>
  <c r="W111" i="26"/>
  <c r="AJ147" i="26"/>
  <c r="AJ152" i="26"/>
  <c r="V89" i="26"/>
  <c r="W56" i="26"/>
  <c r="AJ165" i="26"/>
  <c r="AJ169" i="26"/>
  <c r="V82" i="26"/>
  <c r="W68" i="26"/>
  <c r="W128" i="26"/>
  <c r="AJ40" i="26"/>
  <c r="V58" i="26"/>
  <c r="W123" i="26"/>
  <c r="V110" i="26"/>
  <c r="AJ138" i="26"/>
  <c r="W166" i="26"/>
  <c r="W150" i="26"/>
  <c r="W103" i="26"/>
  <c r="V54" i="26"/>
  <c r="W80" i="26"/>
  <c r="AJ121" i="26"/>
  <c r="AJ146" i="26"/>
  <c r="V103" i="26"/>
  <c r="AJ116" i="26"/>
  <c r="V57" i="26"/>
  <c r="W93" i="26"/>
  <c r="AK13" i="26"/>
  <c r="AK139" i="26"/>
  <c r="AK138" i="26"/>
  <c r="AK53" i="26"/>
  <c r="AK149" i="26"/>
  <c r="AL149" i="26" s="1"/>
  <c r="AK110" i="26"/>
  <c r="AK66" i="26"/>
  <c r="AK47" i="26"/>
  <c r="AK82" i="26"/>
  <c r="AK57" i="26"/>
  <c r="AK68" i="26"/>
  <c r="AK142" i="26"/>
  <c r="AK38" i="26"/>
  <c r="AL38" i="26" s="1"/>
  <c r="AK153" i="26"/>
  <c r="AK70" i="26"/>
  <c r="AL70" i="26" s="1"/>
  <c r="AK20" i="26"/>
  <c r="AL20" i="26" s="1"/>
  <c r="AK79" i="26"/>
  <c r="AK75" i="26"/>
  <c r="AL75" i="26" s="1"/>
  <c r="AK18" i="26"/>
  <c r="AL18" i="26" s="1"/>
  <c r="AK99" i="26"/>
  <c r="AK71" i="26"/>
  <c r="AK148" i="26"/>
  <c r="AK41" i="26"/>
  <c r="AL41" i="26" s="1"/>
  <c r="AK89" i="26"/>
  <c r="AK119" i="26"/>
  <c r="AL119" i="26" s="1"/>
  <c r="AK44" i="26"/>
  <c r="AL44" i="26" s="1"/>
  <c r="AK115" i="26"/>
  <c r="AL115" i="26" s="1"/>
  <c r="AK23" i="26"/>
  <c r="AK50" i="26"/>
  <c r="AK164" i="26"/>
  <c r="AK113" i="26"/>
  <c r="AK16" i="26"/>
  <c r="AL16" i="26" s="1"/>
  <c r="AK108" i="26"/>
  <c r="AK33" i="26"/>
  <c r="AK118" i="26"/>
  <c r="AK24" i="26"/>
  <c r="AK52" i="26"/>
  <c r="AK116" i="26"/>
  <c r="AL116" i="26" s="1"/>
  <c r="AK64" i="26"/>
  <c r="AK101" i="26"/>
  <c r="AK107" i="26"/>
  <c r="AK158" i="26"/>
  <c r="AK56" i="26"/>
  <c r="AL56" i="26" s="1"/>
  <c r="AK15" i="26"/>
  <c r="AL15" i="26" s="1"/>
  <c r="AK34" i="26"/>
  <c r="AK100" i="26"/>
  <c r="AK94" i="26"/>
  <c r="AK144" i="26"/>
  <c r="AK121" i="26"/>
  <c r="AK88" i="26"/>
  <c r="AK117" i="26"/>
  <c r="AK91" i="26"/>
  <c r="AK14" i="26"/>
  <c r="AK151" i="26"/>
  <c r="AK25" i="26"/>
  <c r="AK131" i="26"/>
  <c r="AL131" i="26" s="1"/>
  <c r="AK80" i="26"/>
  <c r="AK22" i="26"/>
  <c r="AK62" i="26"/>
  <c r="AK65" i="26"/>
  <c r="AK39" i="26"/>
  <c r="AK127" i="26"/>
  <c r="AK134" i="26"/>
  <c r="AL134" i="26" s="1"/>
  <c r="AK161" i="26"/>
  <c r="AK135" i="26"/>
  <c r="AK169" i="26"/>
  <c r="AK72" i="26"/>
  <c r="AL72" i="26" s="1"/>
  <c r="AK60" i="26"/>
  <c r="AK136" i="26"/>
  <c r="AK49" i="26"/>
  <c r="AK51" i="26"/>
  <c r="AK129" i="26"/>
  <c r="AK85" i="26"/>
  <c r="AK105" i="26"/>
  <c r="AL105" i="26" s="1"/>
  <c r="AK104" i="26"/>
  <c r="AK19" i="26"/>
  <c r="AK87" i="26"/>
  <c r="AK154" i="26"/>
  <c r="AK156" i="26"/>
  <c r="AL156" i="26" s="1"/>
  <c r="AK98" i="26"/>
  <c r="AL98" i="26" s="1"/>
  <c r="AK83" i="26"/>
  <c r="AK140" i="26"/>
  <c r="AK95" i="26"/>
  <c r="AL95" i="26" s="1"/>
  <c r="AK137" i="26"/>
  <c r="AK146" i="26"/>
  <c r="AK120" i="26"/>
  <c r="AK46" i="26"/>
  <c r="AL46" i="26" s="1"/>
  <c r="AK40" i="26"/>
  <c r="AK48" i="26"/>
  <c r="AK147" i="26"/>
  <c r="AK155" i="26"/>
  <c r="AL155" i="26" s="1"/>
  <c r="AK159" i="26"/>
  <c r="AK133" i="26"/>
  <c r="AK106" i="26"/>
  <c r="AK43" i="26"/>
  <c r="AK132" i="26"/>
  <c r="AK67" i="26"/>
  <c r="AK17" i="26"/>
  <c r="AK54" i="26"/>
  <c r="AL54" i="26" s="1"/>
  <c r="AK59" i="26"/>
  <c r="AL59" i="26" s="1"/>
  <c r="AK26" i="26"/>
  <c r="AK122" i="26"/>
  <c r="AK84" i="26"/>
  <c r="AK126" i="26"/>
  <c r="AK111" i="26"/>
  <c r="AK143" i="26"/>
  <c r="AK63" i="26"/>
  <c r="AK28" i="26"/>
  <c r="AK123" i="26"/>
  <c r="AK86" i="26"/>
  <c r="AK96" i="26"/>
  <c r="AK167" i="26"/>
  <c r="AK125" i="26"/>
  <c r="AK150" i="26"/>
  <c r="AK55" i="26"/>
  <c r="AL55" i="26" s="1"/>
  <c r="AK124" i="26"/>
  <c r="AK31" i="26"/>
  <c r="AK162" i="26"/>
  <c r="AL162" i="26" s="1"/>
  <c r="AK90" i="26"/>
  <c r="AK42" i="26"/>
  <c r="AK163" i="26"/>
  <c r="AK166" i="26"/>
  <c r="AK141" i="26"/>
  <c r="AK92" i="26"/>
  <c r="AK61" i="26"/>
  <c r="AK76" i="26"/>
  <c r="AK128" i="26"/>
  <c r="AL128" i="26" s="1"/>
  <c r="AK102" i="26"/>
  <c r="AK81" i="26"/>
  <c r="AK35" i="26"/>
  <c r="AL35" i="26" s="1"/>
  <c r="AK32" i="26"/>
  <c r="AK45" i="26"/>
  <c r="AK165" i="26"/>
  <c r="AK114" i="26"/>
  <c r="AK145" i="26"/>
  <c r="AL145" i="26" s="1"/>
  <c r="AK29" i="26"/>
  <c r="AL29" i="26" s="1"/>
  <c r="AK109" i="26"/>
  <c r="AK21" i="26"/>
  <c r="AK97" i="26"/>
  <c r="AK78" i="26"/>
  <c r="AL78" i="26" s="1"/>
  <c r="AK74" i="26"/>
  <c r="AK77" i="26"/>
  <c r="AK103" i="26"/>
  <c r="AK157" i="26"/>
  <c r="AK168" i="26"/>
  <c r="AK93" i="26"/>
  <c r="AL93" i="26" s="1"/>
  <c r="AK160" i="26"/>
  <c r="AL160" i="26" s="1"/>
  <c r="AK69" i="26"/>
  <c r="AK30" i="26"/>
  <c r="AK37" i="26"/>
  <c r="F2" i="26"/>
  <c r="M4" i="26" s="1"/>
  <c r="AK73" i="26"/>
  <c r="AK36" i="26"/>
  <c r="AK112" i="26"/>
  <c r="AL112" i="26" s="1"/>
  <c r="AK27" i="26"/>
  <c r="AL27" i="26" s="1"/>
  <c r="AK130" i="26"/>
  <c r="AK58" i="26"/>
  <c r="AK152" i="26"/>
  <c r="W38" i="26"/>
  <c r="A2" i="26"/>
  <c r="G2" i="26"/>
  <c r="AL102" i="26" l="1"/>
  <c r="AL28" i="26"/>
  <c r="AL159" i="26"/>
  <c r="AL58" i="26"/>
  <c r="AL168" i="26"/>
  <c r="AL81" i="26"/>
  <c r="AL61" i="26"/>
  <c r="AL123" i="26"/>
  <c r="AL135" i="26"/>
  <c r="AL108" i="26"/>
  <c r="AL13" i="26"/>
  <c r="AL89" i="26"/>
  <c r="AL133" i="26"/>
  <c r="AL157" i="26"/>
  <c r="AL45" i="26"/>
  <c r="AL92" i="26"/>
  <c r="AL42" i="26"/>
  <c r="AL126" i="26"/>
  <c r="AL129" i="26"/>
  <c r="AL161" i="26"/>
  <c r="AL65" i="26"/>
  <c r="AL99" i="26"/>
  <c r="AL76" i="26"/>
  <c r="AL122" i="26"/>
  <c r="AL49" i="26"/>
  <c r="AL151" i="26"/>
  <c r="AL74" i="26"/>
  <c r="AL125" i="26"/>
  <c r="AL26" i="26"/>
  <c r="AL48" i="26"/>
  <c r="AL87" i="26"/>
  <c r="AL107" i="26"/>
  <c r="AL50" i="26"/>
  <c r="AL71" i="26"/>
  <c r="AL82" i="26"/>
  <c r="AL96" i="26"/>
  <c r="AL43" i="26"/>
  <c r="AL25" i="26"/>
  <c r="AL63" i="26"/>
  <c r="AL62" i="26"/>
  <c r="AL21" i="26"/>
  <c r="AL86" i="26"/>
  <c r="AL154" i="26"/>
  <c r="AL132" i="26"/>
  <c r="AL164" i="26"/>
  <c r="AL94" i="26"/>
  <c r="AL118" i="26"/>
  <c r="AL24" i="26"/>
  <c r="AL147" i="26"/>
  <c r="AL140" i="26"/>
  <c r="AL104" i="26"/>
  <c r="AL91" i="26"/>
  <c r="AL144" i="26"/>
  <c r="AL79" i="26"/>
  <c r="AL165" i="26"/>
  <c r="AL113" i="26"/>
  <c r="AL167" i="26"/>
  <c r="AL84" i="26"/>
  <c r="AL109" i="26"/>
  <c r="AL17" i="26"/>
  <c r="AL111" i="26"/>
  <c r="AL121" i="26"/>
  <c r="AL114" i="26"/>
  <c r="AL150" i="26"/>
  <c r="AL130" i="26"/>
  <c r="AL36" i="26"/>
  <c r="AL30" i="26"/>
  <c r="AL146" i="26"/>
  <c r="AL83" i="26"/>
  <c r="AL85" i="26"/>
  <c r="AL136" i="26"/>
  <c r="AL127" i="26"/>
  <c r="AL33" i="26"/>
  <c r="AL120" i="26"/>
  <c r="AL73" i="26"/>
  <c r="AL69" i="26"/>
  <c r="AL32" i="26"/>
  <c r="AL141" i="26"/>
  <c r="AL90" i="26"/>
  <c r="AL137" i="26"/>
  <c r="AL80" i="26"/>
  <c r="AL34" i="26"/>
  <c r="AL148" i="26"/>
  <c r="AL153" i="26"/>
  <c r="AL57" i="26"/>
  <c r="Y13" i="26"/>
  <c r="AL106" i="26"/>
  <c r="AL60" i="26"/>
  <c r="AL39" i="26"/>
  <c r="AL22" i="26"/>
  <c r="AL88" i="26"/>
  <c r="AL100" i="26"/>
  <c r="AL158" i="26"/>
  <c r="AL142" i="26"/>
  <c r="AL47" i="26"/>
  <c r="AL166" i="26"/>
  <c r="AL67" i="26"/>
  <c r="AL68" i="26"/>
  <c r="AL66" i="26"/>
  <c r="AL124" i="26"/>
  <c r="AL152" i="26"/>
  <c r="AL37" i="26"/>
  <c r="AL40" i="26"/>
  <c r="AL77" i="26"/>
  <c r="AL163" i="26"/>
  <c r="AL101" i="26"/>
  <c r="AL31" i="26"/>
  <c r="AL143" i="26"/>
  <c r="AL64" i="26"/>
  <c r="AL53" i="26"/>
  <c r="AL51" i="26"/>
  <c r="AL138" i="26"/>
  <c r="AA13" i="26"/>
  <c r="AL103" i="26"/>
  <c r="AL97" i="26"/>
  <c r="AL19" i="26"/>
  <c r="AL169" i="26"/>
  <c r="AL117" i="26"/>
  <c r="AL52" i="26"/>
  <c r="AL23" i="26"/>
  <c r="AL110" i="26"/>
  <c r="AL139" i="26"/>
  <c r="Q13" i="26"/>
  <c r="Q4" i="26"/>
  <c r="Q14" i="26"/>
  <c r="Q8" i="26"/>
  <c r="Q11" i="26"/>
  <c r="R13" i="26"/>
  <c r="Q7" i="26"/>
  <c r="Q12" i="26"/>
  <c r="R10" i="26"/>
  <c r="Q9" i="26"/>
  <c r="R3" i="26"/>
  <c r="R14" i="26"/>
  <c r="Q10" i="26"/>
  <c r="Q3" i="26"/>
  <c r="R4" i="26"/>
  <c r="R7" i="26"/>
  <c r="R5" i="26"/>
  <c r="R6" i="26"/>
  <c r="R12" i="26"/>
  <c r="Q5" i="26"/>
  <c r="R11" i="26"/>
  <c r="R8" i="26"/>
  <c r="R9" i="26"/>
  <c r="Q6" i="26"/>
  <c r="R2" i="26"/>
  <c r="Q2" i="26"/>
  <c r="N2" i="26"/>
  <c r="N4" i="26"/>
  <c r="N6" i="26"/>
  <c r="N8" i="26"/>
  <c r="N7" i="26"/>
  <c r="N12" i="26"/>
  <c r="N5" i="26"/>
  <c r="N9" i="26"/>
  <c r="N3" i="26"/>
  <c r="N10" i="26"/>
  <c r="N13" i="26"/>
  <c r="N11" i="26"/>
  <c r="M10" i="26"/>
  <c r="M9" i="26"/>
  <c r="M5" i="26"/>
  <c r="M7" i="26"/>
  <c r="M13" i="26"/>
  <c r="M11" i="26"/>
  <c r="M8" i="26"/>
  <c r="M12" i="26"/>
  <c r="M2" i="26"/>
  <c r="M3" i="26"/>
  <c r="M6" i="26"/>
  <c r="AO4" i="26"/>
  <c r="AO3" i="26"/>
  <c r="AL14" i="26"/>
  <c r="I3" i="26" l="1"/>
  <c r="C3" i="27" s="1"/>
  <c r="I5" i="26"/>
  <c r="C5" i="27" s="1"/>
  <c r="I7" i="26"/>
  <c r="I9" i="26"/>
  <c r="I11" i="26"/>
  <c r="I13" i="26"/>
  <c r="I15" i="26"/>
  <c r="C15" i="27" s="1"/>
  <c r="I17" i="26"/>
  <c r="I19" i="26"/>
  <c r="I21" i="26"/>
  <c r="C21" i="27" s="1"/>
  <c r="I23" i="26"/>
  <c r="C23" i="27" s="1"/>
  <c r="I25" i="26"/>
  <c r="I27" i="26"/>
  <c r="I29" i="26"/>
  <c r="I31" i="26"/>
  <c r="C31" i="27" s="1"/>
  <c r="I33" i="26"/>
  <c r="C33" i="27" s="1"/>
  <c r="I35" i="26"/>
  <c r="I37" i="26"/>
  <c r="C37" i="27" s="1"/>
  <c r="I39" i="26"/>
  <c r="I41" i="26"/>
  <c r="C41" i="27" s="1"/>
  <c r="I43" i="26"/>
  <c r="C43" i="27" s="1"/>
  <c r="I45" i="26"/>
  <c r="C45" i="27" s="1"/>
  <c r="I47" i="26"/>
  <c r="C47" i="27" s="1"/>
  <c r="I49" i="26"/>
  <c r="C49" i="27" s="1"/>
  <c r="I51" i="26"/>
  <c r="I53" i="26"/>
  <c r="I55" i="26"/>
  <c r="C55" i="27" s="1"/>
  <c r="I57" i="26"/>
  <c r="I59" i="26"/>
  <c r="C59" i="27" s="1"/>
  <c r="I61" i="26"/>
  <c r="C61" i="27" s="1"/>
  <c r="I63" i="26"/>
  <c r="I65" i="26"/>
  <c r="I67" i="26"/>
  <c r="C67" i="27" s="1"/>
  <c r="I69" i="26"/>
  <c r="I71" i="26"/>
  <c r="C71" i="27" s="1"/>
  <c r="I73" i="26"/>
  <c r="I75" i="26"/>
  <c r="C75" i="27" s="1"/>
  <c r="I77" i="26"/>
  <c r="C77" i="27" s="1"/>
  <c r="I79" i="26"/>
  <c r="C79" i="27" s="1"/>
  <c r="I81" i="26"/>
  <c r="I83" i="26"/>
  <c r="I85" i="26"/>
  <c r="C85" i="27" s="1"/>
  <c r="I87" i="26"/>
  <c r="C87" i="27" s="1"/>
  <c r="I89" i="26"/>
  <c r="C89" i="27" s="1"/>
  <c r="I91" i="26"/>
  <c r="C91" i="27" s="1"/>
  <c r="I93" i="26"/>
  <c r="C93" i="27" s="1"/>
  <c r="I95" i="26"/>
  <c r="I97" i="26"/>
  <c r="C97" i="27" s="1"/>
  <c r="I99" i="26"/>
  <c r="C99" i="27" s="1"/>
  <c r="I101" i="26"/>
  <c r="C101" i="27" s="1"/>
  <c r="I103" i="26"/>
  <c r="C103" i="27" s="1"/>
  <c r="I105" i="26"/>
  <c r="C105" i="27" s="1"/>
  <c r="I107" i="26"/>
  <c r="C107" i="27" s="1"/>
  <c r="I109" i="26"/>
  <c r="C109" i="27" s="1"/>
  <c r="I111" i="26"/>
  <c r="I113" i="26"/>
  <c r="I115" i="26"/>
  <c r="C115" i="27" s="1"/>
  <c r="I117" i="26"/>
  <c r="C117" i="27" s="1"/>
  <c r="I119" i="26"/>
  <c r="C119" i="27" s="1"/>
  <c r="I121" i="26"/>
  <c r="C121" i="27" s="1"/>
  <c r="I123" i="26"/>
  <c r="C123" i="27" s="1"/>
  <c r="S3" i="27" s="1"/>
  <c r="I125" i="26"/>
  <c r="I127" i="26"/>
  <c r="I129" i="26"/>
  <c r="C129" i="27" s="1"/>
  <c r="I131" i="26"/>
  <c r="I133" i="26"/>
  <c r="I135" i="26"/>
  <c r="C135" i="27" s="1"/>
  <c r="I137" i="26"/>
  <c r="I139" i="26"/>
  <c r="C139" i="27" s="1"/>
  <c r="I141" i="26"/>
  <c r="I143" i="26"/>
  <c r="C143" i="27" s="1"/>
  <c r="I145" i="26"/>
  <c r="I147" i="26"/>
  <c r="C147" i="27" s="1"/>
  <c r="I149" i="26"/>
  <c r="I151" i="26"/>
  <c r="I153" i="26"/>
  <c r="C153" i="27" s="1"/>
  <c r="I155" i="26"/>
  <c r="C155" i="27" s="1"/>
  <c r="I157" i="26"/>
  <c r="C157" i="27" s="1"/>
  <c r="I159" i="26"/>
  <c r="C159" i="27" s="1"/>
  <c r="I161" i="26"/>
  <c r="C161" i="27" s="1"/>
  <c r="I163" i="26"/>
  <c r="C163" i="27" s="1"/>
  <c r="I165" i="26"/>
  <c r="C165" i="27" s="1"/>
  <c r="I167" i="26"/>
  <c r="C167" i="27" s="1"/>
  <c r="I169" i="26"/>
  <c r="C169" i="27" s="1"/>
  <c r="I171" i="26"/>
  <c r="C171" i="27" s="1"/>
  <c r="I8" i="26"/>
  <c r="C8" i="27" s="1"/>
  <c r="I16" i="26"/>
  <c r="C16" i="27" s="1"/>
  <c r="I24" i="26"/>
  <c r="C24" i="27" s="1"/>
  <c r="I32" i="26"/>
  <c r="C32" i="27" s="1"/>
  <c r="I40" i="26"/>
  <c r="C40" i="27" s="1"/>
  <c r="I48" i="26"/>
  <c r="I56" i="26"/>
  <c r="I64" i="26"/>
  <c r="I72" i="26"/>
  <c r="C72" i="27" s="1"/>
  <c r="I80" i="26"/>
  <c r="C80" i="27" s="1"/>
  <c r="I88" i="26"/>
  <c r="I96" i="26"/>
  <c r="C96" i="27" s="1"/>
  <c r="I104" i="26"/>
  <c r="C104" i="27" s="1"/>
  <c r="I112" i="26"/>
  <c r="C112" i="27" s="1"/>
  <c r="I120" i="26"/>
  <c r="I128" i="26"/>
  <c r="I136" i="26"/>
  <c r="I144" i="26"/>
  <c r="I152" i="26"/>
  <c r="I160" i="26"/>
  <c r="AJ12" i="26" s="1"/>
  <c r="AL12" i="26" s="1"/>
  <c r="I168" i="26"/>
  <c r="I173" i="26"/>
  <c r="C173" i="27" s="1"/>
  <c r="I175" i="26"/>
  <c r="C175" i="27" s="1"/>
  <c r="I177" i="26"/>
  <c r="C177" i="27" s="1"/>
  <c r="I179" i="26"/>
  <c r="C179" i="27" s="1"/>
  <c r="I181" i="26"/>
  <c r="C181" i="27" s="1"/>
  <c r="I183" i="26"/>
  <c r="C183" i="27" s="1"/>
  <c r="I185" i="26"/>
  <c r="C185" i="27" s="1"/>
  <c r="I187" i="26"/>
  <c r="C187" i="27" s="1"/>
  <c r="I189" i="26"/>
  <c r="C189" i="27" s="1"/>
  <c r="I191" i="26"/>
  <c r="C191" i="27" s="1"/>
  <c r="I193" i="26"/>
  <c r="C193" i="27" s="1"/>
  <c r="I195" i="26"/>
  <c r="C195" i="27" s="1"/>
  <c r="I197" i="26"/>
  <c r="C197" i="27" s="1"/>
  <c r="I199" i="26"/>
  <c r="C199" i="27" s="1"/>
  <c r="I50" i="26"/>
  <c r="C50" i="27" s="1"/>
  <c r="I66" i="26"/>
  <c r="I82" i="26"/>
  <c r="C82" i="27" s="1"/>
  <c r="I162" i="26"/>
  <c r="C162" i="27" s="1"/>
  <c r="I6" i="26"/>
  <c r="I14" i="26"/>
  <c r="C14" i="27" s="1"/>
  <c r="I22" i="26"/>
  <c r="C22" i="27" s="1"/>
  <c r="I30" i="26"/>
  <c r="I38" i="26"/>
  <c r="C38" i="27" s="1"/>
  <c r="I46" i="26"/>
  <c r="I54" i="26"/>
  <c r="I62" i="26"/>
  <c r="C62" i="27" s="1"/>
  <c r="I70" i="26"/>
  <c r="I78" i="26"/>
  <c r="C78" i="27" s="1"/>
  <c r="I86" i="26"/>
  <c r="I94" i="26"/>
  <c r="I102" i="26"/>
  <c r="C102" i="27" s="1"/>
  <c r="I110" i="26"/>
  <c r="C110" i="27" s="1"/>
  <c r="I118" i="26"/>
  <c r="I126" i="26"/>
  <c r="I134" i="26"/>
  <c r="I142" i="26"/>
  <c r="I150" i="26"/>
  <c r="I158" i="26"/>
  <c r="AJ10" i="26" s="1"/>
  <c r="AL10" i="26" s="1"/>
  <c r="I166" i="26"/>
  <c r="C166" i="27" s="1"/>
  <c r="I74" i="26"/>
  <c r="C74" i="27" s="1"/>
  <c r="I90" i="26"/>
  <c r="I106" i="26"/>
  <c r="I130" i="26"/>
  <c r="I138" i="26"/>
  <c r="C138" i="27" s="1"/>
  <c r="I146" i="26"/>
  <c r="I4" i="26"/>
  <c r="C4" i="27" s="1"/>
  <c r="I12" i="26"/>
  <c r="C12" i="27" s="1"/>
  <c r="I20" i="26"/>
  <c r="C20" i="27" s="1"/>
  <c r="I28" i="26"/>
  <c r="C28" i="27" s="1"/>
  <c r="I36" i="26"/>
  <c r="I44" i="26"/>
  <c r="C44" i="27" s="1"/>
  <c r="I52" i="26"/>
  <c r="I60" i="26"/>
  <c r="I68" i="26"/>
  <c r="C68" i="27" s="1"/>
  <c r="I76" i="26"/>
  <c r="C76" i="27" s="1"/>
  <c r="I84" i="26"/>
  <c r="C84" i="27" s="1"/>
  <c r="I92" i="26"/>
  <c r="C92" i="27" s="1"/>
  <c r="I100" i="26"/>
  <c r="I108" i="26"/>
  <c r="I116" i="26"/>
  <c r="C116" i="27" s="1"/>
  <c r="I124" i="26"/>
  <c r="I132" i="26"/>
  <c r="AJ8" i="26" s="1"/>
  <c r="AL8" i="26" s="1"/>
  <c r="I140" i="26"/>
  <c r="I148" i="26"/>
  <c r="C148" i="27" s="1"/>
  <c r="I156" i="26"/>
  <c r="I164" i="26"/>
  <c r="C164" i="27" s="1"/>
  <c r="I172" i="26"/>
  <c r="C172" i="27" s="1"/>
  <c r="I174" i="26"/>
  <c r="C174" i="27" s="1"/>
  <c r="I176" i="26"/>
  <c r="C176" i="27" s="1"/>
  <c r="I178" i="26"/>
  <c r="C178" i="27" s="1"/>
  <c r="I180" i="26"/>
  <c r="C180" i="27" s="1"/>
  <c r="I182" i="26"/>
  <c r="C182" i="27" s="1"/>
  <c r="I184" i="26"/>
  <c r="C184" i="27" s="1"/>
  <c r="I186" i="26"/>
  <c r="C186" i="27" s="1"/>
  <c r="I188" i="26"/>
  <c r="C188" i="27" s="1"/>
  <c r="I190" i="26"/>
  <c r="C190" i="27" s="1"/>
  <c r="I192" i="26"/>
  <c r="C192" i="27" s="1"/>
  <c r="I194" i="26"/>
  <c r="C194" i="27" s="1"/>
  <c r="I196" i="26"/>
  <c r="C196" i="27" s="1"/>
  <c r="I198" i="26"/>
  <c r="C198" i="27" s="1"/>
  <c r="I200" i="26"/>
  <c r="C200" i="27" s="1"/>
  <c r="I10" i="26"/>
  <c r="I18" i="26"/>
  <c r="I26" i="26"/>
  <c r="C26" i="27" s="1"/>
  <c r="I34" i="26"/>
  <c r="I42" i="26"/>
  <c r="I58" i="26"/>
  <c r="C58" i="27" s="1"/>
  <c r="I98" i="26"/>
  <c r="C98" i="27" s="1"/>
  <c r="I114" i="26"/>
  <c r="C114" i="27" s="1"/>
  <c r="I122" i="26"/>
  <c r="I154" i="26"/>
  <c r="I170" i="26"/>
  <c r="C170" i="27" s="1"/>
  <c r="C168" i="27"/>
  <c r="M18" i="26"/>
  <c r="C51" i="27"/>
  <c r="C66" i="27"/>
  <c r="I2" i="26"/>
  <c r="M16" i="26"/>
  <c r="M17" i="26"/>
  <c r="AJ7" i="26"/>
  <c r="AL7" i="26" s="1"/>
  <c r="C13" i="27"/>
  <c r="AJ4" i="26" l="1"/>
  <c r="AL4" i="26" s="1"/>
  <c r="S60" i="27"/>
  <c r="S18" i="27"/>
  <c r="S41" i="27"/>
  <c r="S58" i="27"/>
  <c r="S46" i="27"/>
  <c r="S51" i="27"/>
  <c r="S50" i="27"/>
  <c r="S19" i="27"/>
  <c r="S42" i="27"/>
  <c r="S56" i="27"/>
  <c r="S15" i="27"/>
  <c r="S38" i="27"/>
  <c r="C130" i="27"/>
  <c r="C160" i="27"/>
  <c r="C70" i="27"/>
  <c r="C122" i="27"/>
  <c r="C30" i="27"/>
  <c r="C137" i="27"/>
  <c r="C152" i="27"/>
  <c r="C57" i="27"/>
  <c r="C126" i="27"/>
  <c r="C132" i="27"/>
  <c r="S12" i="27" s="1"/>
  <c r="C9" i="27"/>
  <c r="S9" i="27" s="1"/>
  <c r="AJ3" i="26"/>
  <c r="AL3" i="26" s="1"/>
  <c r="C36" i="27"/>
  <c r="C56" i="27"/>
  <c r="AJ6" i="26"/>
  <c r="AL6" i="26" s="1"/>
  <c r="C156" i="27"/>
  <c r="C127" i="27"/>
  <c r="C52" i="27"/>
  <c r="C42" i="27"/>
  <c r="C142" i="27"/>
  <c r="C81" i="27"/>
  <c r="C7" i="27"/>
  <c r="AJ2" i="26"/>
  <c r="AL2" i="26" s="1"/>
  <c r="C100" i="27"/>
  <c r="C64" i="27"/>
  <c r="C17" i="27"/>
  <c r="C120" i="27"/>
  <c r="S23" i="27" s="1"/>
  <c r="C88" i="27"/>
  <c r="C158" i="27"/>
  <c r="S61" i="27" s="1"/>
  <c r="C10" i="27"/>
  <c r="C69" i="27"/>
  <c r="C53" i="27"/>
  <c r="C128" i="27"/>
  <c r="S8" i="27" s="1"/>
  <c r="C144" i="27"/>
  <c r="C83" i="27"/>
  <c r="C29" i="27"/>
  <c r="AJ5" i="26"/>
  <c r="AL5" i="26" s="1"/>
  <c r="C150" i="27"/>
  <c r="C113" i="27"/>
  <c r="M36" i="26"/>
  <c r="M34" i="26"/>
  <c r="Q33" i="26"/>
  <c r="M28" i="26"/>
  <c r="M29" i="26"/>
  <c r="C149" i="27"/>
  <c r="C146" i="27"/>
  <c r="C25" i="27"/>
  <c r="C46" i="27"/>
  <c r="C90" i="27"/>
  <c r="C118" i="27"/>
  <c r="C141" i="27"/>
  <c r="C6" i="27"/>
  <c r="C48" i="27"/>
  <c r="C151" i="27"/>
  <c r="C35" i="27"/>
  <c r="C140" i="27"/>
  <c r="C94" i="27"/>
  <c r="C60" i="27"/>
  <c r="C154" i="27"/>
  <c r="C111" i="27"/>
  <c r="C124" i="27"/>
  <c r="S4" i="27" s="1"/>
  <c r="C125" i="27"/>
  <c r="S5" i="27" s="1"/>
  <c r="C106" i="27"/>
  <c r="C54" i="27"/>
  <c r="C63" i="27"/>
  <c r="M27" i="26"/>
  <c r="Q35" i="26"/>
  <c r="Q37" i="26"/>
  <c r="Q36" i="26"/>
  <c r="C34" i="27"/>
  <c r="C131" i="27"/>
  <c r="C27" i="27"/>
  <c r="C136" i="27"/>
  <c r="C133" i="27"/>
  <c r="S13" i="27" s="1"/>
  <c r="Q34" i="26"/>
  <c r="Q28" i="26"/>
  <c r="M30" i="26"/>
  <c r="Q29" i="26"/>
  <c r="C11" i="27"/>
  <c r="C108" i="27"/>
  <c r="C18" i="27"/>
  <c r="AJ9" i="26"/>
  <c r="AL9" i="26" s="1"/>
  <c r="C145" i="27"/>
  <c r="C39" i="27"/>
  <c r="AJ11" i="26"/>
  <c r="AL11" i="26" s="1"/>
  <c r="C134" i="27"/>
  <c r="C65" i="27"/>
  <c r="M26" i="26"/>
  <c r="Q27" i="26"/>
  <c r="M33" i="26"/>
  <c r="C95" i="27"/>
  <c r="C73" i="27"/>
  <c r="Q31" i="26"/>
  <c r="M31" i="26"/>
  <c r="Q32" i="26"/>
  <c r="Q25" i="26"/>
  <c r="M32" i="26"/>
  <c r="C86" i="27"/>
  <c r="M35" i="26"/>
  <c r="M25" i="26"/>
  <c r="C2" i="27"/>
  <c r="C19" i="27"/>
  <c r="Q26" i="26"/>
  <c r="Q30" i="26"/>
  <c r="S7" i="27" l="1"/>
  <c r="S6" i="27"/>
  <c r="S10" i="27"/>
  <c r="S16" i="27"/>
  <c r="S39" i="27"/>
  <c r="S29" i="27"/>
  <c r="S52" i="27"/>
  <c r="S20" i="27"/>
  <c r="S43" i="27"/>
  <c r="S22" i="27"/>
  <c r="S45" i="27"/>
  <c r="S36" i="27"/>
  <c r="S59" i="27"/>
  <c r="S2" i="27"/>
  <c r="S33" i="27"/>
  <c r="S27" i="27"/>
  <c r="S25" i="27"/>
  <c r="S48" i="27"/>
  <c r="S11" i="27"/>
  <c r="S34" i="27"/>
  <c r="S57" i="27"/>
  <c r="S21" i="27"/>
  <c r="S44" i="27"/>
  <c r="S32" i="27"/>
  <c r="S55" i="27"/>
  <c r="S14" i="27"/>
  <c r="S31" i="27"/>
  <c r="S54" i="27"/>
  <c r="S26" i="27"/>
  <c r="S49" i="27"/>
  <c r="S30" i="27"/>
  <c r="S53" i="27"/>
  <c r="S24" i="27"/>
  <c r="S47" i="27"/>
  <c r="S17" i="27"/>
  <c r="S40" i="27"/>
  <c r="S28" i="27"/>
  <c r="S35" i="27"/>
  <c r="S37" i="27"/>
  <c r="AO2" i="26"/>
  <c r="AO5" i="26" s="1"/>
  <c r="M42" i="26" s="1"/>
  <c r="M40" i="26"/>
  <c r="M41" i="26"/>
  <c r="M37" i="26"/>
  <c r="N35" i="26" s="1"/>
  <c r="L23" i="27" l="1"/>
  <c r="J23" i="27"/>
  <c r="N25" i="26"/>
  <c r="N37" i="26"/>
  <c r="N28" i="26"/>
  <c r="N30" i="26"/>
  <c r="N34" i="26"/>
  <c r="N31" i="26"/>
  <c r="N32" i="26"/>
  <c r="N36" i="26"/>
  <c r="N29" i="26"/>
  <c r="N33" i="26"/>
  <c r="N26" i="26"/>
  <c r="N27" i="26"/>
  <c r="G138" i="27" l="1"/>
  <c r="G141" i="27"/>
  <c r="G26" i="27"/>
  <c r="G78" i="27"/>
  <c r="G116" i="27"/>
  <c r="G120" i="27"/>
  <c r="AG11" i="27" s="1"/>
  <c r="AH11" i="27" s="1"/>
  <c r="G27" i="27"/>
  <c r="G105" i="27"/>
  <c r="G63" i="27"/>
  <c r="G119" i="27"/>
  <c r="AG10" i="27" s="1"/>
  <c r="AH10" i="27" s="1"/>
  <c r="G88" i="27"/>
  <c r="G117" i="27"/>
  <c r="G142" i="27"/>
  <c r="G161" i="27"/>
  <c r="G179" i="27"/>
  <c r="G54" i="27"/>
  <c r="G95" i="27"/>
  <c r="G16" i="27"/>
  <c r="AG4" i="27" s="1"/>
  <c r="AH4" i="27" s="1"/>
  <c r="G45" i="27"/>
  <c r="G67" i="27"/>
  <c r="G158" i="27"/>
  <c r="AG13" i="27" s="1"/>
  <c r="AH13" i="27" s="1"/>
  <c r="G149" i="27"/>
  <c r="G151" i="27"/>
  <c r="G57" i="27"/>
  <c r="G131" i="27"/>
  <c r="G36" i="27"/>
  <c r="G62" i="27"/>
  <c r="G184" i="27"/>
  <c r="G198" i="27"/>
  <c r="G8" i="27"/>
  <c r="G99" i="27"/>
  <c r="G65" i="27"/>
  <c r="G130" i="27"/>
  <c r="G5" i="27"/>
  <c r="G81" i="27"/>
  <c r="G17" i="27"/>
  <c r="AG5" i="27" s="1"/>
  <c r="AH5" i="27" s="1"/>
  <c r="G115" i="27"/>
  <c r="G68" i="27"/>
  <c r="G137" i="27"/>
  <c r="G103" i="27"/>
  <c r="G193" i="27"/>
  <c r="G172" i="27"/>
  <c r="G186" i="27"/>
  <c r="G76" i="27"/>
  <c r="G21" i="27"/>
  <c r="AG9" i="27" s="1"/>
  <c r="AH9" i="27" s="1"/>
  <c r="G14" i="27"/>
  <c r="AG2" i="27" s="1"/>
  <c r="AH2" i="27" s="1"/>
  <c r="G77" i="27"/>
  <c r="G72" i="27"/>
  <c r="G122" i="27"/>
  <c r="G113" i="27"/>
  <c r="G143" i="27"/>
  <c r="G127" i="27"/>
  <c r="G12" i="27"/>
  <c r="G82" i="27"/>
  <c r="G66" i="27"/>
  <c r="G173" i="27"/>
  <c r="G191" i="27"/>
  <c r="G166" i="27"/>
  <c r="G100" i="27"/>
  <c r="G43" i="27"/>
  <c r="G121" i="27"/>
  <c r="AG12" i="27" s="1"/>
  <c r="AH12" i="27" s="1"/>
  <c r="G133" i="27"/>
  <c r="G134" i="27"/>
  <c r="G126" i="27"/>
  <c r="G98" i="27"/>
  <c r="G110" i="27"/>
  <c r="G69" i="27"/>
  <c r="G74" i="27"/>
  <c r="G38" i="27"/>
  <c r="G13" i="27"/>
  <c r="G111" i="27"/>
  <c r="G47" i="27"/>
  <c r="G53" i="27"/>
  <c r="G60" i="27"/>
  <c r="G112" i="27"/>
  <c r="G25" i="27"/>
  <c r="G89" i="27"/>
  <c r="G118" i="27"/>
  <c r="G152" i="27"/>
  <c r="G156" i="27"/>
  <c r="G56" i="27"/>
  <c r="G125" i="27"/>
  <c r="G189" i="27"/>
  <c r="G200" i="27"/>
  <c r="G168" i="27"/>
  <c r="G175" i="27"/>
  <c r="G182" i="27"/>
  <c r="G93" i="27"/>
  <c r="G160" i="27"/>
  <c r="AG15" i="27" s="1"/>
  <c r="AH15" i="27" s="1"/>
  <c r="G42" i="27"/>
  <c r="G92" i="27"/>
  <c r="G155" i="27"/>
  <c r="G83" i="27"/>
  <c r="G51" i="27"/>
  <c r="G73" i="27"/>
  <c r="G18" i="27"/>
  <c r="AG6" i="27" s="1"/>
  <c r="AH6" i="27" s="1"/>
  <c r="G136" i="27"/>
  <c r="G86" i="27"/>
  <c r="G108" i="27"/>
  <c r="G40" i="27"/>
  <c r="G29" i="27"/>
  <c r="G46" i="27"/>
  <c r="G107" i="27"/>
  <c r="G75" i="27"/>
  <c r="G114" i="27"/>
  <c r="G159" i="27"/>
  <c r="AG14" i="27" s="1"/>
  <c r="AH14" i="27" s="1"/>
  <c r="G140" i="27"/>
  <c r="G80" i="27"/>
  <c r="G85" i="27"/>
  <c r="G79" i="27"/>
  <c r="G177" i="27"/>
  <c r="G188" i="27"/>
  <c r="G195" i="27"/>
  <c r="G163" i="27"/>
  <c r="G170" i="27"/>
  <c r="G132" i="27"/>
  <c r="G101" i="27"/>
  <c r="G146" i="27"/>
  <c r="G39" i="27"/>
  <c r="G20" i="27"/>
  <c r="AG8" i="27" s="1"/>
  <c r="AH8" i="27" s="1"/>
  <c r="G147" i="27"/>
  <c r="G87" i="27"/>
  <c r="G30" i="27"/>
  <c r="G157" i="27"/>
  <c r="G123" i="27"/>
  <c r="G3" i="27"/>
  <c r="G97" i="27"/>
  <c r="G91" i="27"/>
  <c r="G109" i="27"/>
  <c r="G135" i="27"/>
  <c r="G28" i="27"/>
  <c r="G15" i="27"/>
  <c r="AG3" i="27" s="1"/>
  <c r="AH3" i="27" s="1"/>
  <c r="G37" i="27"/>
  <c r="G33" i="27"/>
  <c r="G31" i="27"/>
  <c r="G24" i="27"/>
  <c r="G96" i="27"/>
  <c r="G34" i="27"/>
  <c r="G49" i="27"/>
  <c r="G145" i="27"/>
  <c r="G185" i="27"/>
  <c r="G169" i="27"/>
  <c r="G196" i="27"/>
  <c r="G180" i="27"/>
  <c r="G164" i="27"/>
  <c r="G187" i="27"/>
  <c r="G171" i="27"/>
  <c r="G194" i="27"/>
  <c r="G178" i="27"/>
  <c r="G162" i="27"/>
  <c r="G7" i="27"/>
  <c r="G35" i="27"/>
  <c r="G52" i="27"/>
  <c r="G55" i="27"/>
  <c r="G59" i="27"/>
  <c r="G150" i="27"/>
  <c r="G84" i="27"/>
  <c r="G50" i="27"/>
  <c r="G64" i="27"/>
  <c r="G104" i="27"/>
  <c r="G11" i="27"/>
  <c r="G23" i="27"/>
  <c r="G124" i="27"/>
  <c r="G128" i="27"/>
  <c r="G2" i="27"/>
  <c r="G58" i="27"/>
  <c r="G48" i="27"/>
  <c r="G129" i="27"/>
  <c r="G139" i="27"/>
  <c r="G61" i="27"/>
  <c r="G106" i="27"/>
  <c r="G9" i="27"/>
  <c r="G90" i="27"/>
  <c r="G6" i="27"/>
  <c r="G102" i="27"/>
  <c r="G154" i="27"/>
  <c r="G44" i="27"/>
  <c r="G71" i="27"/>
  <c r="G32" i="27"/>
  <c r="G70" i="27"/>
  <c r="G153" i="27"/>
  <c r="G19" i="27"/>
  <c r="AG7" i="27" s="1"/>
  <c r="AH7" i="27" s="1"/>
  <c r="G4" i="27"/>
  <c r="G22" i="27"/>
  <c r="G10" i="27"/>
  <c r="G94" i="27"/>
  <c r="G41" i="27"/>
  <c r="G148" i="27"/>
  <c r="G144" i="27"/>
  <c r="G197" i="27"/>
  <c r="G181" i="27"/>
  <c r="G165" i="27"/>
  <c r="G192" i="27"/>
  <c r="G176" i="27"/>
  <c r="G199" i="27"/>
  <c r="G183" i="27"/>
  <c r="G167" i="27"/>
  <c r="G190" i="27"/>
  <c r="G174" i="27"/>
  <c r="AK2" i="27" l="1"/>
  <c r="AK5" i="27" s="1"/>
</calcChain>
</file>

<file path=xl/comments1.xml><?xml version="1.0" encoding="utf-8"?>
<comments xmlns="http://schemas.openxmlformats.org/spreadsheetml/2006/main">
  <authors>
    <author>Feyswal Assiandi (3E)</author>
  </authors>
  <commentList>
    <comment ref="O1" authorId="0" shapeId="0">
      <text>
        <r>
          <rPr>
            <b/>
            <sz val="9"/>
            <color indexed="81"/>
            <rFont val="Tahoma"/>
            <family val="2"/>
          </rPr>
          <t>Feyswal Assiandi (3E):
Copie monthly pyronometer data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S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Only consider complete months and complete years for the correlation and then use remaining complete months to calculate uncertainty
</t>
        </r>
      </text>
    </comment>
    <comment ref="A42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BE CAREFUL : Put in the following sections the exact text that will be automatically retrieved to the report</t>
        </r>
      </text>
    </comment>
    <comment ref="C68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 this link into an internet browser.
Wait 5 minutes to get the SoDa data to paste in tab "Irr Correlation"</t>
        </r>
      </text>
    </comment>
  </commentList>
</comments>
</file>

<file path=xl/comments2.xml><?xml version="1.0" encoding="utf-8"?>
<comments xmlns="http://schemas.openxmlformats.org/spreadsheetml/2006/main">
  <authors>
    <author>Feyswal Assiandi (3E)</author>
  </authors>
  <commentList>
    <comment ref="U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the months you want to use for the correlation (only by groups of 12 consecutive months)
</t>
        </r>
      </text>
    </comment>
    <comment ref="W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AI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all complete months that can be used for testing accuracy of the correlation</t>
        </r>
      </text>
    </comment>
    <comment ref="AJ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Check a few values to make sure the VLOOKUP worked correctly.
You might have issues with the Date format, it is best to copy it from Column S to be sure to have it under the right format and that the VLOOKUP function will recognise the right cell</t>
        </r>
      </text>
    </comment>
    <comment ref="AK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L2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Adapt the range when additionnal years will come</t>
        </r>
      </text>
    </comment>
  </commentList>
</comments>
</file>

<file path=xl/comments3.xml><?xml version="1.0" encoding="utf-8"?>
<comments xmlns="http://schemas.openxmlformats.org/spreadsheetml/2006/main">
  <authors>
    <author>Feyswal Assiandi (3E)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Only consider complete months and complete years for the correlation and then use remaining complete months to calculate uncertainty
</t>
        </r>
      </text>
    </comment>
    <comment ref="R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the months you want to use for the correlation (only by groups of 12 consecutive months)
</t>
        </r>
      </text>
    </comment>
    <comment ref="S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T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AE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all complete months that can be used for testing accuracy of the correlation</t>
        </r>
      </text>
    </comment>
    <comment ref="AF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AG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J21" authorId="0" shapeId="0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Please recopy the value of the trendline equation</t>
        </r>
      </text>
    </comment>
  </commentList>
</comments>
</file>

<file path=xl/sharedStrings.xml><?xml version="1.0" encoding="utf-8"?>
<sst xmlns="http://schemas.openxmlformats.org/spreadsheetml/2006/main" count="181" uniqueCount="128">
  <si>
    <t>Month</t>
  </si>
  <si>
    <t>Year</t>
  </si>
  <si>
    <t>Total</t>
  </si>
  <si>
    <t>Annual variability</t>
  </si>
  <si>
    <t>GHI uncertainty</t>
  </si>
  <si>
    <t>Date</t>
  </si>
  <si>
    <t>nod</t>
  </si>
  <si>
    <t>GHI [Wh/m^2]</t>
  </si>
  <si>
    <t>POA Irradiation [Wh/m^2]</t>
  </si>
  <si>
    <t>GTI SoDa [kWh/m²]</t>
  </si>
  <si>
    <t>GTI Pyrano [kWh/m²]</t>
  </si>
  <si>
    <t>Monthly historical irradiation data (GHI)</t>
  </si>
  <si>
    <t>Equation</t>
  </si>
  <si>
    <t>a</t>
  </si>
  <si>
    <t>x</t>
  </si>
  <si>
    <t>+   b</t>
  </si>
  <si>
    <t>GTI SoDa Correlated [kWh/m²]</t>
  </si>
  <si>
    <t>The remaining data points will be used to determine the RMSE of the correlated data</t>
  </si>
  <si>
    <t>For more accurate results, only use complete years with no data issue.</t>
  </si>
  <si>
    <t>LT GHI</t>
  </si>
  <si>
    <t>SoDa LT</t>
  </si>
  <si>
    <t>SoDa LT Correlated</t>
  </si>
  <si>
    <t>LT GTI</t>
  </si>
  <si>
    <t>If pyranometer data are provided, you have to manually determine the uncertainty.</t>
  </si>
  <si>
    <t>If no GTI Pyrano value provided, then consider the uncertainty from SoDa given in Cell I19</t>
  </si>
  <si>
    <t>GTI Pyrano NOT used [kWh/m²]</t>
  </si>
  <si>
    <t>Be careful to consider only complete months</t>
  </si>
  <si>
    <t>LT GTI SoDa Correlated</t>
  </si>
  <si>
    <t>RMSE</t>
  </si>
  <si>
    <t>MIN</t>
  </si>
  <si>
    <t>MAX</t>
  </si>
  <si>
    <t>NRMSE</t>
  </si>
  <si>
    <t>Yield at Meter [kWh]</t>
  </si>
  <si>
    <t>Availability</t>
  </si>
  <si>
    <t>Yield @100% Av [kWh]</t>
  </si>
  <si>
    <t>Select years with complete months and full 12 months available</t>
  </si>
  <si>
    <t>Yield Correlated @100% Av [kWh]</t>
  </si>
  <si>
    <t>Estimate correlation error/uncertainty by comparing the values of the correlated yield NOT used for the correlation, with the actual yields</t>
  </si>
  <si>
    <t>Observed - Predicted</t>
  </si>
  <si>
    <t>Nb Years</t>
  </si>
  <si>
    <t>GHI SoDa LT</t>
  </si>
  <si>
    <t>GTI SoDa LT</t>
  </si>
  <si>
    <t>GTI SoDa Correlated</t>
  </si>
  <si>
    <r>
      <t xml:space="preserve">This will be done by comparing the datapoints from "GTI Pyrano" </t>
    </r>
    <r>
      <rPr>
        <b/>
        <sz val="11"/>
        <color rgb="FFFF0000"/>
        <rFont val="Calibri"/>
        <family val="2"/>
        <scheme val="minor"/>
      </rPr>
      <t>NOT</t>
    </r>
    <r>
      <rPr>
        <sz val="11"/>
        <color rgb="FFFF0000"/>
        <rFont val="Calibri"/>
        <family val="2"/>
        <scheme val="minor"/>
      </rPr>
      <t xml:space="preserve"> considered to determine the fit equation, </t>
    </r>
  </si>
  <si>
    <t xml:space="preserve">with the corresponding values from "GTI SoDa Correlated" </t>
  </si>
  <si>
    <t>Obs - Pred</t>
  </si>
  <si>
    <t>GTI Correlation Uncertainty</t>
  </si>
  <si>
    <t>TOTAL</t>
  </si>
  <si>
    <t>Monthly breakdsown</t>
  </si>
  <si>
    <t>Actual Yield breakdown</t>
  </si>
  <si>
    <t>Actual Monthly Yield</t>
  </si>
  <si>
    <t>Year&amp;Month</t>
  </si>
  <si>
    <t>Availability (in %)</t>
  </si>
  <si>
    <t>Series of 12</t>
  </si>
  <si>
    <t>Date (à modifier en fonction des series)</t>
  </si>
  <si>
    <t>Date (ne prendre que les séries incomplets)</t>
  </si>
  <si>
    <t>Date des séries complets</t>
  </si>
  <si>
    <t>Date des séries incomplets</t>
  </si>
  <si>
    <t>Project data from client</t>
  </si>
  <si>
    <t xml:space="preserve">Clear information </t>
  </si>
  <si>
    <t>Clear data</t>
  </si>
  <si>
    <t>General Information</t>
  </si>
  <si>
    <t>Items changed manually</t>
  </si>
  <si>
    <t>Client information</t>
  </si>
  <si>
    <t>Inputs</t>
  </si>
  <si>
    <t>Client Name</t>
  </si>
  <si>
    <t>Outputs</t>
  </si>
  <si>
    <t>Client TVA number</t>
  </si>
  <si>
    <t>Contact person</t>
  </si>
  <si>
    <t>Email address</t>
  </si>
  <si>
    <t>3E information</t>
  </si>
  <si>
    <t>Reference 3E (PR)</t>
  </si>
  <si>
    <t>3E Author</t>
  </si>
  <si>
    <t xml:space="preserve">Date </t>
  </si>
  <si>
    <t>Version</t>
  </si>
  <si>
    <t>3E Controller</t>
  </si>
  <si>
    <t>3E Approver</t>
  </si>
  <si>
    <t>Main parameter</t>
  </si>
  <si>
    <t>Lot</t>
  </si>
  <si>
    <t xml:space="preserve">Project Number </t>
  </si>
  <si>
    <t>Project Name</t>
  </si>
  <si>
    <t>SPV</t>
  </si>
  <si>
    <t>Project Localization</t>
  </si>
  <si>
    <t>Department code</t>
  </si>
  <si>
    <t>Department name</t>
  </si>
  <si>
    <t>Installation Type</t>
  </si>
  <si>
    <t>Name plate power</t>
  </si>
  <si>
    <t>kWp</t>
  </si>
  <si>
    <t>COD date</t>
  </si>
  <si>
    <t>Availability assumption</t>
  </si>
  <si>
    <t>%</t>
  </si>
  <si>
    <t>Project information</t>
  </si>
  <si>
    <t>Latitude (4 digits min.)</t>
  </si>
  <si>
    <t>°</t>
  </si>
  <si>
    <t>Longitude (4 digits min.)</t>
  </si>
  <si>
    <t>Altitude</t>
  </si>
  <si>
    <t>m</t>
  </si>
  <si>
    <t>Topography</t>
  </si>
  <si>
    <t>Area superficie</t>
  </si>
  <si>
    <t>ha</t>
  </si>
  <si>
    <t>Azimuth (S=180°,N=360°)</t>
  </si>
  <si>
    <t>Tilt</t>
  </si>
  <si>
    <t>Albedo (default=0.2)</t>
  </si>
  <si>
    <t>System Parameters</t>
  </si>
  <si>
    <t>Module manufacter</t>
  </si>
  <si>
    <t>Module model</t>
  </si>
  <si>
    <t>Module nameplate power</t>
  </si>
  <si>
    <t>Wp</t>
  </si>
  <si>
    <t>Average Flash test power</t>
  </si>
  <si>
    <t>No. of modules</t>
  </si>
  <si>
    <t>pcs</t>
  </si>
  <si>
    <t>Type of inverters</t>
  </si>
  <si>
    <t>No. of inverters</t>
  </si>
  <si>
    <t>Type of transformers</t>
  </si>
  <si>
    <t>No. of transformers</t>
  </si>
  <si>
    <t>Module technology</t>
  </si>
  <si>
    <t>Module cell technology (check)</t>
  </si>
  <si>
    <t>W</t>
  </si>
  <si>
    <t>Module power interval (product)</t>
  </si>
  <si>
    <t>Power tolerance (min)</t>
  </si>
  <si>
    <t>Power tolerance (max)</t>
  </si>
  <si>
    <t>Module quality gain / loss</t>
  </si>
  <si>
    <t>Resolution</t>
  </si>
  <si>
    <t>Source</t>
  </si>
  <si>
    <t>hc3v5</t>
  </si>
  <si>
    <t>Début</t>
  </si>
  <si>
    <t>Fin</t>
  </si>
  <si>
    <t>Lien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</si>
</sst>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0.0%"/>
    <numFmt numFmtId="166" formatCode="mmm\-yyyy"/>
    <numFmt numFmtId="167" formatCode="[$-40C]mmm\-yy;@"/>
    <numFmt numFmtId="168" formatCode="0.00000%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9F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hair">
        <color theme="9" tint="-0.24994659260841701"/>
      </top>
      <bottom style="hair">
        <color theme="9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5" fillId="0" borderId="0"/>
    <xf numFmtId="9" fontId="3" fillId="0" borderId="0" applyFont="0" applyFill="0" applyBorder="0" applyAlignment="0" applyProtection="0"/>
    <xf numFmtId="0" fontId="5" fillId="0" borderId="0"/>
    <xf numFmtId="164" fontId="3" fillId="0" borderId="0" applyFont="0" applyFill="0" applyBorder="0" applyAlignment="0" applyProtection="0"/>
  </cellStyleXfs>
  <cellXfs count="106">
    <xf numFmtId="0" fontId="0" fillId="0" borderId="0" xfId="0"/>
    <xf numFmtId="1" fontId="0" fillId="0" borderId="0" xfId="0" applyNumberFormat="1"/>
    <xf numFmtId="165" fontId="0" fillId="0" borderId="0" xfId="1" applyNumberFormat="1" applyFont="1"/>
    <xf numFmtId="165" fontId="0" fillId="0" borderId="5" xfId="1" applyNumberFormat="1" applyFont="1" applyFill="1" applyBorder="1"/>
    <xf numFmtId="0" fontId="0" fillId="0" borderId="0" xfId="0" applyFill="1"/>
    <xf numFmtId="0" fontId="6" fillId="0" borderId="0" xfId="0" applyFont="1"/>
    <xf numFmtId="14" fontId="0" fillId="0" borderId="0" xfId="0" applyNumberFormat="1"/>
    <xf numFmtId="0" fontId="4" fillId="0" borderId="0" xfId="0" applyFont="1"/>
    <xf numFmtId="0" fontId="0" fillId="0" borderId="0" xfId="0" applyFill="1" applyBorder="1"/>
    <xf numFmtId="0" fontId="2" fillId="3" borderId="1" xfId="0" applyFont="1" applyFill="1" applyBorder="1" applyAlignment="1">
      <alignment vertical="center" wrapText="1"/>
    </xf>
    <xf numFmtId="0" fontId="4" fillId="0" borderId="2" xfId="0" applyFont="1" applyBorder="1"/>
    <xf numFmtId="1" fontId="0" fillId="0" borderId="2" xfId="0" applyNumberFormat="1" applyBorder="1"/>
    <xf numFmtId="14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0" xfId="0" quotePrefix="1" applyFont="1"/>
    <xf numFmtId="0" fontId="4" fillId="0" borderId="0" xfId="0" applyFont="1" applyFill="1" applyBorder="1"/>
    <xf numFmtId="0" fontId="4" fillId="0" borderId="0" xfId="0" applyFont="1" applyAlignment="1"/>
    <xf numFmtId="1" fontId="0" fillId="4" borderId="2" xfId="0" applyNumberFormat="1" applyFill="1" applyBorder="1"/>
    <xf numFmtId="1" fontId="0" fillId="0" borderId="0" xfId="0" applyNumberFormat="1" applyFill="1" applyBorder="1"/>
    <xf numFmtId="166" fontId="4" fillId="0" borderId="2" xfId="0" applyNumberFormat="1" applyFont="1" applyBorder="1"/>
    <xf numFmtId="0" fontId="0" fillId="4" borderId="0" xfId="0" applyFill="1" applyAlignment="1">
      <alignment horizontal="left"/>
    </xf>
    <xf numFmtId="0" fontId="4" fillId="5" borderId="2" xfId="0" applyFont="1" applyFill="1" applyBorder="1"/>
    <xf numFmtId="0" fontId="4" fillId="2" borderId="2" xfId="0" applyFont="1" applyFill="1" applyBorder="1"/>
    <xf numFmtId="165" fontId="4" fillId="4" borderId="2" xfId="1" applyNumberFormat="1" applyFont="1" applyFill="1" applyBorder="1"/>
    <xf numFmtId="1" fontId="4" fillId="4" borderId="2" xfId="1" applyNumberFormat="1" applyFont="1" applyFill="1" applyBorder="1"/>
    <xf numFmtId="165" fontId="4" fillId="0" borderId="2" xfId="1" applyNumberFormat="1" applyFont="1" applyFill="1" applyBorder="1"/>
    <xf numFmtId="1" fontId="4" fillId="0" borderId="2" xfId="1" applyNumberFormat="1" applyFont="1" applyFill="1" applyBorder="1"/>
    <xf numFmtId="0" fontId="6" fillId="0" borderId="0" xfId="0" applyFont="1" applyFill="1" applyBorder="1"/>
    <xf numFmtId="0" fontId="4" fillId="0" borderId="2" xfId="0" applyFont="1" applyFill="1" applyBorder="1" applyAlignment="1">
      <alignment wrapText="1"/>
    </xf>
    <xf numFmtId="0" fontId="0" fillId="3" borderId="2" xfId="0" applyFill="1" applyBorder="1"/>
    <xf numFmtId="166" fontId="4" fillId="3" borderId="2" xfId="0" applyNumberFormat="1" applyFont="1" applyFill="1" applyBorder="1"/>
    <xf numFmtId="0" fontId="0" fillId="0" borderId="6" xfId="0" applyBorder="1"/>
    <xf numFmtId="0" fontId="0" fillId="0" borderId="8" xfId="0" applyBorder="1"/>
    <xf numFmtId="0" fontId="11" fillId="3" borderId="2" xfId="0" applyFont="1" applyFill="1" applyBorder="1"/>
    <xf numFmtId="165" fontId="11" fillId="3" borderId="2" xfId="1" applyNumberFormat="1" applyFont="1" applyFill="1" applyBorder="1"/>
    <xf numFmtId="10" fontId="11" fillId="3" borderId="2" xfId="1" applyNumberFormat="1" applyFont="1" applyFill="1" applyBorder="1"/>
    <xf numFmtId="0" fontId="8" fillId="0" borderId="8" xfId="0" applyFont="1" applyFill="1" applyBorder="1"/>
    <xf numFmtId="1" fontId="4" fillId="0" borderId="2" xfId="0" applyNumberFormat="1" applyFont="1" applyBorder="1"/>
    <xf numFmtId="0" fontId="11" fillId="0" borderId="2" xfId="0" applyFont="1" applyFill="1" applyBorder="1"/>
    <xf numFmtId="1" fontId="11" fillId="0" borderId="2" xfId="0" applyNumberFormat="1" applyFont="1" applyFill="1" applyBorder="1"/>
    <xf numFmtId="0" fontId="4" fillId="0" borderId="2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0" fillId="0" borderId="0" xfId="0" applyAlignment="1">
      <alignment wrapText="1"/>
    </xf>
    <xf numFmtId="1" fontId="0" fillId="0" borderId="7" xfId="0" applyNumberFormat="1" applyBorder="1"/>
    <xf numFmtId="1" fontId="0" fillId="0" borderId="9" xfId="0" applyNumberFormat="1" applyBorder="1"/>
    <xf numFmtId="0" fontId="4" fillId="0" borderId="10" xfId="0" applyFont="1" applyBorder="1"/>
    <xf numFmtId="10" fontId="4" fillId="4" borderId="11" xfId="1" applyNumberFormat="1" applyFont="1" applyFill="1" applyBorder="1"/>
    <xf numFmtId="0" fontId="0" fillId="0" borderId="2" xfId="0" applyBorder="1"/>
    <xf numFmtId="0" fontId="7" fillId="3" borderId="2" xfId="0" applyFont="1" applyFill="1" applyBorder="1"/>
    <xf numFmtId="0" fontId="1" fillId="0" borderId="4" xfId="0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vertical="center" wrapText="1"/>
    </xf>
    <xf numFmtId="165" fontId="0" fillId="0" borderId="2" xfId="1" applyNumberFormat="1" applyFont="1" applyBorder="1"/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167" fontId="0" fillId="0" borderId="0" xfId="0" applyNumberFormat="1" applyFill="1" applyBorder="1"/>
    <xf numFmtId="166" fontId="4" fillId="0" borderId="0" xfId="0" applyNumberFormat="1" applyFont="1" applyFill="1" applyBorder="1"/>
    <xf numFmtId="165" fontId="0" fillId="0" borderId="0" xfId="1" applyNumberFormat="1" applyFont="1" applyFill="1" applyBorder="1"/>
    <xf numFmtId="10" fontId="0" fillId="0" borderId="0" xfId="1" applyNumberFormat="1" applyFont="1"/>
    <xf numFmtId="168" fontId="0" fillId="0" borderId="0" xfId="1" applyNumberFormat="1" applyFont="1"/>
    <xf numFmtId="1" fontId="0" fillId="3" borderId="2" xfId="0" applyNumberFormat="1" applyFill="1" applyBorder="1"/>
    <xf numFmtId="0" fontId="0" fillId="0" borderId="0" xfId="0" applyAlignment="1">
      <alignment vertical="top" wrapText="1"/>
    </xf>
    <xf numFmtId="14" fontId="2" fillId="0" borderId="2" xfId="0" applyNumberFormat="1" applyFont="1" applyFill="1" applyBorder="1" applyAlignment="1">
      <alignment vertical="center" wrapText="1"/>
    </xf>
    <xf numFmtId="14" fontId="0" fillId="0" borderId="0" xfId="0" applyNumberFormat="1" applyFill="1"/>
    <xf numFmtId="0" fontId="11" fillId="4" borderId="2" xfId="0" applyFont="1" applyFill="1" applyBorder="1"/>
    <xf numFmtId="9" fontId="4" fillId="0" borderId="2" xfId="1" applyFont="1" applyBorder="1" applyAlignment="1">
      <alignment wrapText="1"/>
    </xf>
    <xf numFmtId="9" fontId="11" fillId="3" borderId="2" xfId="1" applyFont="1" applyFill="1" applyBorder="1"/>
    <xf numFmtId="9" fontId="0" fillId="0" borderId="0" xfId="1" applyFont="1"/>
    <xf numFmtId="9" fontId="11" fillId="4" borderId="2" xfId="1" applyFont="1" applyFill="1" applyBorder="1"/>
    <xf numFmtId="1" fontId="2" fillId="0" borderId="0" xfId="0" applyNumberFormat="1" applyFont="1" applyFill="1" applyBorder="1" applyAlignment="1">
      <alignment vertical="center" wrapText="1"/>
    </xf>
    <xf numFmtId="0" fontId="4" fillId="6" borderId="0" xfId="0" applyFont="1" applyFill="1" applyBorder="1" applyAlignment="1">
      <alignment wrapText="1"/>
    </xf>
    <xf numFmtId="0" fontId="4" fillId="6" borderId="2" xfId="0" applyFont="1" applyFill="1" applyBorder="1"/>
    <xf numFmtId="0" fontId="1" fillId="6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top" wrapText="1"/>
    </xf>
    <xf numFmtId="14" fontId="1" fillId="6" borderId="4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4" fillId="6" borderId="2" xfId="0" applyFont="1" applyFill="1" applyBorder="1" applyAlignment="1">
      <alignment vertical="top" wrapText="1"/>
    </xf>
    <xf numFmtId="0" fontId="13" fillId="0" borderId="0" xfId="0" applyFont="1"/>
    <xf numFmtId="0" fontId="12" fillId="7" borderId="0" xfId="0" applyFont="1" applyFill="1"/>
    <xf numFmtId="0" fontId="12" fillId="0" borderId="0" xfId="0" applyFont="1" applyFill="1"/>
    <xf numFmtId="0" fontId="6" fillId="8" borderId="0" xfId="0" applyFont="1" applyFill="1"/>
    <xf numFmtId="0" fontId="0" fillId="9" borderId="5" xfId="0" applyFill="1" applyBorder="1"/>
    <xf numFmtId="0" fontId="0" fillId="0" borderId="5" xfId="0" applyFill="1" applyBorder="1"/>
    <xf numFmtId="0" fontId="7" fillId="3" borderId="5" xfId="0" applyFont="1" applyFill="1" applyBorder="1"/>
    <xf numFmtId="0" fontId="0" fillId="3" borderId="5" xfId="0" applyFill="1" applyBorder="1"/>
    <xf numFmtId="0" fontId="0" fillId="4" borderId="5" xfId="0" applyFill="1" applyBorder="1"/>
    <xf numFmtId="0" fontId="0" fillId="2" borderId="5" xfId="0" quotePrefix="1" applyFill="1" applyBorder="1"/>
    <xf numFmtId="0" fontId="0" fillId="2" borderId="5" xfId="0" applyFill="1" applyBorder="1"/>
    <xf numFmtId="9" fontId="0" fillId="0" borderId="5" xfId="0" applyNumberFormat="1" applyFill="1" applyBorder="1"/>
    <xf numFmtId="0" fontId="0" fillId="0" borderId="0" xfId="0" applyAlignment="1"/>
    <xf numFmtId="165" fontId="0" fillId="2" borderId="5" xfId="1" applyNumberFormat="1" applyFont="1" applyFill="1" applyBorder="1"/>
    <xf numFmtId="9" fontId="7" fillId="3" borderId="5" xfId="0" applyNumberFormat="1" applyFont="1" applyFill="1" applyBorder="1"/>
    <xf numFmtId="165" fontId="7" fillId="3" borderId="5" xfId="0" applyNumberFormat="1" applyFont="1" applyFill="1" applyBorder="1"/>
    <xf numFmtId="0" fontId="14" fillId="2" borderId="5" xfId="0" applyFont="1" applyFill="1" applyBorder="1"/>
    <xf numFmtId="165" fontId="0" fillId="10" borderId="5" xfId="1" applyNumberFormat="1" applyFont="1" applyFill="1" applyBorder="1"/>
    <xf numFmtId="0" fontId="0" fillId="0" borderId="5" xfId="1" applyNumberFormat="1" applyFont="1" applyFill="1" applyBorder="1"/>
    <xf numFmtId="14" fontId="0" fillId="0" borderId="5" xfId="1" applyNumberFormat="1" applyFont="1" applyFill="1" applyBorder="1"/>
    <xf numFmtId="0" fontId="0" fillId="4" borderId="5" xfId="1" applyNumberFormat="1" applyFont="1" applyFill="1" applyBorder="1"/>
    <xf numFmtId="0" fontId="0" fillId="11" borderId="5" xfId="0" applyFill="1" applyBorder="1"/>
    <xf numFmtId="0" fontId="0" fillId="12" borderId="5" xfId="0" applyFill="1" applyBorder="1"/>
    <xf numFmtId="0" fontId="4" fillId="6" borderId="2" xfId="0" applyFont="1" applyFill="1" applyBorder="1" applyAlignment="1">
      <alignment wrapText="1"/>
    </xf>
    <xf numFmtId="9" fontId="4" fillId="6" borderId="2" xfId="1" applyFont="1" applyFill="1" applyBorder="1" applyAlignment="1">
      <alignment wrapText="1"/>
    </xf>
    <xf numFmtId="14" fontId="2" fillId="3" borderId="2" xfId="0" applyNumberFormat="1" applyFont="1" applyFill="1" applyBorder="1" applyAlignment="1">
      <alignment vertical="center" wrapText="1"/>
    </xf>
    <xf numFmtId="0" fontId="0" fillId="0" borderId="0" xfId="0" applyNumberFormat="1"/>
    <xf numFmtId="0" fontId="4" fillId="0" borderId="0" xfId="0" applyFont="1" applyAlignment="1">
      <alignment horizontal="center"/>
    </xf>
    <xf numFmtId="0" fontId="4" fillId="5" borderId="0" xfId="0" applyFont="1" applyFill="1" applyAlignment="1">
      <alignment horizontal="center"/>
    </xf>
    <xf numFmtId="0" fontId="8" fillId="0" borderId="0" xfId="0" applyFont="1" applyAlignment="1">
      <alignment horizontal="center" wrapText="1"/>
    </xf>
  </cellXfs>
  <cellStyles count="8">
    <cellStyle name="Comma 2" xfId="7"/>
    <cellStyle name="Normal" xfId="0" builtinId="0"/>
    <cellStyle name="Normal 2" xfId="4"/>
    <cellStyle name="Normal 2 2" xfId="6"/>
    <cellStyle name="Normal 4" xfId="2"/>
    <cellStyle name="Normal 4 2" xfId="3"/>
    <cellStyle name="Percent 2" xfId="5"/>
    <cellStyle name="Pourcentage" xfId="1" builtinId="5"/>
  </cellStyles>
  <dxfs count="2">
    <dxf>
      <font>
        <color rgb="FF9C0006"/>
      </font>
      <fill>
        <patternFill>
          <bgColor rgb="FFFF66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66"/>
      <color rgb="FFFFFF99"/>
      <color rgb="FFFF6600"/>
      <color rgb="FFEFF6EA"/>
      <color rgb="FF4F6228"/>
      <color rgb="FF9BBB59"/>
      <color rgb="FF605E00"/>
      <color rgb="FFF4F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'Irr Correlation'!$W$1</c:f>
              <c:strCache>
                <c:ptCount val="1"/>
                <c:pt idx="0">
                  <c:v>GTI Pyrano [kWh/m²]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8254965004374453"/>
                  <c:y val="-1.896325459317585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strRef>
              <c:f>'Irr Correlation'!$V$2:$V$37</c:f>
              <c:strCache>
                <c:ptCount val="24"/>
                <c:pt idx="0">
                  <c:v>74</c:v>
                </c:pt>
                <c:pt idx="1">
                  <c:v>108</c:v>
                </c:pt>
                <c:pt idx="2">
                  <c:v>137</c:v>
                </c:pt>
                <c:pt idx="3">
                  <c:v>173</c:v>
                </c:pt>
                <c:pt idx="4">
                  <c:v>178</c:v>
                </c:pt>
                <c:pt idx="5">
                  <c:v>206</c:v>
                </c:pt>
                <c:pt idx="6">
                  <c:v>212</c:v>
                </c:pt>
                <c:pt idx="7">
                  <c:v>217</c:v>
                </c:pt>
                <c:pt idx="8">
                  <c:v>180</c:v>
                </c:pt>
                <c:pt idx="9">
                  <c:v>133</c:v>
                </c:pt>
                <c:pt idx="10">
                  <c:v>86</c:v>
                </c:pt>
                <c:pt idx="11">
                  <c:v>91</c:v>
                </c:pt>
                <c:pt idx="12">
                  <c:v>92</c:v>
                </c:pt>
                <c:pt idx="13">
                  <c:v>100</c:v>
                </c:pt>
                <c:pt idx="14">
                  <c:v>162</c:v>
                </c:pt>
                <c:pt idx="15">
                  <c:v>196</c:v>
                </c:pt>
                <c:pt idx="16">
                  <c:v>195</c:v>
                </c:pt>
                <c:pt idx="17">
                  <c:v>208</c:v>
                </c:pt>
                <c:pt idx="18">
                  <c:v>202</c:v>
                </c:pt>
                <c:pt idx="19">
                  <c:v>180</c:v>
                </c:pt>
                <c:pt idx="20">
                  <c:v>156</c:v>
                </c:pt>
                <c:pt idx="21">
                  <c:v>135</c:v>
                </c:pt>
                <c:pt idx="22">
                  <c:v>90</c:v>
                </c:pt>
                <c:pt idx="23">
                  <c:v>71</c:v>
                </c:pt>
              </c:strCache>
            </c:strRef>
          </c:xVal>
          <c:yVal>
            <c:numRef>
              <c:f>'Irr Correlation'!$W$2:$W$37</c:f>
              <c:numCache>
                <c:formatCode>0</c:formatCode>
                <c:ptCount val="36"/>
                <c:pt idx="0">
                  <c:v>60.9</c:v>
                </c:pt>
                <c:pt idx="1">
                  <c:v>94</c:v>
                </c:pt>
                <c:pt idx="2">
                  <c:v>123.2</c:v>
                </c:pt>
                <c:pt idx="3">
                  <c:v>157.4</c:v>
                </c:pt>
                <c:pt idx="4">
                  <c:v>165.5</c:v>
                </c:pt>
                <c:pt idx="5">
                  <c:v>199.9</c:v>
                </c:pt>
                <c:pt idx="6">
                  <c:v>208.9</c:v>
                </c:pt>
                <c:pt idx="7">
                  <c:v>203.8</c:v>
                </c:pt>
                <c:pt idx="8">
                  <c:v>173.4</c:v>
                </c:pt>
                <c:pt idx="9">
                  <c:v>119.6</c:v>
                </c:pt>
                <c:pt idx="10">
                  <c:v>72.8</c:v>
                </c:pt>
                <c:pt idx="11">
                  <c:v>82.4</c:v>
                </c:pt>
                <c:pt idx="12">
                  <c:v>76.7</c:v>
                </c:pt>
                <c:pt idx="13">
                  <c:v>84.3</c:v>
                </c:pt>
                <c:pt idx="14">
                  <c:v>150.4</c:v>
                </c:pt>
                <c:pt idx="15">
                  <c:v>184.2</c:v>
                </c:pt>
                <c:pt idx="16">
                  <c:v>179.9</c:v>
                </c:pt>
                <c:pt idx="17">
                  <c:v>194.4</c:v>
                </c:pt>
                <c:pt idx="18">
                  <c:v>183.2</c:v>
                </c:pt>
                <c:pt idx="19">
                  <c:v>168.8</c:v>
                </c:pt>
                <c:pt idx="20">
                  <c:v>143.4</c:v>
                </c:pt>
                <c:pt idx="21">
                  <c:v>126</c:v>
                </c:pt>
                <c:pt idx="22">
                  <c:v>78.5</c:v>
                </c:pt>
                <c:pt idx="23">
                  <c:v>52.5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613-4935-A063-7E18DE46B2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5027728"/>
        <c:axId val="415026552"/>
      </c:scatterChart>
      <c:valAx>
        <c:axId val="415027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SoDa [kWh/m²]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026552"/>
        <c:crosses val="autoZero"/>
        <c:crossBetween val="midCat"/>
      </c:valAx>
      <c:valAx>
        <c:axId val="415026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Pyrano [kWh/m²]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027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'Yield Correlation'!$T$1</c:f>
              <c:strCache>
                <c:ptCount val="1"/>
                <c:pt idx="0">
                  <c:v>Yield @100% Av [kWh]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1938560804899387"/>
                  <c:y val="1.810185185185185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'Yield Correlation'!$S$2:$S$37</c:f>
              <c:numCache>
                <c:formatCode>0</c:formatCode>
                <c:ptCount val="36"/>
                <c:pt idx="0">
                  <c:v>147.94156664213918</c:v>
                </c:pt>
                <c:pt idx="1">
                  <c:v>175.67798869679149</c:v>
                </c:pt>
                <c:pt idx="2">
                  <c:v>189.95068892108264</c:v>
                </c:pt>
                <c:pt idx="3">
                  <c:v>201.45612885568656</c:v>
                </c:pt>
                <c:pt idx="4">
                  <c:v>151.29159044504149</c:v>
                </c:pt>
                <c:pt idx="5">
                  <c:v>147.462680294953</c:v>
                </c:pt>
                <c:pt idx="6">
                  <c:v>74.279449279619655</c:v>
                </c:pt>
                <c:pt idx="7">
                  <c:v>67.747850100240072</c:v>
                </c:pt>
                <c:pt idx="8">
                  <c:v>76.130334540112898</c:v>
                </c:pt>
                <c:pt idx="9">
                  <c:v>59.114926799703511</c:v>
                </c:pt>
                <c:pt idx="10">
                  <c:v>111.62072858763851</c:v>
                </c:pt>
                <c:pt idx="11">
                  <c:v>125.1249786455725</c:v>
                </c:pt>
                <c:pt idx="12">
                  <c:v>91.058328914179057</c:v>
                </c:pt>
                <c:pt idx="13">
                  <c:v>155.27864228759984</c:v>
                </c:pt>
                <c:pt idx="14">
                  <c:v>162.15605432637676</c:v>
                </c:pt>
                <c:pt idx="15">
                  <c:v>189.98370628211902</c:v>
                </c:pt>
                <c:pt idx="16">
                  <c:v>196.58938102542129</c:v>
                </c:pt>
                <c:pt idx="17">
                  <c:v>179.80584357084825</c:v>
                </c:pt>
                <c:pt idx="18">
                  <c:v>195.15388140266748</c:v>
                </c:pt>
                <c:pt idx="19">
                  <c:v>151.10092975460833</c:v>
                </c:pt>
                <c:pt idx="20">
                  <c:v>130.02191412105807</c:v>
                </c:pt>
                <c:pt idx="21">
                  <c:v>64.470724825578955</c:v>
                </c:pt>
                <c:pt idx="22">
                  <c:v>64.190636488809773</c:v>
                </c:pt>
                <c:pt idx="23">
                  <c:v>82.206571215804814</c:v>
                </c:pt>
                <c:pt idx="24">
                  <c:v>91.938745747271554</c:v>
                </c:pt>
                <c:pt idx="25">
                  <c:v>125.38189581710839</c:v>
                </c:pt>
                <c:pt idx="26">
                  <c:v>179.13197642493921</c:v>
                </c:pt>
                <c:pt idx="27">
                  <c:v>183.55634526937311</c:v>
                </c:pt>
                <c:pt idx="28">
                  <c:v>209.54831667184789</c:v>
                </c:pt>
                <c:pt idx="29">
                  <c:v>210.07007688851513</c:v>
                </c:pt>
                <c:pt idx="30">
                  <c:v>175.78041874896081</c:v>
                </c:pt>
                <c:pt idx="31">
                  <c:v>151.25528733499536</c:v>
                </c:pt>
                <c:pt idx="32">
                  <c:v>110.01151240572624</c:v>
                </c:pt>
                <c:pt idx="33">
                  <c:v>98.566655792507078</c:v>
                </c:pt>
                <c:pt idx="34">
                  <c:v>59.951441825845166</c:v>
                </c:pt>
                <c:pt idx="35">
                  <c:v>59.970743199092198</c:v>
                </c:pt>
              </c:numCache>
            </c:numRef>
          </c:xVal>
          <c:yVal>
            <c:numRef>
              <c:f>'Yield Correlation'!$T$2:$T$37</c:f>
              <c:numCache>
                <c:formatCode>0</c:formatCode>
                <c:ptCount val="36"/>
                <c:pt idx="0">
                  <c:v>182736.25254582486</c:v>
                </c:pt>
                <c:pt idx="1">
                  <c:v>312571.28412537917</c:v>
                </c:pt>
                <c:pt idx="2">
                  <c:v>311309</c:v>
                </c:pt>
                <c:pt idx="3">
                  <c:v>358602</c:v>
                </c:pt>
                <c:pt idx="4">
                  <c:v>381045</c:v>
                </c:pt>
                <c:pt idx="5">
                  <c:v>348398</c:v>
                </c:pt>
                <c:pt idx="6">
                  <c:v>377568</c:v>
                </c:pt>
                <c:pt idx="7">
                  <c:v>300992</c:v>
                </c:pt>
                <c:pt idx="8">
                  <c:v>258594.84536082475</c:v>
                </c:pt>
                <c:pt idx="9">
                  <c:v>125751</c:v>
                </c:pt>
                <c:pt idx="10">
                  <c:v>104310</c:v>
                </c:pt>
                <c:pt idx="11">
                  <c:v>147955.6025369979</c:v>
                </c:pt>
                <c:pt idx="12">
                  <c:v>183483.64008179959</c:v>
                </c:pt>
                <c:pt idx="13">
                  <c:v>309442.44244244247</c:v>
                </c:pt>
                <c:pt idx="14">
                  <c:v>327005.25210084033</c:v>
                </c:pt>
                <c:pt idx="15">
                  <c:v>365175.15274949087</c:v>
                </c:pt>
                <c:pt idx="16">
                  <c:v>385283.11425682507</c:v>
                </c:pt>
                <c:pt idx="17">
                  <c:v>348398</c:v>
                </c:pt>
                <c:pt idx="18">
                  <c:v>377568</c:v>
                </c:pt>
                <c:pt idx="19">
                  <c:v>300992</c:v>
                </c:pt>
                <c:pt idx="20">
                  <c:v>250837</c:v>
                </c:pt>
                <c:pt idx="21">
                  <c:v>125751</c:v>
                </c:pt>
                <c:pt idx="22">
                  <c:v>104310</c:v>
                </c:pt>
                <c:pt idx="23">
                  <c:v>144294.84536082475</c:v>
                </c:pt>
                <c:pt idx="24">
                  <c:v>187306</c:v>
                </c:pt>
                <c:pt idx="25">
                  <c:v>244654</c:v>
                </c:pt>
                <c:pt idx="26">
                  <c:v>348109.93657505285</c:v>
                </c:pt>
                <c:pt idx="27">
                  <c:v>360143</c:v>
                </c:pt>
                <c:pt idx="28">
                  <c:v>394458</c:v>
                </c:pt>
                <c:pt idx="29">
                  <c:v>399871.95121951221</c:v>
                </c:pt>
                <c:pt idx="30">
                  <c:v>277706.25</c:v>
                </c:pt>
                <c:pt idx="31">
                  <c:v>299250.75528700906</c:v>
                </c:pt>
                <c:pt idx="32">
                  <c:v>212621</c:v>
                </c:pt>
                <c:pt idx="33">
                  <c:v>184238.33671399596</c:v>
                </c:pt>
                <c:pt idx="34">
                  <c:v>99400</c:v>
                </c:pt>
                <c:pt idx="35">
                  <c:v>107637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B35-47D6-AED3-35D68369D7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5023808"/>
        <c:axId val="415024200"/>
      </c:scatterChart>
      <c:valAx>
        <c:axId val="41502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SoDa Correlated [kWh/m²]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024200"/>
        <c:crosses val="autoZero"/>
        <c:crossBetween val="midCat"/>
      </c:valAx>
      <c:valAx>
        <c:axId val="415024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Yield @100% Av [kWh]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0238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19050</xdr:colOff>
      <xdr:row>13</xdr:row>
      <xdr:rowOff>190499</xdr:rowOff>
    </xdr:from>
    <xdr:to>
      <xdr:col>31</xdr:col>
      <xdr:colOff>514351</xdr:colOff>
      <xdr:row>31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95243A8C-9395-4BDF-A6C7-1BCD138295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4</xdr:row>
      <xdr:rowOff>28581</xdr:rowOff>
    </xdr:from>
    <xdr:to>
      <xdr:col>16</xdr:col>
      <xdr:colOff>533400</xdr:colOff>
      <xdr:row>18</xdr:row>
      <xdr:rowOff>104781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CECCDCBD-2252-4B55-88BF-15747935F2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00"/>
  <sheetViews>
    <sheetView tabSelected="1" workbookViewId="0">
      <selection activeCell="S14" sqref="S14"/>
    </sheetView>
  </sheetViews>
  <sheetFormatPr baseColWidth="10" defaultColWidth="9.140625" defaultRowHeight="15" x14ac:dyDescent="0.25"/>
  <cols>
    <col min="1" max="1" width="30.140625" customWidth="1"/>
    <col min="2" max="2" width="3.42578125" customWidth="1"/>
    <col min="3" max="3" width="25.42578125" customWidth="1"/>
    <col min="9" max="9" width="11.28515625" bestFit="1" customWidth="1"/>
    <col min="10" max="10" width="12.5703125" customWidth="1"/>
    <col min="11" max="11" width="14.5703125" customWidth="1"/>
    <col min="14" max="14" width="10.7109375" bestFit="1" customWidth="1"/>
    <col min="15" max="15" width="19.85546875" bestFit="1" customWidth="1"/>
    <col min="18" max="18" width="10.7109375" bestFit="1" customWidth="1"/>
    <col min="19" max="19" width="17.42578125" customWidth="1"/>
    <col min="22" max="22" width="10.7109375" bestFit="1" customWidth="1"/>
    <col min="23" max="23" width="11" style="66" bestFit="1" customWidth="1"/>
  </cols>
  <sheetData>
    <row r="1" spans="1:23" s="60" customFormat="1" ht="52.5" customHeight="1" x14ac:dyDescent="0.3">
      <c r="A1" s="76" t="s">
        <v>58</v>
      </c>
      <c r="B1"/>
      <c r="C1"/>
      <c r="D1" t="s">
        <v>59</v>
      </c>
      <c r="E1"/>
      <c r="G1" s="60" t="s">
        <v>60</v>
      </c>
      <c r="H1" s="60" t="s">
        <v>51</v>
      </c>
      <c r="I1" s="75" t="s">
        <v>5</v>
      </c>
      <c r="J1" s="75" t="s">
        <v>7</v>
      </c>
      <c r="K1" s="75" t="s">
        <v>8</v>
      </c>
      <c r="M1" s="60" t="s">
        <v>51</v>
      </c>
      <c r="N1" s="75" t="s">
        <v>5</v>
      </c>
      <c r="O1" s="75" t="s">
        <v>10</v>
      </c>
      <c r="Q1" s="60" t="s">
        <v>51</v>
      </c>
      <c r="R1" s="75" t="s">
        <v>5</v>
      </c>
      <c r="S1" s="99" t="s">
        <v>32</v>
      </c>
      <c r="U1" s="60" t="s">
        <v>51</v>
      </c>
      <c r="V1" s="100" t="s">
        <v>5</v>
      </c>
      <c r="W1" s="100" t="s">
        <v>52</v>
      </c>
    </row>
    <row r="2" spans="1:23" x14ac:dyDescent="0.25">
      <c r="H2" s="6" t="str">
        <f>YEAR(I2)&amp;MONTH(I2)</f>
        <v>20051</v>
      </c>
      <c r="I2" s="12">
        <v>38383</v>
      </c>
      <c r="J2" s="9">
        <v>58936</v>
      </c>
      <c r="K2" s="9">
        <v>93669.857113999999</v>
      </c>
      <c r="M2" s="1" t="str">
        <f>YEAR(N2)&amp;MONTH(N2)</f>
        <v>20157</v>
      </c>
      <c r="N2" s="30">
        <v>42216</v>
      </c>
      <c r="O2" s="59">
        <v>20</v>
      </c>
      <c r="Q2" s="102" t="str">
        <f>YEAR(R2)&amp;MONTH(R2)</f>
        <v>20054</v>
      </c>
      <c r="R2" s="30">
        <v>38472</v>
      </c>
      <c r="S2" s="33">
        <v>179447</v>
      </c>
      <c r="U2" s="1" t="str">
        <f>YEAR(V2)&amp;MONTH(V2)</f>
        <v>20051</v>
      </c>
      <c r="V2" s="30">
        <v>38383</v>
      </c>
      <c r="W2" s="35">
        <v>0.97799999999999998</v>
      </c>
    </row>
    <row r="3" spans="1:23" x14ac:dyDescent="0.25">
      <c r="A3" s="77" t="s">
        <v>61</v>
      </c>
      <c r="B3" s="77"/>
      <c r="C3" s="77">
        <v>1</v>
      </c>
      <c r="D3" s="78"/>
      <c r="E3" s="79" t="s">
        <v>62</v>
      </c>
      <c r="H3" s="6" t="str">
        <f t="shared" ref="H3:H66" si="0">YEAR(I3)&amp;MONTH(I3)</f>
        <v>20052</v>
      </c>
      <c r="I3" s="12">
        <v>38411</v>
      </c>
      <c r="J3" s="9">
        <v>75313</v>
      </c>
      <c r="K3" s="9">
        <v>106519.835875</v>
      </c>
      <c r="M3" s="1" t="str">
        <f t="shared" ref="M3:M66" si="1">YEAR(N3)&amp;MONTH(N3)</f>
        <v>20158</v>
      </c>
      <c r="N3" s="30">
        <v>42247</v>
      </c>
      <c r="O3" s="59"/>
      <c r="Q3" s="1" t="str">
        <f t="shared" ref="Q3:Q66" si="2">YEAR(R3)&amp;MONTH(R3)</f>
        <v>20055</v>
      </c>
      <c r="R3" s="30">
        <v>38503</v>
      </c>
      <c r="S3" s="33">
        <v>309133</v>
      </c>
      <c r="U3" s="1" t="str">
        <f t="shared" ref="U3:U66" si="3">YEAR(V3)&amp;MONTH(V3)</f>
        <v>20052</v>
      </c>
      <c r="V3" s="30">
        <v>38411</v>
      </c>
      <c r="W3" s="35">
        <v>0.999</v>
      </c>
    </row>
    <row r="4" spans="1:23" x14ac:dyDescent="0.25">
      <c r="A4" s="80" t="s">
        <v>63</v>
      </c>
      <c r="B4" s="80"/>
      <c r="C4" s="80"/>
      <c r="D4" s="81"/>
      <c r="E4" s="82" t="s">
        <v>64</v>
      </c>
      <c r="H4" s="6" t="str">
        <f t="shared" si="0"/>
        <v>20053</v>
      </c>
      <c r="I4" s="12">
        <v>38442</v>
      </c>
      <c r="J4" s="9">
        <v>115584</v>
      </c>
      <c r="K4" s="9">
        <v>143795.68407399999</v>
      </c>
      <c r="M4" s="1" t="str">
        <f t="shared" si="1"/>
        <v>20159</v>
      </c>
      <c r="N4" s="30">
        <v>42277</v>
      </c>
      <c r="O4" s="59"/>
      <c r="Q4" s="1" t="str">
        <f t="shared" si="2"/>
        <v>20056</v>
      </c>
      <c r="R4" s="30">
        <v>38533</v>
      </c>
      <c r="S4" s="33">
        <v>311309</v>
      </c>
      <c r="U4" s="1" t="str">
        <f>YEAR(V4)&amp;MONTH(V4)</f>
        <v>20053</v>
      </c>
      <c r="V4" s="30">
        <v>38442</v>
      </c>
      <c r="W4" s="35">
        <v>0.95199999999999996</v>
      </c>
    </row>
    <row r="5" spans="1:23" x14ac:dyDescent="0.25">
      <c r="A5" t="s">
        <v>65</v>
      </c>
      <c r="C5" s="97"/>
      <c r="D5" s="81"/>
      <c r="E5" s="84" t="s">
        <v>66</v>
      </c>
      <c r="H5" s="6" t="str">
        <f t="shared" si="0"/>
        <v>20054</v>
      </c>
      <c r="I5" s="12">
        <v>38472</v>
      </c>
      <c r="J5" s="9">
        <v>147550</v>
      </c>
      <c r="K5" s="9">
        <v>160126.63945300001</v>
      </c>
      <c r="M5" s="1" t="str">
        <f t="shared" si="1"/>
        <v>201810</v>
      </c>
      <c r="N5" s="30">
        <v>43404</v>
      </c>
      <c r="O5" s="59">
        <v>30</v>
      </c>
      <c r="Q5" s="1" t="str">
        <f t="shared" si="2"/>
        <v>20057</v>
      </c>
      <c r="R5" s="30">
        <v>38564</v>
      </c>
      <c r="S5" s="33">
        <v>358602</v>
      </c>
      <c r="U5" s="1" t="str">
        <f t="shared" si="3"/>
        <v>20054</v>
      </c>
      <c r="V5" s="30">
        <v>38472</v>
      </c>
      <c r="W5" s="35">
        <v>0.98199999999999998</v>
      </c>
    </row>
    <row r="6" spans="1:23" x14ac:dyDescent="0.25">
      <c r="A6" t="s">
        <v>67</v>
      </c>
      <c r="B6" s="85"/>
      <c r="C6" s="97"/>
      <c r="D6" s="81"/>
      <c r="E6" s="81"/>
      <c r="H6" s="6" t="str">
        <f t="shared" si="0"/>
        <v>20055</v>
      </c>
      <c r="I6" s="12">
        <v>38503</v>
      </c>
      <c r="J6" s="9">
        <v>184347</v>
      </c>
      <c r="K6" s="9">
        <v>187315.35608699999</v>
      </c>
      <c r="M6" s="1" t="str">
        <f t="shared" si="1"/>
        <v>201511</v>
      </c>
      <c r="N6" s="30">
        <v>42338</v>
      </c>
      <c r="O6" s="59"/>
      <c r="Q6" s="1" t="str">
        <f t="shared" si="2"/>
        <v>20058</v>
      </c>
      <c r="R6" s="30">
        <v>38595</v>
      </c>
      <c r="S6" s="33">
        <v>381045</v>
      </c>
      <c r="U6" s="1" t="str">
        <f t="shared" si="3"/>
        <v>20055</v>
      </c>
      <c r="V6" s="30">
        <v>38503</v>
      </c>
      <c r="W6" s="35">
        <v>0.98899999999999999</v>
      </c>
    </row>
    <row r="7" spans="1:23" x14ac:dyDescent="0.25">
      <c r="A7" t="s">
        <v>68</v>
      </c>
      <c r="B7" s="86"/>
      <c r="C7" s="97"/>
      <c r="D7" s="81"/>
      <c r="E7" s="81"/>
      <c r="H7" s="6" t="str">
        <f t="shared" si="0"/>
        <v>20056</v>
      </c>
      <c r="I7" s="12">
        <v>38533</v>
      </c>
      <c r="J7" s="9">
        <v>203724</v>
      </c>
      <c r="K7" s="9">
        <v>201306.21623600001</v>
      </c>
      <c r="M7" s="1" t="str">
        <f t="shared" si="1"/>
        <v>201512</v>
      </c>
      <c r="N7" s="30">
        <v>42369</v>
      </c>
      <c r="O7" s="59"/>
      <c r="Q7" s="1" t="str">
        <f t="shared" si="2"/>
        <v>20059</v>
      </c>
      <c r="R7" s="30">
        <v>38625</v>
      </c>
      <c r="S7" s="33">
        <v>348398</v>
      </c>
      <c r="U7" s="1" t="str">
        <f t="shared" si="3"/>
        <v>20056</v>
      </c>
      <c r="V7" s="30">
        <v>38533</v>
      </c>
      <c r="W7" s="35">
        <v>1</v>
      </c>
    </row>
    <row r="8" spans="1:23" x14ac:dyDescent="0.25">
      <c r="A8" t="s">
        <v>69</v>
      </c>
      <c r="B8" s="86"/>
      <c r="C8" s="97"/>
      <c r="D8" s="81"/>
      <c r="E8" s="81"/>
      <c r="H8" s="6" t="str">
        <f t="shared" si="0"/>
        <v>20057</v>
      </c>
      <c r="I8" s="12">
        <v>38564</v>
      </c>
      <c r="J8" s="9">
        <v>212392</v>
      </c>
      <c r="K8" s="9">
        <v>212584.46061499999</v>
      </c>
      <c r="M8" s="1" t="str">
        <f t="shared" si="1"/>
        <v>20161</v>
      </c>
      <c r="N8" s="30">
        <v>42400</v>
      </c>
      <c r="O8" s="59">
        <v>60.9</v>
      </c>
      <c r="Q8" s="1" t="str">
        <f t="shared" si="2"/>
        <v>200510</v>
      </c>
      <c r="R8" s="30">
        <v>38656</v>
      </c>
      <c r="S8" s="33">
        <v>377568</v>
      </c>
      <c r="U8" s="1" t="str">
        <f t="shared" si="3"/>
        <v>20057</v>
      </c>
      <c r="V8" s="30">
        <v>38564</v>
      </c>
      <c r="W8" s="35">
        <v>1</v>
      </c>
    </row>
    <row r="9" spans="1:23" x14ac:dyDescent="0.25">
      <c r="A9" s="80" t="s">
        <v>70</v>
      </c>
      <c r="B9" s="80"/>
      <c r="C9" s="80"/>
      <c r="D9" s="81"/>
      <c r="E9" s="81"/>
      <c r="H9" s="6" t="str">
        <f t="shared" si="0"/>
        <v>20058</v>
      </c>
      <c r="I9" s="12">
        <v>38595</v>
      </c>
      <c r="J9" s="9">
        <v>153789</v>
      </c>
      <c r="K9" s="9">
        <v>163410.51102500001</v>
      </c>
      <c r="M9" s="1" t="str">
        <f t="shared" si="1"/>
        <v>20162</v>
      </c>
      <c r="N9" s="30">
        <v>42429</v>
      </c>
      <c r="O9" s="59">
        <v>94</v>
      </c>
      <c r="Q9" s="1" t="str">
        <f t="shared" si="2"/>
        <v>200511</v>
      </c>
      <c r="R9" s="30">
        <v>38686</v>
      </c>
      <c r="S9" s="33">
        <v>300992</v>
      </c>
      <c r="U9" s="1" t="str">
        <f t="shared" si="3"/>
        <v>20058</v>
      </c>
      <c r="V9" s="30">
        <v>38595</v>
      </c>
      <c r="W9" s="35">
        <v>1</v>
      </c>
    </row>
    <row r="10" spans="1:23" x14ac:dyDescent="0.25">
      <c r="A10" s="86" t="s">
        <v>71</v>
      </c>
      <c r="B10" s="86"/>
      <c r="C10" s="98"/>
      <c r="D10" s="81"/>
      <c r="E10" s="81"/>
      <c r="H10" s="6" t="str">
        <f t="shared" si="0"/>
        <v>20059</v>
      </c>
      <c r="I10" s="12">
        <v>38625</v>
      </c>
      <c r="J10" s="9">
        <v>134705</v>
      </c>
      <c r="K10" s="9">
        <v>159657.20957599999</v>
      </c>
      <c r="M10" s="1" t="str">
        <f t="shared" si="1"/>
        <v>20163</v>
      </c>
      <c r="N10" s="30">
        <v>42460</v>
      </c>
      <c r="O10" s="59">
        <v>123.2</v>
      </c>
      <c r="Q10" s="1" t="str">
        <f t="shared" si="2"/>
        <v>200512</v>
      </c>
      <c r="R10" s="30">
        <v>38717</v>
      </c>
      <c r="S10" s="33">
        <v>250837</v>
      </c>
      <c r="U10" s="1" t="str">
        <f t="shared" si="3"/>
        <v>20059</v>
      </c>
      <c r="V10" s="30">
        <v>38625</v>
      </c>
      <c r="W10" s="35">
        <v>1</v>
      </c>
    </row>
    <row r="11" spans="1:23" x14ac:dyDescent="0.25">
      <c r="A11" s="86" t="s">
        <v>72</v>
      </c>
      <c r="B11" s="86"/>
      <c r="C11" s="98"/>
      <c r="D11" s="81"/>
      <c r="E11" s="81"/>
      <c r="H11" s="6" t="str">
        <f t="shared" si="0"/>
        <v>200510</v>
      </c>
      <c r="I11" s="12">
        <v>38656</v>
      </c>
      <c r="J11" s="9">
        <v>71903</v>
      </c>
      <c r="K11" s="9">
        <v>87919.112768999999</v>
      </c>
      <c r="M11" s="1" t="str">
        <f t="shared" si="1"/>
        <v>20164</v>
      </c>
      <c r="N11" s="30">
        <v>42490</v>
      </c>
      <c r="O11" s="59">
        <v>157.4</v>
      </c>
      <c r="Q11" s="1" t="str">
        <f t="shared" si="2"/>
        <v>20061</v>
      </c>
      <c r="R11" s="30">
        <v>38748</v>
      </c>
      <c r="S11" s="33">
        <v>125751</v>
      </c>
      <c r="U11" s="1" t="str">
        <f t="shared" si="3"/>
        <v>200510</v>
      </c>
      <c r="V11" s="30">
        <v>38656</v>
      </c>
      <c r="W11" s="35">
        <v>1</v>
      </c>
    </row>
    <row r="12" spans="1:23" x14ac:dyDescent="0.25">
      <c r="A12" s="86" t="s">
        <v>73</v>
      </c>
      <c r="B12" s="86"/>
      <c r="C12" s="98"/>
      <c r="D12" s="81"/>
      <c r="E12" s="81"/>
      <c r="H12" s="6" t="str">
        <f t="shared" si="0"/>
        <v>200511</v>
      </c>
      <c r="I12" s="12">
        <v>38686</v>
      </c>
      <c r="J12" s="9">
        <v>55493</v>
      </c>
      <c r="K12" s="9">
        <v>81516.491735000003</v>
      </c>
      <c r="M12" s="1" t="str">
        <f t="shared" si="1"/>
        <v>20165</v>
      </c>
      <c r="N12" s="30">
        <v>42521</v>
      </c>
      <c r="O12" s="59">
        <v>165.5</v>
      </c>
      <c r="Q12" s="1" t="str">
        <f t="shared" si="2"/>
        <v>20062</v>
      </c>
      <c r="R12" s="30">
        <v>38776</v>
      </c>
      <c r="S12" s="33">
        <v>104310</v>
      </c>
      <c r="U12" s="1" t="str">
        <f t="shared" si="3"/>
        <v>200511</v>
      </c>
      <c r="V12" s="30">
        <v>38686</v>
      </c>
      <c r="W12" s="35">
        <v>1</v>
      </c>
    </row>
    <row r="13" spans="1:23" x14ac:dyDescent="0.25">
      <c r="A13" s="86" t="s">
        <v>74</v>
      </c>
      <c r="B13" s="86"/>
      <c r="C13" s="98"/>
      <c r="D13" s="81"/>
      <c r="E13" s="81"/>
      <c r="H13" s="6" t="str">
        <f t="shared" si="0"/>
        <v>200512</v>
      </c>
      <c r="I13" s="12">
        <v>38717</v>
      </c>
      <c r="J13" s="9">
        <v>53494</v>
      </c>
      <c r="K13" s="9">
        <v>89733.448978999993</v>
      </c>
      <c r="M13" s="1" t="str">
        <f t="shared" si="1"/>
        <v>20166</v>
      </c>
      <c r="N13" s="30">
        <v>42551</v>
      </c>
      <c r="O13" s="59">
        <v>199.9</v>
      </c>
      <c r="Q13" s="1" t="str">
        <f t="shared" si="2"/>
        <v>20063</v>
      </c>
      <c r="R13" s="30">
        <v>38807</v>
      </c>
      <c r="S13" s="33">
        <v>139966</v>
      </c>
      <c r="U13" s="1" t="str">
        <f t="shared" si="3"/>
        <v>200512</v>
      </c>
      <c r="V13" s="30">
        <v>38717</v>
      </c>
      <c r="W13" s="35">
        <v>0.97</v>
      </c>
    </row>
    <row r="14" spans="1:23" x14ac:dyDescent="0.25">
      <c r="A14" s="86" t="s">
        <v>75</v>
      </c>
      <c r="B14" s="86"/>
      <c r="C14" s="98"/>
      <c r="D14" s="81"/>
      <c r="E14" s="81"/>
      <c r="H14" s="6" t="str">
        <f t="shared" si="0"/>
        <v>20061</v>
      </c>
      <c r="I14" s="12">
        <v>38748</v>
      </c>
      <c r="J14" s="9">
        <v>49365</v>
      </c>
      <c r="K14" s="9">
        <v>73054.040995000003</v>
      </c>
      <c r="M14" s="1" t="str">
        <f t="shared" si="1"/>
        <v>20167</v>
      </c>
      <c r="N14" s="30">
        <v>42582</v>
      </c>
      <c r="O14" s="59">
        <v>208.9</v>
      </c>
      <c r="Q14" s="1" t="str">
        <f t="shared" si="2"/>
        <v>20064</v>
      </c>
      <c r="R14" s="30">
        <v>38837</v>
      </c>
      <c r="S14" s="33">
        <v>187306</v>
      </c>
      <c r="U14" s="1" t="str">
        <f t="shared" si="3"/>
        <v>20061</v>
      </c>
      <c r="V14" s="30">
        <v>38748</v>
      </c>
      <c r="W14" s="35">
        <v>1</v>
      </c>
    </row>
    <row r="15" spans="1:23" x14ac:dyDescent="0.25">
      <c r="A15" s="86" t="s">
        <v>73</v>
      </c>
      <c r="B15" s="86"/>
      <c r="C15" s="98"/>
      <c r="D15" s="81"/>
      <c r="E15" s="81"/>
      <c r="H15" s="6" t="str">
        <f t="shared" si="0"/>
        <v>20062</v>
      </c>
      <c r="I15" s="12">
        <v>38776</v>
      </c>
      <c r="J15" s="9">
        <v>85307</v>
      </c>
      <c r="K15" s="9">
        <v>124523.02151599999</v>
      </c>
      <c r="M15" s="1" t="str">
        <f t="shared" si="1"/>
        <v>20168</v>
      </c>
      <c r="N15" s="30">
        <v>42613</v>
      </c>
      <c r="O15" s="59">
        <v>203.8</v>
      </c>
      <c r="Q15" s="1" t="str">
        <f t="shared" si="2"/>
        <v>20065</v>
      </c>
      <c r="R15" s="30">
        <v>38868</v>
      </c>
      <c r="S15" s="33">
        <v>244654</v>
      </c>
      <c r="U15" s="1" t="str">
        <f t="shared" si="3"/>
        <v>20062</v>
      </c>
      <c r="V15" s="30">
        <v>38776</v>
      </c>
      <c r="W15" s="35">
        <v>1</v>
      </c>
    </row>
    <row r="16" spans="1:23" x14ac:dyDescent="0.25">
      <c r="A16" s="86" t="s">
        <v>76</v>
      </c>
      <c r="B16" s="86"/>
      <c r="C16" s="98"/>
      <c r="D16" s="81"/>
      <c r="E16" s="81"/>
      <c r="H16" s="6" t="str">
        <f t="shared" si="0"/>
        <v>20063</v>
      </c>
      <c r="I16" s="12">
        <v>38807</v>
      </c>
      <c r="J16" s="9">
        <v>113827</v>
      </c>
      <c r="K16" s="9">
        <v>137760.60592599999</v>
      </c>
      <c r="M16" s="1" t="str">
        <f t="shared" si="1"/>
        <v>20169</v>
      </c>
      <c r="N16" s="30">
        <v>42643</v>
      </c>
      <c r="O16" s="59">
        <v>173.4</v>
      </c>
      <c r="Q16" s="1" t="str">
        <f t="shared" si="2"/>
        <v>20066</v>
      </c>
      <c r="R16" s="30">
        <v>38898</v>
      </c>
      <c r="S16" s="33">
        <v>329312</v>
      </c>
      <c r="U16" s="1" t="str">
        <f t="shared" si="3"/>
        <v>20063</v>
      </c>
      <c r="V16" s="30">
        <v>38807</v>
      </c>
      <c r="W16" s="35">
        <v>0.94599999999999995</v>
      </c>
    </row>
    <row r="17" spans="1:23" x14ac:dyDescent="0.25">
      <c r="A17" s="86" t="s">
        <v>73</v>
      </c>
      <c r="B17" s="86"/>
      <c r="C17" s="98"/>
      <c r="D17" s="81"/>
      <c r="E17" s="81"/>
      <c r="H17" s="6" t="str">
        <f t="shared" si="0"/>
        <v>20064</v>
      </c>
      <c r="I17" s="12">
        <v>38837</v>
      </c>
      <c r="J17" s="9">
        <v>163081</v>
      </c>
      <c r="K17" s="9">
        <v>180844.166903</v>
      </c>
      <c r="M17" s="1" t="str">
        <f t="shared" si="1"/>
        <v>201610</v>
      </c>
      <c r="N17" s="30">
        <v>42674</v>
      </c>
      <c r="O17" s="59">
        <v>119.6</v>
      </c>
      <c r="Q17" s="1" t="str">
        <f t="shared" si="2"/>
        <v>20067</v>
      </c>
      <c r="R17" s="30">
        <v>38929</v>
      </c>
      <c r="S17" s="33">
        <v>360143</v>
      </c>
      <c r="U17" s="1" t="str">
        <f t="shared" si="3"/>
        <v>20064</v>
      </c>
      <c r="V17" s="30">
        <v>38837</v>
      </c>
      <c r="W17" s="35">
        <v>1</v>
      </c>
    </row>
    <row r="18" spans="1:23" x14ac:dyDescent="0.25">
      <c r="A18" s="81"/>
      <c r="B18" s="81"/>
      <c r="C18" s="81"/>
      <c r="D18" s="3"/>
      <c r="E18" s="3"/>
      <c r="H18" s="6" t="str">
        <f t="shared" si="0"/>
        <v>20065</v>
      </c>
      <c r="I18" s="12">
        <v>38868</v>
      </c>
      <c r="J18" s="9">
        <v>187865</v>
      </c>
      <c r="K18" s="9">
        <v>190688.7677</v>
      </c>
      <c r="M18" s="1" t="str">
        <f t="shared" si="1"/>
        <v>201611</v>
      </c>
      <c r="N18" s="30">
        <v>42704</v>
      </c>
      <c r="O18" s="59">
        <v>72.8</v>
      </c>
      <c r="Q18" s="1" t="str">
        <f t="shared" si="2"/>
        <v>20068</v>
      </c>
      <c r="R18" s="30">
        <v>38960</v>
      </c>
      <c r="S18" s="33">
        <v>394458</v>
      </c>
      <c r="U18" s="1" t="str">
        <f t="shared" si="3"/>
        <v>20065</v>
      </c>
      <c r="V18" s="30">
        <v>38868</v>
      </c>
      <c r="W18" s="35">
        <v>1</v>
      </c>
    </row>
    <row r="19" spans="1:23" x14ac:dyDescent="0.25">
      <c r="A19" s="77" t="s">
        <v>77</v>
      </c>
      <c r="B19" s="77"/>
      <c r="C19" s="77"/>
      <c r="D19" s="87"/>
      <c r="E19" s="87"/>
      <c r="H19" s="6" t="str">
        <f t="shared" si="0"/>
        <v>20066</v>
      </c>
      <c r="I19" s="12">
        <v>38898</v>
      </c>
      <c r="J19" s="9">
        <v>220762</v>
      </c>
      <c r="K19" s="9">
        <v>219147.766913</v>
      </c>
      <c r="M19" s="1" t="str">
        <f t="shared" si="1"/>
        <v>201612</v>
      </c>
      <c r="N19" s="30">
        <v>42735</v>
      </c>
      <c r="O19" s="59">
        <v>82.4</v>
      </c>
      <c r="Q19" s="1" t="str">
        <f t="shared" si="2"/>
        <v>20069</v>
      </c>
      <c r="R19" s="30">
        <v>38990</v>
      </c>
      <c r="S19" s="33">
        <v>393474</v>
      </c>
      <c r="U19" s="1" t="str">
        <f t="shared" si="3"/>
        <v>20066</v>
      </c>
      <c r="V19" s="30">
        <v>38898</v>
      </c>
      <c r="W19" s="35">
        <v>0.98399999999999999</v>
      </c>
    </row>
    <row r="20" spans="1:23" x14ac:dyDescent="0.25">
      <c r="A20" t="s">
        <v>78</v>
      </c>
      <c r="B20" s="86"/>
      <c r="C20" s="83"/>
      <c r="D20" s="87"/>
      <c r="E20" s="87"/>
      <c r="H20" s="6" t="str">
        <f t="shared" si="0"/>
        <v>20067</v>
      </c>
      <c r="I20" s="12">
        <v>38929</v>
      </c>
      <c r="J20" s="9">
        <v>219791</v>
      </c>
      <c r="K20" s="9">
        <v>222115.75372499999</v>
      </c>
      <c r="M20" s="1" t="str">
        <f t="shared" si="1"/>
        <v>20171</v>
      </c>
      <c r="N20" s="30">
        <v>42766</v>
      </c>
      <c r="O20" s="59">
        <v>76.7</v>
      </c>
      <c r="Q20" s="1" t="str">
        <f t="shared" si="2"/>
        <v>200610</v>
      </c>
      <c r="R20" s="30">
        <v>39021</v>
      </c>
      <c r="S20" s="33">
        <v>222165</v>
      </c>
      <c r="U20" s="1" t="str">
        <f t="shared" si="3"/>
        <v>20067</v>
      </c>
      <c r="V20" s="30">
        <v>38929</v>
      </c>
      <c r="W20" s="35">
        <v>0.8</v>
      </c>
    </row>
    <row r="21" spans="1:23" x14ac:dyDescent="0.25">
      <c r="A21" t="s">
        <v>79</v>
      </c>
      <c r="B21" s="86"/>
      <c r="C21" s="83"/>
      <c r="D21" s="3"/>
      <c r="E21" s="3"/>
      <c r="H21" s="6" t="str">
        <f t="shared" si="0"/>
        <v>20068</v>
      </c>
      <c r="I21" s="12">
        <v>38960</v>
      </c>
      <c r="J21" s="9">
        <v>186492</v>
      </c>
      <c r="K21" s="9">
        <v>199068.38508199999</v>
      </c>
      <c r="M21" s="1" t="str">
        <f t="shared" si="1"/>
        <v>20172</v>
      </c>
      <c r="N21" s="30">
        <v>42794</v>
      </c>
      <c r="O21" s="59">
        <v>84.3</v>
      </c>
      <c r="Q21" s="1" t="str">
        <f t="shared" si="2"/>
        <v>200611</v>
      </c>
      <c r="R21" s="30">
        <v>39051</v>
      </c>
      <c r="S21" s="33">
        <v>297156</v>
      </c>
      <c r="U21" s="1" t="str">
        <f t="shared" si="3"/>
        <v>20068</v>
      </c>
      <c r="V21" s="30">
        <v>38960</v>
      </c>
      <c r="W21" s="35">
        <v>0.99299999999999999</v>
      </c>
    </row>
    <row r="22" spans="1:23" x14ac:dyDescent="0.25">
      <c r="A22" t="s">
        <v>80</v>
      </c>
      <c r="B22" s="86"/>
      <c r="C22" s="83"/>
      <c r="D22" s="81"/>
      <c r="E22" s="81"/>
      <c r="H22" s="6" t="str">
        <f t="shared" si="0"/>
        <v>20069</v>
      </c>
      <c r="I22" s="12">
        <v>38990</v>
      </c>
      <c r="J22" s="9">
        <v>111189</v>
      </c>
      <c r="K22" s="9">
        <v>128150.08985999999</v>
      </c>
      <c r="M22" s="1" t="str">
        <f t="shared" si="1"/>
        <v>20173</v>
      </c>
      <c r="N22" s="30">
        <v>42825</v>
      </c>
      <c r="O22" s="59">
        <v>150.4</v>
      </c>
      <c r="Q22" s="1" t="str">
        <f t="shared" si="2"/>
        <v>200612</v>
      </c>
      <c r="R22" s="30">
        <v>39082</v>
      </c>
      <c r="S22" s="33">
        <v>212621</v>
      </c>
      <c r="U22" s="1" t="str">
        <f t="shared" si="3"/>
        <v>20069</v>
      </c>
      <c r="V22" s="30">
        <v>38990</v>
      </c>
      <c r="W22" s="34"/>
    </row>
    <row r="23" spans="1:23" x14ac:dyDescent="0.25">
      <c r="A23" t="s">
        <v>81</v>
      </c>
      <c r="B23" s="86"/>
      <c r="C23" s="83"/>
      <c r="D23" s="81"/>
      <c r="E23" s="81"/>
      <c r="H23" s="6" t="str">
        <f t="shared" si="0"/>
        <v>200610</v>
      </c>
      <c r="I23" s="12">
        <v>39021</v>
      </c>
      <c r="J23" s="9">
        <v>81408</v>
      </c>
      <c r="K23" s="9">
        <v>103772.059287</v>
      </c>
      <c r="M23" s="1" t="str">
        <f t="shared" si="1"/>
        <v>20174</v>
      </c>
      <c r="N23" s="30">
        <v>42855</v>
      </c>
      <c r="O23" s="59">
        <v>184.2</v>
      </c>
      <c r="Q23" s="1" t="str">
        <f t="shared" si="2"/>
        <v>20071</v>
      </c>
      <c r="R23" s="30">
        <v>39113</v>
      </c>
      <c r="S23" s="33">
        <v>181659</v>
      </c>
      <c r="U23" s="1" t="str">
        <f t="shared" si="3"/>
        <v>200610</v>
      </c>
      <c r="V23" s="30">
        <v>39021</v>
      </c>
      <c r="W23" s="34"/>
    </row>
    <row r="24" spans="1:23" x14ac:dyDescent="0.25">
      <c r="A24" t="s">
        <v>82</v>
      </c>
      <c r="B24" s="86"/>
      <c r="C24" s="83"/>
      <c r="D24" s="81"/>
      <c r="E24" s="81"/>
      <c r="H24" s="6" t="str">
        <f t="shared" si="0"/>
        <v>200611</v>
      </c>
      <c r="I24" s="12">
        <v>39051</v>
      </c>
      <c r="J24" s="9">
        <v>59516</v>
      </c>
      <c r="K24" s="9">
        <v>88966.484119000001</v>
      </c>
      <c r="M24" s="1" t="str">
        <f t="shared" si="1"/>
        <v>20175</v>
      </c>
      <c r="N24" s="30">
        <v>42886</v>
      </c>
      <c r="O24" s="59">
        <v>179.9</v>
      </c>
      <c r="Q24" s="1" t="str">
        <f t="shared" si="2"/>
        <v>20072</v>
      </c>
      <c r="R24" s="30">
        <v>39141</v>
      </c>
      <c r="S24" s="33">
        <v>99400</v>
      </c>
      <c r="U24" s="1" t="str">
        <f t="shared" si="3"/>
        <v>200611</v>
      </c>
      <c r="V24" s="30">
        <v>39051</v>
      </c>
      <c r="W24" s="34"/>
    </row>
    <row r="25" spans="1:23" x14ac:dyDescent="0.25">
      <c r="A25" t="s">
        <v>83</v>
      </c>
      <c r="B25" s="86"/>
      <c r="C25" s="83"/>
      <c r="D25" s="8"/>
      <c r="E25" s="8"/>
      <c r="H25" s="6" t="str">
        <f t="shared" si="0"/>
        <v>200612</v>
      </c>
      <c r="I25" s="12">
        <v>39082</v>
      </c>
      <c r="J25" s="9">
        <v>51541</v>
      </c>
      <c r="K25" s="9">
        <v>83984.002022000001</v>
      </c>
      <c r="M25" s="1" t="str">
        <f t="shared" si="1"/>
        <v>20176</v>
      </c>
      <c r="N25" s="30">
        <v>42916</v>
      </c>
      <c r="O25" s="59">
        <v>194.4</v>
      </c>
      <c r="Q25" s="1" t="str">
        <f t="shared" si="2"/>
        <v>20073</v>
      </c>
      <c r="R25" s="30">
        <v>39172</v>
      </c>
      <c r="S25" s="33">
        <v>107637</v>
      </c>
      <c r="U25" s="1" t="str">
        <f t="shared" si="3"/>
        <v>200612</v>
      </c>
      <c r="V25" s="30">
        <v>39082</v>
      </c>
      <c r="W25" s="34"/>
    </row>
    <row r="26" spans="1:23" x14ac:dyDescent="0.25">
      <c r="A26" t="s">
        <v>84</v>
      </c>
      <c r="B26" s="86"/>
      <c r="C26" s="83"/>
      <c r="H26" s="6" t="str">
        <f t="shared" si="0"/>
        <v>20071</v>
      </c>
      <c r="I26" s="12">
        <v>39113</v>
      </c>
      <c r="J26" s="9">
        <v>60723</v>
      </c>
      <c r="K26" s="9">
        <v>97430.200876999996</v>
      </c>
      <c r="M26" s="1" t="str">
        <f t="shared" si="1"/>
        <v>20177</v>
      </c>
      <c r="N26" s="30">
        <v>42947</v>
      </c>
      <c r="O26" s="59">
        <v>183.2</v>
      </c>
      <c r="Q26" s="1" t="str">
        <f t="shared" si="2"/>
        <v>20074</v>
      </c>
      <c r="R26" s="30">
        <v>39202</v>
      </c>
      <c r="S26" s="33">
        <v>194124</v>
      </c>
      <c r="U26" s="1" t="str">
        <f t="shared" si="3"/>
        <v>20071</v>
      </c>
      <c r="V26" s="30">
        <v>39113</v>
      </c>
      <c r="W26" s="34"/>
    </row>
    <row r="27" spans="1:23" x14ac:dyDescent="0.25">
      <c r="A27" t="s">
        <v>85</v>
      </c>
      <c r="B27" s="86"/>
      <c r="C27" s="83"/>
      <c r="H27" s="6" t="str">
        <f t="shared" si="0"/>
        <v>20072</v>
      </c>
      <c r="I27" s="12">
        <v>39141</v>
      </c>
      <c r="J27" s="9">
        <v>65183</v>
      </c>
      <c r="K27" s="9">
        <v>88617.645403000002</v>
      </c>
      <c r="M27" s="1" t="str">
        <f t="shared" si="1"/>
        <v>20178</v>
      </c>
      <c r="N27" s="30">
        <v>42978</v>
      </c>
      <c r="O27" s="59">
        <v>168.8</v>
      </c>
      <c r="Q27" s="1" t="str">
        <f t="shared" si="2"/>
        <v>20075</v>
      </c>
      <c r="R27" s="30">
        <v>39233</v>
      </c>
      <c r="S27" s="33">
        <v>253274</v>
      </c>
      <c r="U27" s="1" t="str">
        <f t="shared" si="3"/>
        <v>20072</v>
      </c>
      <c r="V27" s="30">
        <v>39141</v>
      </c>
      <c r="W27" s="34"/>
    </row>
    <row r="28" spans="1:23" x14ac:dyDescent="0.25">
      <c r="A28" t="s">
        <v>86</v>
      </c>
      <c r="B28" s="86" t="s">
        <v>87</v>
      </c>
      <c r="C28" s="83"/>
      <c r="H28" s="6" t="str">
        <f t="shared" si="0"/>
        <v>20073</v>
      </c>
      <c r="I28" s="12">
        <v>39172</v>
      </c>
      <c r="J28" s="9">
        <v>118607</v>
      </c>
      <c r="K28" s="9">
        <v>144813.85057499999</v>
      </c>
      <c r="M28" s="1" t="str">
        <f t="shared" si="1"/>
        <v>20179</v>
      </c>
      <c r="N28" s="30">
        <v>43008</v>
      </c>
      <c r="O28" s="59">
        <v>143.4</v>
      </c>
      <c r="Q28" s="1" t="str">
        <f t="shared" si="2"/>
        <v>20076</v>
      </c>
      <c r="R28" s="30">
        <v>39263</v>
      </c>
      <c r="S28" s="33"/>
      <c r="U28" s="1" t="str">
        <f t="shared" si="3"/>
        <v>20073</v>
      </c>
      <c r="V28" s="30">
        <v>39172</v>
      </c>
      <c r="W28" s="34"/>
    </row>
    <row r="29" spans="1:23" x14ac:dyDescent="0.25">
      <c r="A29" t="s">
        <v>88</v>
      </c>
      <c r="B29" s="86"/>
      <c r="C29" s="83"/>
      <c r="H29" s="6" t="str">
        <f t="shared" si="0"/>
        <v>20074</v>
      </c>
      <c r="I29" s="12">
        <v>39202</v>
      </c>
      <c r="J29" s="9">
        <v>153341</v>
      </c>
      <c r="K29" s="9">
        <v>168547.033432</v>
      </c>
      <c r="M29" s="1" t="str">
        <f t="shared" si="1"/>
        <v>201710</v>
      </c>
      <c r="N29" s="30">
        <v>43039</v>
      </c>
      <c r="O29" s="59">
        <v>126</v>
      </c>
      <c r="Q29" s="1" t="str">
        <f t="shared" si="2"/>
        <v>20074</v>
      </c>
      <c r="R29" s="30">
        <v>39202</v>
      </c>
      <c r="S29" s="33"/>
      <c r="U29" s="1" t="str">
        <f t="shared" si="3"/>
        <v>20074</v>
      </c>
      <c r="V29" s="30">
        <v>39202</v>
      </c>
      <c r="W29" s="35">
        <v>1</v>
      </c>
    </row>
    <row r="30" spans="1:23" x14ac:dyDescent="0.25">
      <c r="A30" t="s">
        <v>89</v>
      </c>
      <c r="B30" s="86" t="s">
        <v>90</v>
      </c>
      <c r="C30" s="83"/>
      <c r="H30" s="6" t="str">
        <f t="shared" si="0"/>
        <v>20075</v>
      </c>
      <c r="I30" s="12">
        <v>39233</v>
      </c>
      <c r="J30" s="9">
        <v>166761</v>
      </c>
      <c r="K30" s="9">
        <v>168950.559538</v>
      </c>
      <c r="M30" s="1" t="str">
        <f t="shared" si="1"/>
        <v>201711</v>
      </c>
      <c r="N30" s="30">
        <v>43069</v>
      </c>
      <c r="O30" s="59">
        <v>78.5</v>
      </c>
      <c r="Q30" s="1" t="str">
        <f t="shared" si="2"/>
        <v>20075</v>
      </c>
      <c r="R30" s="30">
        <v>39233</v>
      </c>
      <c r="S30" s="33"/>
      <c r="U30" s="1" t="str">
        <f t="shared" si="3"/>
        <v>20075</v>
      </c>
      <c r="V30" s="30">
        <v>39233</v>
      </c>
      <c r="W30" s="35">
        <v>1</v>
      </c>
    </row>
    <row r="31" spans="1:23" x14ac:dyDescent="0.25">
      <c r="H31" s="6" t="str">
        <f t="shared" si="0"/>
        <v>20076</v>
      </c>
      <c r="I31" s="12">
        <v>39263</v>
      </c>
      <c r="J31" s="9">
        <v>196734</v>
      </c>
      <c r="K31" s="9">
        <v>194099.99186499999</v>
      </c>
      <c r="M31" s="1" t="str">
        <f t="shared" si="1"/>
        <v>201712</v>
      </c>
      <c r="N31" s="30">
        <v>43100</v>
      </c>
      <c r="O31" s="59">
        <v>52.5</v>
      </c>
      <c r="Q31" s="1" t="str">
        <f t="shared" si="2"/>
        <v>20076</v>
      </c>
      <c r="R31" s="30">
        <v>39263</v>
      </c>
      <c r="S31" s="33"/>
      <c r="U31" s="1" t="str">
        <f t="shared" si="3"/>
        <v>20076</v>
      </c>
      <c r="V31" s="30">
        <v>39263</v>
      </c>
      <c r="W31" s="35">
        <v>1</v>
      </c>
    </row>
    <row r="32" spans="1:23" x14ac:dyDescent="0.25">
      <c r="A32" s="80" t="s">
        <v>91</v>
      </c>
      <c r="B32" s="80"/>
      <c r="C32" s="80"/>
      <c r="H32" s="6" t="str">
        <f t="shared" si="0"/>
        <v>20077</v>
      </c>
      <c r="I32" s="12">
        <v>39294</v>
      </c>
      <c r="J32" s="9">
        <v>210466</v>
      </c>
      <c r="K32" s="9">
        <v>210514.52753799999</v>
      </c>
      <c r="M32" s="1" t="str">
        <f t="shared" si="1"/>
        <v>19001</v>
      </c>
      <c r="N32" s="30"/>
      <c r="O32" s="59"/>
      <c r="Q32" s="1" t="str">
        <f t="shared" si="2"/>
        <v>20077</v>
      </c>
      <c r="R32" s="30">
        <v>39294</v>
      </c>
      <c r="S32" s="33"/>
      <c r="U32" s="1" t="str">
        <f t="shared" si="3"/>
        <v>20077</v>
      </c>
      <c r="V32" s="30">
        <v>39294</v>
      </c>
      <c r="W32" s="35">
        <v>1</v>
      </c>
    </row>
    <row r="33" spans="1:23" x14ac:dyDescent="0.25">
      <c r="A33" t="s">
        <v>92</v>
      </c>
      <c r="B33" s="86" t="s">
        <v>93</v>
      </c>
      <c r="C33" s="83"/>
      <c r="H33" s="6" t="str">
        <f t="shared" si="0"/>
        <v>20078</v>
      </c>
      <c r="I33" s="12">
        <v>39325</v>
      </c>
      <c r="J33" s="9">
        <v>167786</v>
      </c>
      <c r="K33" s="9">
        <v>177771.47201600001</v>
      </c>
      <c r="M33" s="1" t="str">
        <f t="shared" si="1"/>
        <v>20051</v>
      </c>
      <c r="N33" s="30">
        <v>38353</v>
      </c>
      <c r="O33" s="59">
        <v>40</v>
      </c>
      <c r="Q33" s="1" t="str">
        <f t="shared" si="2"/>
        <v>20078</v>
      </c>
      <c r="R33" s="30">
        <v>39325</v>
      </c>
      <c r="S33" s="33"/>
      <c r="U33" s="1" t="str">
        <f t="shared" si="3"/>
        <v>20078</v>
      </c>
      <c r="V33" s="30">
        <v>39325</v>
      </c>
      <c r="W33" s="35">
        <v>1</v>
      </c>
    </row>
    <row r="34" spans="1:23" x14ac:dyDescent="0.25">
      <c r="A34" t="s">
        <v>94</v>
      </c>
      <c r="B34" s="86" t="s">
        <v>93</v>
      </c>
      <c r="C34" s="83"/>
      <c r="H34" s="6" t="str">
        <f t="shared" si="0"/>
        <v>20079</v>
      </c>
      <c r="I34" s="12">
        <v>39355</v>
      </c>
      <c r="J34" s="9">
        <v>144552</v>
      </c>
      <c r="K34" s="9">
        <v>171373.88057800001</v>
      </c>
      <c r="M34" s="1" t="str">
        <f t="shared" si="1"/>
        <v>19001</v>
      </c>
      <c r="N34" s="30"/>
      <c r="O34" s="59"/>
      <c r="Q34" s="1" t="str">
        <f t="shared" si="2"/>
        <v>20079</v>
      </c>
      <c r="R34" s="30">
        <v>39355</v>
      </c>
      <c r="S34" s="33"/>
      <c r="U34" s="1" t="str">
        <f t="shared" si="3"/>
        <v>20079</v>
      </c>
      <c r="V34" s="30">
        <v>39355</v>
      </c>
      <c r="W34" s="35">
        <v>1</v>
      </c>
    </row>
    <row r="35" spans="1:23" x14ac:dyDescent="0.25">
      <c r="A35" t="s">
        <v>95</v>
      </c>
      <c r="B35" s="86" t="s">
        <v>96</v>
      </c>
      <c r="C35" s="83"/>
      <c r="H35" s="6" t="str">
        <f t="shared" si="0"/>
        <v>200710</v>
      </c>
      <c r="I35" s="12">
        <v>39386</v>
      </c>
      <c r="J35" s="9">
        <v>89070</v>
      </c>
      <c r="K35" s="9">
        <v>120045.096512</v>
      </c>
      <c r="M35" s="1" t="str">
        <f t="shared" si="1"/>
        <v>19001</v>
      </c>
      <c r="N35" s="30"/>
      <c r="O35" s="59"/>
      <c r="Q35" s="1" t="str">
        <f t="shared" si="2"/>
        <v>200710</v>
      </c>
      <c r="R35" s="30">
        <v>39386</v>
      </c>
      <c r="S35" s="33"/>
      <c r="U35" s="1" t="str">
        <f t="shared" si="3"/>
        <v>200710</v>
      </c>
      <c r="V35" s="30">
        <v>39386</v>
      </c>
      <c r="W35" s="35">
        <v>0.97</v>
      </c>
    </row>
    <row r="36" spans="1:23" x14ac:dyDescent="0.25">
      <c r="A36" t="s">
        <v>97</v>
      </c>
      <c r="B36" s="86"/>
      <c r="C36" s="83"/>
      <c r="H36" s="6" t="str">
        <f t="shared" si="0"/>
        <v>200711</v>
      </c>
      <c r="I36" s="12">
        <v>39416</v>
      </c>
      <c r="J36" s="9">
        <v>69936</v>
      </c>
      <c r="K36" s="9">
        <v>110839.98839300001</v>
      </c>
      <c r="M36" s="1" t="str">
        <f t="shared" si="1"/>
        <v>19001</v>
      </c>
      <c r="N36" s="30"/>
      <c r="O36" s="59"/>
      <c r="Q36" s="1" t="str">
        <f t="shared" si="2"/>
        <v>200711</v>
      </c>
      <c r="R36" s="30">
        <v>39416</v>
      </c>
      <c r="S36" s="33"/>
      <c r="U36" s="1" t="str">
        <f t="shared" si="3"/>
        <v>200711</v>
      </c>
      <c r="V36" s="30">
        <v>39416</v>
      </c>
      <c r="W36" s="35">
        <v>1</v>
      </c>
    </row>
    <row r="37" spans="1:23" x14ac:dyDescent="0.25">
      <c r="A37" t="s">
        <v>98</v>
      </c>
      <c r="B37" s="86" t="s">
        <v>99</v>
      </c>
      <c r="C37" s="83"/>
      <c r="H37" s="6" t="str">
        <f t="shared" si="0"/>
        <v>200712</v>
      </c>
      <c r="I37" s="12">
        <v>39447</v>
      </c>
      <c r="J37" s="9">
        <v>54994</v>
      </c>
      <c r="K37" s="9">
        <v>92911.149248999995</v>
      </c>
      <c r="M37" s="1" t="str">
        <f t="shared" si="1"/>
        <v>19001</v>
      </c>
      <c r="N37" s="30"/>
      <c r="O37" s="59"/>
      <c r="Q37" s="1" t="str">
        <f t="shared" si="2"/>
        <v>200712</v>
      </c>
      <c r="R37" s="30">
        <v>39447</v>
      </c>
      <c r="S37" s="33"/>
      <c r="U37" s="1" t="str">
        <f t="shared" si="3"/>
        <v>200712</v>
      </c>
      <c r="V37" s="30">
        <v>39447</v>
      </c>
      <c r="W37" s="35">
        <v>1</v>
      </c>
    </row>
    <row r="38" spans="1:23" x14ac:dyDescent="0.25">
      <c r="A38" t="s">
        <v>100</v>
      </c>
      <c r="B38" s="86" t="s">
        <v>93</v>
      </c>
      <c r="C38" s="83"/>
      <c r="H38" s="6" t="str">
        <f t="shared" si="0"/>
        <v>20081</v>
      </c>
      <c r="I38" s="12">
        <v>39478</v>
      </c>
      <c r="J38" s="9">
        <v>55991</v>
      </c>
      <c r="K38" s="9">
        <v>85880.043390000006</v>
      </c>
      <c r="M38" s="1" t="str">
        <f t="shared" si="1"/>
        <v>19001</v>
      </c>
      <c r="N38" s="30"/>
      <c r="O38" s="59"/>
      <c r="Q38" s="1" t="str">
        <f t="shared" si="2"/>
        <v>20081</v>
      </c>
      <c r="R38" s="30">
        <v>39478</v>
      </c>
      <c r="S38" s="33"/>
      <c r="U38" s="1" t="str">
        <f t="shared" si="3"/>
        <v>20081</v>
      </c>
      <c r="V38" s="30">
        <v>39478</v>
      </c>
      <c r="W38" s="35">
        <v>0.94599999999999995</v>
      </c>
    </row>
    <row r="39" spans="1:23" x14ac:dyDescent="0.25">
      <c r="A39" t="s">
        <v>101</v>
      </c>
      <c r="B39" s="86" t="s">
        <v>93</v>
      </c>
      <c r="C39" s="83"/>
      <c r="H39" s="6" t="str">
        <f t="shared" si="0"/>
        <v>20082</v>
      </c>
      <c r="I39" s="12">
        <v>39507</v>
      </c>
      <c r="J39" s="9">
        <v>77394</v>
      </c>
      <c r="K39" s="9">
        <v>109982.78553199999</v>
      </c>
      <c r="M39" s="1" t="str">
        <f t="shared" si="1"/>
        <v>19001</v>
      </c>
      <c r="N39" s="30"/>
      <c r="O39" s="59"/>
      <c r="Q39" s="1" t="str">
        <f t="shared" si="2"/>
        <v>20082</v>
      </c>
      <c r="R39" s="30">
        <v>39507</v>
      </c>
      <c r="S39" s="33"/>
      <c r="U39" s="1" t="str">
        <f t="shared" si="3"/>
        <v>20082</v>
      </c>
      <c r="V39" s="30">
        <v>39507</v>
      </c>
      <c r="W39" s="35">
        <v>1</v>
      </c>
    </row>
    <row r="40" spans="1:23" x14ac:dyDescent="0.25">
      <c r="A40" t="s">
        <v>102</v>
      </c>
      <c r="B40" s="86"/>
      <c r="C40" s="83"/>
      <c r="H40" s="6" t="str">
        <f t="shared" si="0"/>
        <v>20083</v>
      </c>
      <c r="I40" s="12">
        <v>39538</v>
      </c>
      <c r="J40" s="9">
        <v>118504</v>
      </c>
      <c r="K40" s="9">
        <v>143513.030436</v>
      </c>
      <c r="M40" s="1" t="str">
        <f t="shared" si="1"/>
        <v>19001</v>
      </c>
      <c r="N40" s="30"/>
      <c r="O40" s="59"/>
      <c r="Q40" s="1" t="str">
        <f t="shared" si="2"/>
        <v>20083</v>
      </c>
      <c r="R40" s="30">
        <v>39538</v>
      </c>
      <c r="S40" s="33"/>
      <c r="U40" s="1" t="str">
        <f t="shared" si="3"/>
        <v>20083</v>
      </c>
      <c r="V40" s="30">
        <v>39538</v>
      </c>
      <c r="W40" s="35">
        <v>1</v>
      </c>
    </row>
    <row r="41" spans="1:23" x14ac:dyDescent="0.25">
      <c r="H41" s="6" t="str">
        <f t="shared" si="0"/>
        <v>20084</v>
      </c>
      <c r="I41" s="12">
        <v>39568</v>
      </c>
      <c r="J41" s="9">
        <v>152598</v>
      </c>
      <c r="K41" s="9">
        <v>166771.34508299999</v>
      </c>
      <c r="M41" s="1" t="str">
        <f t="shared" si="1"/>
        <v>19001</v>
      </c>
      <c r="N41" s="30"/>
      <c r="O41" s="59"/>
      <c r="Q41" s="1" t="str">
        <f t="shared" si="2"/>
        <v>20084</v>
      </c>
      <c r="R41" s="30">
        <v>39568</v>
      </c>
      <c r="S41" s="33"/>
      <c r="U41" s="1" t="str">
        <f t="shared" si="3"/>
        <v>20084</v>
      </c>
      <c r="V41" s="30">
        <v>39568</v>
      </c>
      <c r="W41" s="35">
        <v>0.98399999999999999</v>
      </c>
    </row>
    <row r="42" spans="1:23" x14ac:dyDescent="0.25">
      <c r="A42" s="80" t="s">
        <v>103</v>
      </c>
      <c r="B42" s="80"/>
      <c r="C42" s="80"/>
      <c r="H42" s="6" t="str">
        <f t="shared" si="0"/>
        <v>20085</v>
      </c>
      <c r="I42" s="12">
        <v>39599</v>
      </c>
      <c r="J42" s="9">
        <v>156968</v>
      </c>
      <c r="K42" s="9">
        <v>158688.64953299999</v>
      </c>
      <c r="M42" s="1" t="str">
        <f t="shared" si="1"/>
        <v>19001</v>
      </c>
      <c r="N42" s="30"/>
      <c r="O42" s="59"/>
      <c r="Q42" s="1" t="str">
        <f t="shared" si="2"/>
        <v>20085</v>
      </c>
      <c r="R42" s="30">
        <v>39599</v>
      </c>
      <c r="S42" s="33"/>
      <c r="U42" s="1" t="str">
        <f t="shared" si="3"/>
        <v>20085</v>
      </c>
      <c r="V42" s="30">
        <v>39599</v>
      </c>
      <c r="W42" s="35">
        <v>0.8</v>
      </c>
    </row>
    <row r="43" spans="1:23" x14ac:dyDescent="0.25">
      <c r="A43" t="s">
        <v>104</v>
      </c>
      <c r="B43" s="86"/>
      <c r="C43" s="83"/>
      <c r="H43" s="6" t="str">
        <f t="shared" si="0"/>
        <v>20086</v>
      </c>
      <c r="I43" s="12">
        <v>39629</v>
      </c>
      <c r="J43" s="9">
        <v>206964</v>
      </c>
      <c r="K43" s="9">
        <v>204072.017956</v>
      </c>
      <c r="M43" s="1" t="str">
        <f t="shared" si="1"/>
        <v>19001</v>
      </c>
      <c r="N43" s="30"/>
      <c r="O43" s="59"/>
      <c r="Q43" s="1" t="str">
        <f t="shared" si="2"/>
        <v>20086</v>
      </c>
      <c r="R43" s="30">
        <v>39629</v>
      </c>
      <c r="S43" s="33"/>
      <c r="U43" s="1" t="str">
        <f t="shared" si="3"/>
        <v>20086</v>
      </c>
      <c r="V43" s="30">
        <v>39629</v>
      </c>
      <c r="W43" s="35">
        <v>0.99299999999999999</v>
      </c>
    </row>
    <row r="44" spans="1:23" x14ac:dyDescent="0.25">
      <c r="A44" t="s">
        <v>105</v>
      </c>
      <c r="B44" s="86"/>
      <c r="C44" s="83"/>
      <c r="H44" s="6" t="str">
        <f t="shared" si="0"/>
        <v>20087</v>
      </c>
      <c r="I44" s="12">
        <v>39660</v>
      </c>
      <c r="J44" s="9">
        <v>214450</v>
      </c>
      <c r="K44" s="9">
        <v>215544.56600600001</v>
      </c>
      <c r="M44" s="1" t="str">
        <f t="shared" si="1"/>
        <v>19001</v>
      </c>
      <c r="N44" s="30"/>
      <c r="O44" s="59"/>
      <c r="Q44" s="1" t="str">
        <f t="shared" si="2"/>
        <v>20087</v>
      </c>
      <c r="R44" s="30">
        <v>39660</v>
      </c>
      <c r="S44" s="33"/>
      <c r="U44" s="1" t="str">
        <f t="shared" si="3"/>
        <v>20087</v>
      </c>
      <c r="V44" s="30">
        <v>39660</v>
      </c>
      <c r="W44" s="34"/>
    </row>
    <row r="45" spans="1:23" x14ac:dyDescent="0.25">
      <c r="A45" t="s">
        <v>106</v>
      </c>
      <c r="B45" s="86" t="s">
        <v>107</v>
      </c>
      <c r="C45" s="83"/>
      <c r="H45" s="6" t="str">
        <f t="shared" si="0"/>
        <v>20088</v>
      </c>
      <c r="I45" s="12">
        <v>39691</v>
      </c>
      <c r="J45" s="9">
        <v>182035</v>
      </c>
      <c r="K45" s="9">
        <v>195253.49042300001</v>
      </c>
      <c r="M45" s="1" t="str">
        <f t="shared" si="1"/>
        <v>19001</v>
      </c>
      <c r="N45" s="30"/>
      <c r="O45" s="59"/>
      <c r="Q45" s="1" t="str">
        <f t="shared" si="2"/>
        <v>20088</v>
      </c>
      <c r="R45" s="30">
        <v>39691</v>
      </c>
      <c r="S45" s="33"/>
      <c r="U45" s="1" t="str">
        <f t="shared" si="3"/>
        <v>20088</v>
      </c>
      <c r="V45" s="30">
        <v>39691</v>
      </c>
      <c r="W45" s="34"/>
    </row>
    <row r="46" spans="1:23" x14ac:dyDescent="0.25">
      <c r="A46" t="s">
        <v>108</v>
      </c>
      <c r="B46" s="86" t="s">
        <v>107</v>
      </c>
      <c r="C46" s="83"/>
      <c r="H46" s="6" t="str">
        <f t="shared" si="0"/>
        <v>20089</v>
      </c>
      <c r="I46" s="12">
        <v>39721</v>
      </c>
      <c r="J46" s="9">
        <v>132411</v>
      </c>
      <c r="K46" s="9">
        <v>157982.99969</v>
      </c>
      <c r="M46" s="1" t="str">
        <f t="shared" si="1"/>
        <v>19001</v>
      </c>
      <c r="N46" s="30"/>
      <c r="O46" s="59"/>
      <c r="Q46" s="1" t="str">
        <f t="shared" si="2"/>
        <v>20089</v>
      </c>
      <c r="R46" s="30">
        <v>39721</v>
      </c>
      <c r="S46" s="33"/>
      <c r="U46" s="1" t="str">
        <f t="shared" si="3"/>
        <v>20089</v>
      </c>
      <c r="V46" s="30">
        <v>39721</v>
      </c>
      <c r="W46" s="34"/>
    </row>
    <row r="47" spans="1:23" x14ac:dyDescent="0.25">
      <c r="A47" t="s">
        <v>109</v>
      </c>
      <c r="B47" s="86" t="s">
        <v>110</v>
      </c>
      <c r="C47" s="83"/>
      <c r="D47" s="88"/>
      <c r="E47" s="88"/>
      <c r="H47" s="6" t="str">
        <f t="shared" si="0"/>
        <v>200810</v>
      </c>
      <c r="I47" s="12">
        <v>39752</v>
      </c>
      <c r="J47" s="9">
        <v>92573</v>
      </c>
      <c r="K47" s="9">
        <v>121981.044544</v>
      </c>
      <c r="M47" s="1" t="str">
        <f t="shared" si="1"/>
        <v>19001</v>
      </c>
      <c r="N47" s="30"/>
      <c r="O47" s="59"/>
      <c r="Q47" s="1" t="str">
        <f t="shared" si="2"/>
        <v>200810</v>
      </c>
      <c r="R47" s="30">
        <v>39752</v>
      </c>
      <c r="S47" s="33"/>
      <c r="U47" s="1" t="str">
        <f t="shared" si="3"/>
        <v>200810</v>
      </c>
      <c r="V47" s="30">
        <v>39752</v>
      </c>
      <c r="W47" s="34"/>
    </row>
    <row r="48" spans="1:23" x14ac:dyDescent="0.25">
      <c r="A48" t="s">
        <v>111</v>
      </c>
      <c r="B48" s="86"/>
      <c r="C48" s="83"/>
      <c r="H48" s="6" t="str">
        <f t="shared" si="0"/>
        <v>200811</v>
      </c>
      <c r="I48" s="12">
        <v>39782</v>
      </c>
      <c r="J48" s="9">
        <v>57351</v>
      </c>
      <c r="K48" s="9">
        <v>84316.882199999993</v>
      </c>
      <c r="M48" s="1" t="str">
        <f t="shared" si="1"/>
        <v>19001</v>
      </c>
      <c r="N48" s="30"/>
      <c r="O48" s="59"/>
      <c r="Q48" s="1" t="str">
        <f t="shared" si="2"/>
        <v>200811</v>
      </c>
      <c r="R48" s="30">
        <v>39782</v>
      </c>
      <c r="S48" s="33"/>
      <c r="U48" s="1" t="str">
        <f t="shared" si="3"/>
        <v>200811</v>
      </c>
      <c r="V48" s="30">
        <v>39782</v>
      </c>
      <c r="W48" s="34"/>
    </row>
    <row r="49" spans="1:23" x14ac:dyDescent="0.25">
      <c r="A49" t="s">
        <v>112</v>
      </c>
      <c r="B49" s="86" t="s">
        <v>110</v>
      </c>
      <c r="C49" s="83"/>
      <c r="H49" s="6" t="str">
        <f t="shared" si="0"/>
        <v>200812</v>
      </c>
      <c r="I49" s="12">
        <v>39813</v>
      </c>
      <c r="J49" s="9">
        <v>44519</v>
      </c>
      <c r="K49" s="9">
        <v>67130.889790999994</v>
      </c>
      <c r="M49" s="1" t="str">
        <f t="shared" si="1"/>
        <v>19001</v>
      </c>
      <c r="N49" s="30"/>
      <c r="O49" s="59"/>
      <c r="Q49" s="1" t="str">
        <f t="shared" si="2"/>
        <v>200812</v>
      </c>
      <c r="R49" s="30">
        <v>39813</v>
      </c>
      <c r="S49" s="33"/>
      <c r="U49" s="1" t="str">
        <f t="shared" si="3"/>
        <v>200812</v>
      </c>
      <c r="V49" s="30">
        <v>39813</v>
      </c>
      <c r="W49" s="34"/>
    </row>
    <row r="50" spans="1:23" x14ac:dyDescent="0.25">
      <c r="A50" t="s">
        <v>113</v>
      </c>
      <c r="B50" s="86"/>
      <c r="C50" s="83"/>
      <c r="H50" s="6" t="str">
        <f t="shared" si="0"/>
        <v>20091</v>
      </c>
      <c r="I50" s="12">
        <v>39844</v>
      </c>
      <c r="J50" s="9">
        <v>54983</v>
      </c>
      <c r="K50" s="9">
        <v>83119.552614999993</v>
      </c>
      <c r="M50" s="1" t="str">
        <f t="shared" si="1"/>
        <v>19001</v>
      </c>
      <c r="N50" s="30"/>
      <c r="O50" s="59"/>
      <c r="Q50" s="1" t="str">
        <f t="shared" si="2"/>
        <v>20091</v>
      </c>
      <c r="R50" s="30">
        <v>39844</v>
      </c>
      <c r="S50" s="33"/>
      <c r="U50" s="1" t="str">
        <f t="shared" si="3"/>
        <v>20091</v>
      </c>
      <c r="V50" s="30">
        <v>39844</v>
      </c>
      <c r="W50" s="34"/>
    </row>
    <row r="51" spans="1:23" x14ac:dyDescent="0.25">
      <c r="A51" t="s">
        <v>114</v>
      </c>
      <c r="B51" s="86" t="s">
        <v>110</v>
      </c>
      <c r="C51" s="83"/>
      <c r="H51" s="6" t="str">
        <f t="shared" si="0"/>
        <v>20092</v>
      </c>
      <c r="I51" s="12">
        <v>39872</v>
      </c>
      <c r="J51" s="9">
        <v>79007</v>
      </c>
      <c r="K51" s="9">
        <v>111123.43713200001</v>
      </c>
      <c r="M51" s="1" t="str">
        <f t="shared" si="1"/>
        <v>19001</v>
      </c>
      <c r="N51" s="30"/>
      <c r="O51" s="59"/>
      <c r="Q51" s="1" t="str">
        <f t="shared" si="2"/>
        <v>20092</v>
      </c>
      <c r="R51" s="30">
        <v>39872</v>
      </c>
      <c r="S51" s="33"/>
      <c r="U51" s="1" t="str">
        <f t="shared" si="3"/>
        <v>20092</v>
      </c>
      <c r="V51" s="30">
        <v>39872</v>
      </c>
      <c r="W51" s="34"/>
    </row>
    <row r="52" spans="1:23" x14ac:dyDescent="0.25">
      <c r="A52" s="86"/>
      <c r="B52" s="86"/>
      <c r="C52" s="81"/>
      <c r="H52" s="6" t="str">
        <f t="shared" si="0"/>
        <v>20093</v>
      </c>
      <c r="I52" s="12">
        <v>39903</v>
      </c>
      <c r="J52" s="9">
        <v>133766</v>
      </c>
      <c r="K52" s="9">
        <v>167991.40770499999</v>
      </c>
      <c r="M52" s="1" t="str">
        <f t="shared" si="1"/>
        <v>19001</v>
      </c>
      <c r="N52" s="30"/>
      <c r="O52" s="59"/>
      <c r="Q52" s="1" t="str">
        <f t="shared" si="2"/>
        <v>20093</v>
      </c>
      <c r="R52" s="30">
        <v>39903</v>
      </c>
      <c r="S52" s="33"/>
      <c r="U52" s="1" t="str">
        <f t="shared" si="3"/>
        <v>20093</v>
      </c>
      <c r="V52" s="30">
        <v>39903</v>
      </c>
      <c r="W52" s="34"/>
    </row>
    <row r="53" spans="1:23" x14ac:dyDescent="0.25">
      <c r="A53" s="80" t="s">
        <v>115</v>
      </c>
      <c r="B53" s="80"/>
      <c r="C53" s="80"/>
      <c r="H53" s="6" t="str">
        <f t="shared" si="0"/>
        <v>20094</v>
      </c>
      <c r="I53" s="12">
        <v>39933</v>
      </c>
      <c r="J53" s="9">
        <v>130015</v>
      </c>
      <c r="K53" s="9">
        <v>140505.34432100001</v>
      </c>
      <c r="M53" s="1" t="str">
        <f t="shared" si="1"/>
        <v>19001</v>
      </c>
      <c r="N53" s="30"/>
      <c r="O53" s="59"/>
      <c r="Q53" s="1" t="str">
        <f t="shared" si="2"/>
        <v>20094</v>
      </c>
      <c r="R53" s="30">
        <v>39933</v>
      </c>
      <c r="S53" s="33"/>
      <c r="U53" s="1" t="str">
        <f t="shared" si="3"/>
        <v>20094</v>
      </c>
      <c r="V53" s="30">
        <v>39933</v>
      </c>
      <c r="W53" s="34"/>
    </row>
    <row r="54" spans="1:23" x14ac:dyDescent="0.25">
      <c r="A54" s="86" t="s">
        <v>116</v>
      </c>
      <c r="B54" s="86" t="s">
        <v>117</v>
      </c>
      <c r="C54" s="74"/>
      <c r="H54" s="6" t="str">
        <f t="shared" si="0"/>
        <v>20095</v>
      </c>
      <c r="I54" s="12">
        <v>39964</v>
      </c>
      <c r="J54" s="9">
        <v>172744</v>
      </c>
      <c r="K54" s="9">
        <v>175990.31561699999</v>
      </c>
      <c r="M54" s="1" t="str">
        <f t="shared" si="1"/>
        <v>19001</v>
      </c>
      <c r="N54" s="30"/>
      <c r="O54" s="59"/>
      <c r="Q54" s="1" t="str">
        <f t="shared" si="2"/>
        <v>20095</v>
      </c>
      <c r="R54" s="30">
        <v>39964</v>
      </c>
      <c r="S54" s="33"/>
      <c r="U54" s="1" t="str">
        <f t="shared" si="3"/>
        <v>20095</v>
      </c>
      <c r="V54" s="30">
        <v>39964</v>
      </c>
      <c r="W54" s="34"/>
    </row>
    <row r="55" spans="1:23" x14ac:dyDescent="0.25">
      <c r="A55" s="86" t="s">
        <v>118</v>
      </c>
      <c r="B55" s="86" t="s">
        <v>90</v>
      </c>
      <c r="C55" s="83"/>
      <c r="H55" s="6" t="str">
        <f t="shared" si="0"/>
        <v>20096</v>
      </c>
      <c r="I55" s="12">
        <v>39994</v>
      </c>
      <c r="J55" s="9">
        <v>205505</v>
      </c>
      <c r="K55" s="9">
        <v>202353.16720500001</v>
      </c>
      <c r="M55" s="1" t="str">
        <f t="shared" si="1"/>
        <v>19001</v>
      </c>
      <c r="N55" s="30"/>
      <c r="O55" s="59"/>
      <c r="Q55" s="1" t="str">
        <f t="shared" si="2"/>
        <v>20096</v>
      </c>
      <c r="R55" s="30">
        <v>39994</v>
      </c>
      <c r="S55" s="33"/>
      <c r="U55" s="1" t="str">
        <f t="shared" si="3"/>
        <v>20096</v>
      </c>
      <c r="V55" s="30">
        <v>39994</v>
      </c>
      <c r="W55" s="34"/>
    </row>
    <row r="56" spans="1:23" x14ac:dyDescent="0.25">
      <c r="A56" s="86" t="s">
        <v>118</v>
      </c>
      <c r="B56" s="86" t="s">
        <v>90</v>
      </c>
      <c r="C56" s="89"/>
      <c r="H56" s="6" t="str">
        <f t="shared" si="0"/>
        <v>20097</v>
      </c>
      <c r="I56" s="12">
        <v>40025</v>
      </c>
      <c r="J56" s="9">
        <v>210983</v>
      </c>
      <c r="K56" s="9">
        <v>212094.048515</v>
      </c>
      <c r="M56" s="1" t="str">
        <f t="shared" si="1"/>
        <v>19001</v>
      </c>
      <c r="N56" s="30"/>
      <c r="O56" s="59"/>
      <c r="Q56" s="1" t="str">
        <f t="shared" si="2"/>
        <v>20097</v>
      </c>
      <c r="R56" s="30">
        <v>40025</v>
      </c>
      <c r="S56" s="33"/>
      <c r="U56" s="1" t="str">
        <f t="shared" si="3"/>
        <v>20097</v>
      </c>
      <c r="V56" s="30">
        <v>40025</v>
      </c>
      <c r="W56" s="34"/>
    </row>
    <row r="57" spans="1:23" x14ac:dyDescent="0.25">
      <c r="A57" s="86" t="s">
        <v>119</v>
      </c>
      <c r="B57" s="86" t="s">
        <v>90</v>
      </c>
      <c r="C57" s="90"/>
      <c r="H57" s="6" t="str">
        <f t="shared" si="0"/>
        <v>20098</v>
      </c>
      <c r="I57" s="12">
        <v>40056</v>
      </c>
      <c r="J57" s="9">
        <v>195999</v>
      </c>
      <c r="K57" s="9">
        <v>212280.00189700001</v>
      </c>
      <c r="M57" s="1" t="str">
        <f t="shared" si="1"/>
        <v>19001</v>
      </c>
      <c r="N57" s="30"/>
      <c r="O57" s="59"/>
      <c r="Q57" s="1" t="str">
        <f t="shared" si="2"/>
        <v>20098</v>
      </c>
      <c r="R57" s="30">
        <v>40056</v>
      </c>
      <c r="S57" s="33"/>
      <c r="U57" s="1" t="str">
        <f t="shared" si="3"/>
        <v>20098</v>
      </c>
      <c r="V57" s="30">
        <v>40056</v>
      </c>
      <c r="W57" s="34"/>
    </row>
    <row r="58" spans="1:23" x14ac:dyDescent="0.25">
      <c r="A58" s="86" t="s">
        <v>120</v>
      </c>
      <c r="B58" s="86" t="s">
        <v>90</v>
      </c>
      <c r="C58" s="91"/>
      <c r="H58" s="6" t="str">
        <f t="shared" si="0"/>
        <v>20099</v>
      </c>
      <c r="I58" s="12">
        <v>40086</v>
      </c>
      <c r="J58" s="9">
        <v>149630</v>
      </c>
      <c r="K58" s="9">
        <v>179723.45801100001</v>
      </c>
      <c r="M58" s="1" t="str">
        <f t="shared" si="1"/>
        <v>19001</v>
      </c>
      <c r="N58" s="30"/>
      <c r="O58" s="59"/>
      <c r="Q58" s="1" t="str">
        <f t="shared" si="2"/>
        <v>20099</v>
      </c>
      <c r="R58" s="30">
        <v>40086</v>
      </c>
      <c r="S58" s="33"/>
      <c r="U58" s="1" t="str">
        <f t="shared" si="3"/>
        <v>20099</v>
      </c>
      <c r="V58" s="30">
        <v>40086</v>
      </c>
      <c r="W58" s="34"/>
    </row>
    <row r="59" spans="1:23" x14ac:dyDescent="0.25">
      <c r="A59" s="86" t="s">
        <v>121</v>
      </c>
      <c r="B59" s="86"/>
      <c r="C59" s="3"/>
      <c r="H59" s="6" t="str">
        <f t="shared" si="0"/>
        <v>200910</v>
      </c>
      <c r="I59" s="12">
        <v>40117</v>
      </c>
      <c r="J59" s="9">
        <v>105221</v>
      </c>
      <c r="K59" s="9">
        <v>143521.17274099999</v>
      </c>
      <c r="M59" s="1" t="str">
        <f t="shared" si="1"/>
        <v>19001</v>
      </c>
      <c r="N59" s="30"/>
      <c r="O59" s="59"/>
      <c r="Q59" s="1" t="str">
        <f t="shared" si="2"/>
        <v>200910</v>
      </c>
      <c r="R59" s="30">
        <v>40117</v>
      </c>
      <c r="S59" s="33"/>
      <c r="U59" s="1" t="str">
        <f t="shared" si="3"/>
        <v>200910</v>
      </c>
      <c r="V59" s="30">
        <v>40117</v>
      </c>
      <c r="W59" s="34"/>
    </row>
    <row r="60" spans="1:23" x14ac:dyDescent="0.25">
      <c r="B60" s="86"/>
      <c r="C60" s="81"/>
      <c r="H60" s="6" t="str">
        <f t="shared" si="0"/>
        <v>200911</v>
      </c>
      <c r="I60" s="12">
        <v>40147</v>
      </c>
      <c r="J60" s="9">
        <v>48162</v>
      </c>
      <c r="K60" s="9">
        <v>64251.539140000001</v>
      </c>
      <c r="M60" s="1" t="str">
        <f t="shared" si="1"/>
        <v>19001</v>
      </c>
      <c r="N60" s="30"/>
      <c r="O60" s="59"/>
      <c r="Q60" s="1" t="str">
        <f t="shared" si="2"/>
        <v>200911</v>
      </c>
      <c r="R60" s="30">
        <v>40147</v>
      </c>
      <c r="S60" s="33"/>
      <c r="U60" s="1" t="str">
        <f t="shared" si="3"/>
        <v>200911</v>
      </c>
      <c r="V60" s="30">
        <v>40147</v>
      </c>
      <c r="W60" s="34"/>
    </row>
    <row r="61" spans="1:23" x14ac:dyDescent="0.25">
      <c r="B61" s="92"/>
      <c r="C61" s="93"/>
      <c r="H61" s="6" t="str">
        <f t="shared" si="0"/>
        <v>200912</v>
      </c>
      <c r="I61" s="12">
        <v>40178</v>
      </c>
      <c r="J61" s="9">
        <v>44782</v>
      </c>
      <c r="K61" s="9">
        <v>68459.670664999998</v>
      </c>
      <c r="M61" s="1" t="str">
        <f t="shared" si="1"/>
        <v>19001</v>
      </c>
      <c r="N61" s="30"/>
      <c r="O61" s="59"/>
      <c r="Q61" s="1" t="str">
        <f t="shared" si="2"/>
        <v>200912</v>
      </c>
      <c r="R61" s="30">
        <v>40178</v>
      </c>
      <c r="S61" s="33"/>
      <c r="U61" s="1" t="str">
        <f t="shared" si="3"/>
        <v>200912</v>
      </c>
      <c r="V61" s="30">
        <v>40178</v>
      </c>
      <c r="W61" s="34"/>
    </row>
    <row r="62" spans="1:23" x14ac:dyDescent="0.25">
      <c r="B62" s="92"/>
      <c r="C62" s="93"/>
      <c r="H62" s="6" t="str">
        <f t="shared" si="0"/>
        <v>20101</v>
      </c>
      <c r="I62" s="12">
        <v>40209</v>
      </c>
      <c r="J62" s="9">
        <v>53254</v>
      </c>
      <c r="K62" s="9">
        <v>80741.275257999994</v>
      </c>
      <c r="M62" s="1" t="str">
        <f t="shared" si="1"/>
        <v>19001</v>
      </c>
      <c r="N62" s="30"/>
      <c r="O62" s="59"/>
      <c r="Q62" s="1" t="str">
        <f t="shared" si="2"/>
        <v>20101</v>
      </c>
      <c r="R62" s="30">
        <v>40209</v>
      </c>
      <c r="S62" s="33"/>
      <c r="U62" s="1" t="str">
        <f t="shared" si="3"/>
        <v>20101</v>
      </c>
      <c r="V62" s="30">
        <v>40209</v>
      </c>
      <c r="W62" s="34"/>
    </row>
    <row r="63" spans="1:23" x14ac:dyDescent="0.25">
      <c r="A63" s="80"/>
      <c r="B63" s="80"/>
      <c r="C63" s="80"/>
      <c r="H63" s="6" t="str">
        <f t="shared" si="0"/>
        <v>20102</v>
      </c>
      <c r="I63" s="12">
        <v>40237</v>
      </c>
      <c r="J63" s="9">
        <v>72073</v>
      </c>
      <c r="K63" s="9">
        <v>100074.834477</v>
      </c>
      <c r="M63" s="1" t="str">
        <f t="shared" si="1"/>
        <v>19001</v>
      </c>
      <c r="N63" s="30"/>
      <c r="O63" s="59"/>
      <c r="Q63" s="1" t="str">
        <f t="shared" si="2"/>
        <v>20102</v>
      </c>
      <c r="R63" s="30">
        <v>40237</v>
      </c>
      <c r="S63" s="33"/>
      <c r="U63" s="1" t="str">
        <f t="shared" si="3"/>
        <v>20102</v>
      </c>
      <c r="V63" s="30">
        <v>40237</v>
      </c>
      <c r="W63" s="34"/>
    </row>
    <row r="64" spans="1:23" x14ac:dyDescent="0.25">
      <c r="A64" s="86" t="s">
        <v>122</v>
      </c>
      <c r="B64" s="85"/>
      <c r="C64" s="94" t="s">
        <v>96</v>
      </c>
      <c r="H64" s="6" t="str">
        <f t="shared" si="0"/>
        <v>20103</v>
      </c>
      <c r="I64" s="12">
        <v>40268</v>
      </c>
      <c r="J64" s="9">
        <v>115589</v>
      </c>
      <c r="K64" s="9">
        <v>141885.66952699999</v>
      </c>
      <c r="M64" s="1" t="str">
        <f t="shared" si="1"/>
        <v>19001</v>
      </c>
      <c r="N64" s="30"/>
      <c r="O64" s="59"/>
      <c r="Q64" s="1" t="str">
        <f t="shared" si="2"/>
        <v>20103</v>
      </c>
      <c r="R64" s="30">
        <v>40268</v>
      </c>
      <c r="S64" s="33"/>
      <c r="U64" s="1" t="str">
        <f t="shared" si="3"/>
        <v>20103</v>
      </c>
      <c r="V64" s="30">
        <v>40268</v>
      </c>
      <c r="W64" s="34"/>
    </row>
    <row r="65" spans="1:23" x14ac:dyDescent="0.25">
      <c r="A65" s="86" t="s">
        <v>123</v>
      </c>
      <c r="B65" s="85"/>
      <c r="C65" s="94" t="s">
        <v>124</v>
      </c>
      <c r="H65" s="6" t="str">
        <f t="shared" si="0"/>
        <v>20104</v>
      </c>
      <c r="I65" s="12">
        <v>40298</v>
      </c>
      <c r="J65" s="9">
        <v>161347</v>
      </c>
      <c r="K65" s="9">
        <v>178748.855285</v>
      </c>
      <c r="M65" s="1" t="str">
        <f t="shared" si="1"/>
        <v>19001</v>
      </c>
      <c r="N65" s="30"/>
      <c r="O65" s="59"/>
      <c r="Q65" s="1" t="str">
        <f t="shared" si="2"/>
        <v>20104</v>
      </c>
      <c r="R65" s="30">
        <v>40298</v>
      </c>
      <c r="S65" s="33"/>
      <c r="U65" s="1" t="str">
        <f t="shared" si="3"/>
        <v>20104</v>
      </c>
      <c r="V65" s="30">
        <v>40298</v>
      </c>
      <c r="W65" s="34"/>
    </row>
    <row r="66" spans="1:23" x14ac:dyDescent="0.25">
      <c r="A66" s="86" t="s">
        <v>125</v>
      </c>
      <c r="B66" s="85"/>
      <c r="C66" s="94">
        <v>20050101</v>
      </c>
      <c r="H66" s="6" t="str">
        <f t="shared" si="0"/>
        <v>20105</v>
      </c>
      <c r="I66" s="12">
        <v>40329</v>
      </c>
      <c r="J66" s="9">
        <v>178462</v>
      </c>
      <c r="K66" s="9">
        <v>179825.28883800001</v>
      </c>
      <c r="M66" s="1" t="str">
        <f t="shared" si="1"/>
        <v>19001</v>
      </c>
      <c r="N66" s="30"/>
      <c r="O66" s="59"/>
      <c r="Q66" s="1" t="str">
        <f t="shared" si="2"/>
        <v>20105</v>
      </c>
      <c r="R66" s="30">
        <v>40329</v>
      </c>
      <c r="S66" s="33"/>
      <c r="U66" s="1" t="str">
        <f t="shared" si="3"/>
        <v>20105</v>
      </c>
      <c r="V66" s="30">
        <v>40329</v>
      </c>
      <c r="W66" s="34"/>
    </row>
    <row r="67" spans="1:23" x14ac:dyDescent="0.25">
      <c r="A67" s="86" t="s">
        <v>126</v>
      </c>
      <c r="B67" s="85"/>
      <c r="C67" s="95" t="str">
        <f ca="1">CONCATENATE(YEAR(TODAY()-2),MONTH(TODAY()-2),DAY(TODAY()-2))</f>
        <v>20181022</v>
      </c>
      <c r="H67" s="6" t="str">
        <f t="shared" ref="H67:H130" si="4">YEAR(I67)&amp;MONTH(I67)</f>
        <v>20106</v>
      </c>
      <c r="I67" s="12">
        <v>40359</v>
      </c>
      <c r="J67" s="9">
        <v>194122</v>
      </c>
      <c r="K67" s="9">
        <v>190948.603787</v>
      </c>
      <c r="M67" s="1" t="str">
        <f t="shared" ref="M67:M130" si="5">YEAR(N67)&amp;MONTH(N67)</f>
        <v>19001</v>
      </c>
      <c r="N67" s="30"/>
      <c r="O67" s="59"/>
      <c r="Q67" s="1" t="str">
        <f t="shared" ref="Q67:Q130" si="6">YEAR(R67)&amp;MONTH(R67)</f>
        <v>20106</v>
      </c>
      <c r="R67" s="30">
        <v>40359</v>
      </c>
      <c r="S67" s="33"/>
      <c r="U67" s="1" t="str">
        <f t="shared" ref="U67:U130" si="7">YEAR(V67)&amp;MONTH(V67)</f>
        <v>20106</v>
      </c>
      <c r="V67" s="30">
        <v>40359</v>
      </c>
      <c r="W67" s="34"/>
    </row>
    <row r="68" spans="1:23" x14ac:dyDescent="0.25">
      <c r="A68" s="86" t="s">
        <v>127</v>
      </c>
      <c r="B68" s="85"/>
      <c r="C68" s="96" t="str">
        <f>CONCATENATE("http://192.168.100.38:8082/?source=",B27,"&amp;lat=",B6,"&amp;lon=",B7,"&amp;start=",B28,"&amp;end=",B29,"&amp;alt=",B8,"&amp;tilt=",B10,"&amp;azimuth=",B9,"&amp;albedo=",B11,"&amp;resolution=",B26,"_classic")</f>
        <v>http://192.168.100.38:8082/?source=&amp;lat=&amp;lon=&amp;start=kWp&amp;end=&amp;alt=&amp;tilt=&amp;azimuth=&amp;albedo=&amp;resolution=_classic</v>
      </c>
      <c r="H68" s="6" t="str">
        <f t="shared" si="4"/>
        <v>20107</v>
      </c>
      <c r="I68" s="12">
        <v>40390</v>
      </c>
      <c r="J68" s="9">
        <v>219807</v>
      </c>
      <c r="K68" s="9">
        <v>220498.6808</v>
      </c>
      <c r="M68" s="1" t="str">
        <f t="shared" si="5"/>
        <v>19001</v>
      </c>
      <c r="N68" s="30"/>
      <c r="O68" s="59"/>
      <c r="Q68" s="1" t="str">
        <f t="shared" si="6"/>
        <v>20107</v>
      </c>
      <c r="R68" s="30">
        <v>40390</v>
      </c>
      <c r="S68" s="33"/>
      <c r="U68" s="1" t="str">
        <f t="shared" si="7"/>
        <v>20107</v>
      </c>
      <c r="V68" s="30">
        <v>40390</v>
      </c>
      <c r="W68" s="34"/>
    </row>
    <row r="69" spans="1:23" x14ac:dyDescent="0.25">
      <c r="H69" s="6" t="str">
        <f t="shared" si="4"/>
        <v>20108</v>
      </c>
      <c r="I69" s="12">
        <v>40421</v>
      </c>
      <c r="J69" s="9">
        <v>200589</v>
      </c>
      <c r="K69" s="9">
        <v>216919.18902699999</v>
      </c>
      <c r="M69" s="1" t="str">
        <f t="shared" si="5"/>
        <v>19001</v>
      </c>
      <c r="N69" s="30"/>
      <c r="O69" s="59"/>
      <c r="Q69" s="1" t="str">
        <f t="shared" si="6"/>
        <v>20108</v>
      </c>
      <c r="R69" s="30">
        <v>40421</v>
      </c>
      <c r="S69" s="33"/>
      <c r="U69" s="1" t="str">
        <f t="shared" si="7"/>
        <v>20108</v>
      </c>
      <c r="V69" s="30">
        <v>40421</v>
      </c>
      <c r="W69" s="34"/>
    </row>
    <row r="70" spans="1:23" x14ac:dyDescent="0.25">
      <c r="H70" s="6" t="str">
        <f t="shared" si="4"/>
        <v>20109</v>
      </c>
      <c r="I70" s="12">
        <v>40451</v>
      </c>
      <c r="J70" s="9">
        <v>137609</v>
      </c>
      <c r="K70" s="9">
        <v>163144.366377</v>
      </c>
      <c r="M70" s="1" t="str">
        <f t="shared" si="5"/>
        <v>19001</v>
      </c>
      <c r="N70" s="30"/>
      <c r="O70" s="59"/>
      <c r="Q70" s="1" t="str">
        <f t="shared" si="6"/>
        <v>20109</v>
      </c>
      <c r="R70" s="30">
        <v>40451</v>
      </c>
      <c r="S70" s="33"/>
      <c r="U70" s="1" t="str">
        <f t="shared" si="7"/>
        <v>20109</v>
      </c>
      <c r="V70" s="30">
        <v>40451</v>
      </c>
      <c r="W70" s="34"/>
    </row>
    <row r="71" spans="1:23" x14ac:dyDescent="0.25">
      <c r="H71" s="6" t="str">
        <f t="shared" si="4"/>
        <v>201010</v>
      </c>
      <c r="I71" s="12">
        <v>40482</v>
      </c>
      <c r="J71" s="9">
        <v>83238</v>
      </c>
      <c r="K71" s="9">
        <v>108119.240202</v>
      </c>
      <c r="M71" s="1" t="str">
        <f t="shared" si="5"/>
        <v>19001</v>
      </c>
      <c r="N71" s="30"/>
      <c r="O71" s="59"/>
      <c r="Q71" s="1" t="str">
        <f t="shared" si="6"/>
        <v>201010</v>
      </c>
      <c r="R71" s="30">
        <v>40482</v>
      </c>
      <c r="S71" s="33"/>
      <c r="U71" s="1" t="str">
        <f t="shared" si="7"/>
        <v>201010</v>
      </c>
      <c r="V71" s="30">
        <v>40482</v>
      </c>
      <c r="W71" s="34"/>
    </row>
    <row r="72" spans="1:23" x14ac:dyDescent="0.25">
      <c r="H72" s="6" t="str">
        <f t="shared" si="4"/>
        <v>201011</v>
      </c>
      <c r="I72" s="12">
        <v>40512</v>
      </c>
      <c r="J72" s="9">
        <v>60389</v>
      </c>
      <c r="K72" s="9">
        <v>88578.794611000005</v>
      </c>
      <c r="M72" s="1" t="str">
        <f t="shared" si="5"/>
        <v>19001</v>
      </c>
      <c r="N72" s="30"/>
      <c r="O72" s="59"/>
      <c r="Q72" s="1" t="str">
        <f t="shared" si="6"/>
        <v>201011</v>
      </c>
      <c r="R72" s="30">
        <v>40512</v>
      </c>
      <c r="S72" s="33"/>
      <c r="U72" s="1" t="str">
        <f t="shared" si="7"/>
        <v>201011</v>
      </c>
      <c r="V72" s="30">
        <v>40512</v>
      </c>
      <c r="W72" s="34"/>
    </row>
    <row r="73" spans="1:23" x14ac:dyDescent="0.25">
      <c r="H73" s="6" t="str">
        <f t="shared" si="4"/>
        <v>201012</v>
      </c>
      <c r="I73" s="12">
        <v>40543</v>
      </c>
      <c r="J73" s="9">
        <v>46696</v>
      </c>
      <c r="K73" s="9">
        <v>72775.953601000001</v>
      </c>
      <c r="M73" s="1" t="str">
        <f t="shared" si="5"/>
        <v>19001</v>
      </c>
      <c r="N73" s="30"/>
      <c r="O73" s="59"/>
      <c r="Q73" s="1" t="str">
        <f t="shared" si="6"/>
        <v>201012</v>
      </c>
      <c r="R73" s="30">
        <v>40543</v>
      </c>
      <c r="S73" s="33"/>
      <c r="U73" s="1" t="str">
        <f t="shared" si="7"/>
        <v>201012</v>
      </c>
      <c r="V73" s="30">
        <v>40543</v>
      </c>
      <c r="W73" s="34"/>
    </row>
    <row r="74" spans="1:23" x14ac:dyDescent="0.25">
      <c r="H74" s="6" t="str">
        <f t="shared" si="4"/>
        <v>20111</v>
      </c>
      <c r="I74" s="12">
        <v>40574</v>
      </c>
      <c r="J74" s="9">
        <v>55936</v>
      </c>
      <c r="K74" s="9">
        <v>88610.167539999995</v>
      </c>
      <c r="M74" s="1" t="str">
        <f t="shared" si="5"/>
        <v>19001</v>
      </c>
      <c r="N74" s="30"/>
      <c r="O74" s="59"/>
      <c r="Q74" s="1" t="str">
        <f t="shared" si="6"/>
        <v>20111</v>
      </c>
      <c r="R74" s="30">
        <v>40574</v>
      </c>
      <c r="S74" s="33"/>
      <c r="U74" s="1" t="str">
        <f t="shared" si="7"/>
        <v>20111</v>
      </c>
      <c r="V74" s="30">
        <v>40574</v>
      </c>
      <c r="W74" s="34"/>
    </row>
    <row r="75" spans="1:23" x14ac:dyDescent="0.25">
      <c r="H75" s="6" t="str">
        <f t="shared" si="4"/>
        <v>20112</v>
      </c>
      <c r="I75" s="12">
        <v>40602</v>
      </c>
      <c r="J75" s="9">
        <v>76334</v>
      </c>
      <c r="K75" s="9">
        <v>107801.66637799999</v>
      </c>
      <c r="M75" s="1" t="str">
        <f t="shared" si="5"/>
        <v>19001</v>
      </c>
      <c r="N75" s="30"/>
      <c r="O75" s="59"/>
      <c r="Q75" s="1" t="str">
        <f t="shared" si="6"/>
        <v>20112</v>
      </c>
      <c r="R75" s="30">
        <v>40602</v>
      </c>
      <c r="S75" s="33"/>
      <c r="U75" s="1" t="str">
        <f t="shared" si="7"/>
        <v>20112</v>
      </c>
      <c r="V75" s="30">
        <v>40602</v>
      </c>
      <c r="W75" s="34"/>
    </row>
    <row r="76" spans="1:23" x14ac:dyDescent="0.25">
      <c r="H76" s="6" t="str">
        <f t="shared" si="4"/>
        <v>20113</v>
      </c>
      <c r="I76" s="12">
        <v>40633</v>
      </c>
      <c r="J76" s="9">
        <v>116926</v>
      </c>
      <c r="K76" s="9">
        <v>143391.96885999999</v>
      </c>
      <c r="M76" s="1" t="str">
        <f t="shared" si="5"/>
        <v>19001</v>
      </c>
      <c r="N76" s="30"/>
      <c r="O76" s="59"/>
      <c r="Q76" s="1" t="str">
        <f t="shared" si="6"/>
        <v>20113</v>
      </c>
      <c r="R76" s="30">
        <v>40633</v>
      </c>
      <c r="S76" s="33"/>
      <c r="U76" s="1" t="str">
        <f t="shared" si="7"/>
        <v>20113</v>
      </c>
      <c r="V76" s="30">
        <v>40633</v>
      </c>
      <c r="W76" s="35"/>
    </row>
    <row r="77" spans="1:23" x14ac:dyDescent="0.25">
      <c r="H77" s="6" t="str">
        <f t="shared" si="4"/>
        <v>20114</v>
      </c>
      <c r="I77" s="12">
        <v>40663</v>
      </c>
      <c r="J77" s="9">
        <v>169926</v>
      </c>
      <c r="K77" s="9">
        <v>189513.761451</v>
      </c>
      <c r="M77" s="1" t="str">
        <f t="shared" si="5"/>
        <v>19001</v>
      </c>
      <c r="N77" s="30"/>
      <c r="O77" s="59"/>
      <c r="Q77" s="1" t="str">
        <f t="shared" si="6"/>
        <v>20114</v>
      </c>
      <c r="R77" s="30">
        <v>40663</v>
      </c>
      <c r="S77" s="33"/>
      <c r="U77" s="1" t="str">
        <f t="shared" si="7"/>
        <v>20114</v>
      </c>
      <c r="V77" s="30">
        <v>40663</v>
      </c>
      <c r="W77" s="35"/>
    </row>
    <row r="78" spans="1:23" x14ac:dyDescent="0.25">
      <c r="H78" s="6" t="str">
        <f t="shared" si="4"/>
        <v>20115</v>
      </c>
      <c r="I78" s="12">
        <v>40694</v>
      </c>
      <c r="J78" s="9">
        <v>200380</v>
      </c>
      <c r="K78" s="9">
        <v>203797.533345</v>
      </c>
      <c r="M78" s="1" t="str">
        <f t="shared" si="5"/>
        <v>19001</v>
      </c>
      <c r="N78" s="30"/>
      <c r="O78" s="59"/>
      <c r="Q78" s="1" t="str">
        <f t="shared" si="6"/>
        <v>20115</v>
      </c>
      <c r="R78" s="30">
        <v>40694</v>
      </c>
      <c r="S78" s="33"/>
      <c r="U78" s="1" t="str">
        <f t="shared" si="7"/>
        <v>20115</v>
      </c>
      <c r="V78" s="30">
        <v>40694</v>
      </c>
      <c r="W78" s="35"/>
    </row>
    <row r="79" spans="1:23" x14ac:dyDescent="0.25">
      <c r="H79" s="6" t="str">
        <f t="shared" si="4"/>
        <v>20116</v>
      </c>
      <c r="I79" s="12">
        <v>40724</v>
      </c>
      <c r="J79" s="9">
        <v>186252</v>
      </c>
      <c r="K79" s="9">
        <v>181830.25849000001</v>
      </c>
      <c r="M79" s="1" t="str">
        <f t="shared" si="5"/>
        <v>19001</v>
      </c>
      <c r="N79" s="30"/>
      <c r="O79" s="59"/>
      <c r="Q79" s="1" t="str">
        <f t="shared" si="6"/>
        <v>20116</v>
      </c>
      <c r="R79" s="30">
        <v>40724</v>
      </c>
      <c r="S79" s="33"/>
      <c r="U79" s="1" t="str">
        <f t="shared" si="7"/>
        <v>20116</v>
      </c>
      <c r="V79" s="30">
        <v>40724</v>
      </c>
      <c r="W79" s="35"/>
    </row>
    <row r="80" spans="1:23" x14ac:dyDescent="0.25">
      <c r="H80" s="6" t="str">
        <f t="shared" si="4"/>
        <v>20117</v>
      </c>
      <c r="I80" s="12">
        <v>40755</v>
      </c>
      <c r="J80" s="9">
        <v>204531</v>
      </c>
      <c r="K80" s="9">
        <v>204177.74423400001</v>
      </c>
      <c r="M80" s="1" t="str">
        <f t="shared" si="5"/>
        <v>19001</v>
      </c>
      <c r="N80" s="30"/>
      <c r="O80" s="59"/>
      <c r="Q80" s="1" t="str">
        <f t="shared" si="6"/>
        <v>20117</v>
      </c>
      <c r="R80" s="30">
        <v>40755</v>
      </c>
      <c r="S80" s="33"/>
      <c r="U80" s="1" t="str">
        <f t="shared" si="7"/>
        <v>20117</v>
      </c>
      <c r="V80" s="30">
        <v>40755</v>
      </c>
      <c r="W80" s="35"/>
    </row>
    <row r="81" spans="8:23" x14ac:dyDescent="0.25">
      <c r="H81" s="6" t="str">
        <f t="shared" si="4"/>
        <v>20118</v>
      </c>
      <c r="I81" s="12">
        <v>40786</v>
      </c>
      <c r="J81" s="9">
        <v>181207</v>
      </c>
      <c r="K81" s="9">
        <v>193769.25700400001</v>
      </c>
      <c r="M81" s="1" t="str">
        <f t="shared" si="5"/>
        <v>19001</v>
      </c>
      <c r="N81" s="30"/>
      <c r="O81" s="59"/>
      <c r="Q81" s="1" t="str">
        <f t="shared" si="6"/>
        <v>20118</v>
      </c>
      <c r="R81" s="30">
        <v>40786</v>
      </c>
      <c r="S81" s="33"/>
      <c r="U81" s="1" t="str">
        <f t="shared" si="7"/>
        <v>20118</v>
      </c>
      <c r="V81" s="30">
        <v>40786</v>
      </c>
      <c r="W81" s="35"/>
    </row>
    <row r="82" spans="8:23" x14ac:dyDescent="0.25">
      <c r="H82" s="6" t="str">
        <f t="shared" si="4"/>
        <v>20119</v>
      </c>
      <c r="I82" s="12">
        <v>40816</v>
      </c>
      <c r="J82" s="9">
        <v>141900</v>
      </c>
      <c r="K82" s="9">
        <v>169708.55113000001</v>
      </c>
      <c r="M82" s="1" t="str">
        <f t="shared" si="5"/>
        <v>19001</v>
      </c>
      <c r="N82" s="30"/>
      <c r="O82" s="59"/>
      <c r="Q82" s="1" t="str">
        <f t="shared" si="6"/>
        <v>20119</v>
      </c>
      <c r="R82" s="30">
        <v>40816</v>
      </c>
      <c r="S82" s="33"/>
      <c r="U82" s="1" t="str">
        <f t="shared" si="7"/>
        <v>20119</v>
      </c>
      <c r="V82" s="30">
        <v>40816</v>
      </c>
      <c r="W82" s="35"/>
    </row>
    <row r="83" spans="8:23" x14ac:dyDescent="0.25">
      <c r="H83" s="6" t="str">
        <f t="shared" si="4"/>
        <v>201110</v>
      </c>
      <c r="I83" s="12">
        <v>40847</v>
      </c>
      <c r="J83" s="9">
        <v>105796</v>
      </c>
      <c r="K83" s="9">
        <v>143890.59802899999</v>
      </c>
      <c r="M83" s="1" t="str">
        <f t="shared" si="5"/>
        <v>19001</v>
      </c>
      <c r="N83" s="30"/>
      <c r="O83" s="59"/>
      <c r="Q83" s="1" t="str">
        <f t="shared" si="6"/>
        <v>201110</v>
      </c>
      <c r="R83" s="30">
        <v>40847</v>
      </c>
      <c r="S83" s="33"/>
      <c r="U83" s="1" t="str">
        <f t="shared" si="7"/>
        <v>201110</v>
      </c>
      <c r="V83" s="30">
        <v>40847</v>
      </c>
      <c r="W83" s="35"/>
    </row>
    <row r="84" spans="8:23" x14ac:dyDescent="0.25">
      <c r="H84" s="6" t="str">
        <f t="shared" si="4"/>
        <v>201111</v>
      </c>
      <c r="I84" s="12">
        <v>40877</v>
      </c>
      <c r="J84" s="9">
        <v>47701</v>
      </c>
      <c r="K84" s="9">
        <v>66658.320227999997</v>
      </c>
      <c r="M84" s="1" t="str">
        <f t="shared" si="5"/>
        <v>19001</v>
      </c>
      <c r="N84" s="30"/>
      <c r="O84" s="59"/>
      <c r="Q84" s="1" t="str">
        <f t="shared" si="6"/>
        <v>201111</v>
      </c>
      <c r="R84" s="30">
        <v>40877</v>
      </c>
      <c r="S84" s="33"/>
      <c r="U84" s="1" t="str">
        <f t="shared" si="7"/>
        <v>201111</v>
      </c>
      <c r="V84" s="30">
        <v>40877</v>
      </c>
      <c r="W84" s="35"/>
    </row>
    <row r="85" spans="8:23" x14ac:dyDescent="0.25">
      <c r="H85" s="6" t="str">
        <f t="shared" si="4"/>
        <v>201112</v>
      </c>
      <c r="I85" s="12">
        <v>40908</v>
      </c>
      <c r="J85" s="9">
        <v>49491</v>
      </c>
      <c r="K85" s="9">
        <v>77691.825513999996</v>
      </c>
      <c r="M85" s="1" t="str">
        <f t="shared" si="5"/>
        <v>19001</v>
      </c>
      <c r="N85" s="30"/>
      <c r="O85" s="59"/>
      <c r="Q85" s="1" t="str">
        <f t="shared" si="6"/>
        <v>201112</v>
      </c>
      <c r="R85" s="30">
        <v>40908</v>
      </c>
      <c r="S85" s="33"/>
      <c r="U85" s="1" t="str">
        <f t="shared" si="7"/>
        <v>201112</v>
      </c>
      <c r="V85" s="30">
        <v>40908</v>
      </c>
      <c r="W85" s="35"/>
    </row>
    <row r="86" spans="8:23" x14ac:dyDescent="0.25">
      <c r="H86" s="6" t="str">
        <f t="shared" si="4"/>
        <v>20121</v>
      </c>
      <c r="I86" s="12">
        <v>40939</v>
      </c>
      <c r="J86" s="9">
        <v>62184</v>
      </c>
      <c r="K86" s="9">
        <v>101454.355134</v>
      </c>
      <c r="M86" s="1" t="str">
        <f t="shared" si="5"/>
        <v>19001</v>
      </c>
      <c r="N86" s="30"/>
      <c r="O86" s="59"/>
      <c r="Q86" s="1" t="str">
        <f t="shared" si="6"/>
        <v>20121</v>
      </c>
      <c r="R86" s="30">
        <v>40939</v>
      </c>
      <c r="S86" s="33"/>
      <c r="U86" s="1" t="str">
        <f t="shared" si="7"/>
        <v>20121</v>
      </c>
      <c r="V86" s="30">
        <v>40939</v>
      </c>
      <c r="W86" s="35"/>
    </row>
    <row r="87" spans="8:23" x14ac:dyDescent="0.25">
      <c r="H87" s="6" t="str">
        <f t="shared" si="4"/>
        <v>20122</v>
      </c>
      <c r="I87" s="12">
        <v>40968</v>
      </c>
      <c r="J87" s="9">
        <v>95828</v>
      </c>
      <c r="K87" s="9">
        <v>141824.571474</v>
      </c>
      <c r="M87" s="1" t="str">
        <f t="shared" si="5"/>
        <v>19001</v>
      </c>
      <c r="N87" s="30"/>
      <c r="O87" s="59"/>
      <c r="Q87" s="1" t="str">
        <f t="shared" si="6"/>
        <v>20122</v>
      </c>
      <c r="R87" s="30">
        <v>40968</v>
      </c>
      <c r="S87" s="33"/>
      <c r="U87" s="1" t="str">
        <f t="shared" si="7"/>
        <v>20122</v>
      </c>
      <c r="V87" s="30">
        <v>40968</v>
      </c>
      <c r="W87" s="35"/>
    </row>
    <row r="88" spans="8:23" x14ac:dyDescent="0.25">
      <c r="H88" s="6" t="str">
        <f t="shared" si="4"/>
        <v>20123</v>
      </c>
      <c r="I88" s="12">
        <v>40999</v>
      </c>
      <c r="J88" s="9">
        <v>131464</v>
      </c>
      <c r="K88" s="9">
        <v>164233.61709399999</v>
      </c>
      <c r="M88" s="1" t="str">
        <f t="shared" si="5"/>
        <v>19001</v>
      </c>
      <c r="N88" s="30"/>
      <c r="O88" s="59"/>
      <c r="Q88" s="1" t="str">
        <f t="shared" si="6"/>
        <v>20123</v>
      </c>
      <c r="R88" s="30">
        <v>40999</v>
      </c>
      <c r="S88" s="33"/>
      <c r="U88" s="1" t="str">
        <f t="shared" si="7"/>
        <v>20123</v>
      </c>
      <c r="V88" s="30">
        <v>40999</v>
      </c>
      <c r="W88" s="35"/>
    </row>
    <row r="89" spans="8:23" x14ac:dyDescent="0.25">
      <c r="H89" s="6" t="str">
        <f t="shared" si="4"/>
        <v>20124</v>
      </c>
      <c r="I89" s="12">
        <v>41029</v>
      </c>
      <c r="J89" s="9">
        <v>134864</v>
      </c>
      <c r="K89" s="9">
        <v>145479.59373299999</v>
      </c>
      <c r="M89" s="1" t="str">
        <f t="shared" si="5"/>
        <v>19001</v>
      </c>
      <c r="N89" s="30"/>
      <c r="O89" s="59"/>
      <c r="Q89" s="1" t="str">
        <f t="shared" si="6"/>
        <v>20124</v>
      </c>
      <c r="R89" s="30">
        <v>41029</v>
      </c>
      <c r="S89" s="33"/>
      <c r="U89" s="1" t="str">
        <f t="shared" si="7"/>
        <v>20124</v>
      </c>
      <c r="V89" s="30">
        <v>41029</v>
      </c>
      <c r="W89" s="35"/>
    </row>
    <row r="90" spans="8:23" x14ac:dyDescent="0.25">
      <c r="H90" s="6" t="str">
        <f t="shared" si="4"/>
        <v>20125</v>
      </c>
      <c r="I90" s="12">
        <v>41060</v>
      </c>
      <c r="J90" s="9">
        <v>181673</v>
      </c>
      <c r="K90" s="9">
        <v>184659.29052499999</v>
      </c>
      <c r="M90" s="1" t="str">
        <f t="shared" si="5"/>
        <v>19001</v>
      </c>
      <c r="N90" s="30"/>
      <c r="O90" s="59"/>
      <c r="Q90" s="1" t="str">
        <f t="shared" si="6"/>
        <v>20125</v>
      </c>
      <c r="R90" s="30">
        <v>41060</v>
      </c>
      <c r="S90" s="33"/>
      <c r="U90" s="1" t="str">
        <f t="shared" si="7"/>
        <v>20125</v>
      </c>
      <c r="V90" s="30">
        <v>41060</v>
      </c>
      <c r="W90" s="35"/>
    </row>
    <row r="91" spans="8:23" x14ac:dyDescent="0.25">
      <c r="H91" s="6" t="str">
        <f t="shared" si="4"/>
        <v>20126</v>
      </c>
      <c r="I91" s="12">
        <v>41090</v>
      </c>
      <c r="J91" s="9">
        <v>194789</v>
      </c>
      <c r="K91" s="9">
        <v>192166.23918100001</v>
      </c>
      <c r="M91" s="1" t="str">
        <f t="shared" si="5"/>
        <v>19001</v>
      </c>
      <c r="N91" s="30"/>
      <c r="O91" s="59"/>
      <c r="Q91" s="1" t="str">
        <f t="shared" si="6"/>
        <v>20126</v>
      </c>
      <c r="R91" s="30">
        <v>41090</v>
      </c>
      <c r="S91" s="33"/>
      <c r="U91" s="1" t="str">
        <f t="shared" si="7"/>
        <v>20126</v>
      </c>
      <c r="V91" s="30">
        <v>41090</v>
      </c>
      <c r="W91" s="35"/>
    </row>
    <row r="92" spans="8:23" x14ac:dyDescent="0.25">
      <c r="H92" s="6" t="str">
        <f t="shared" si="4"/>
        <v>20127</v>
      </c>
      <c r="I92" s="12">
        <v>41121</v>
      </c>
      <c r="J92" s="9">
        <v>227845</v>
      </c>
      <c r="K92" s="9">
        <v>229249.85096899999</v>
      </c>
      <c r="M92" s="1" t="str">
        <f t="shared" si="5"/>
        <v>19001</v>
      </c>
      <c r="N92" s="30"/>
      <c r="O92" s="59"/>
      <c r="Q92" s="1" t="str">
        <f t="shared" si="6"/>
        <v>20127</v>
      </c>
      <c r="R92" s="30">
        <v>41121</v>
      </c>
      <c r="S92" s="33"/>
      <c r="U92" s="1" t="str">
        <f t="shared" si="7"/>
        <v>20127</v>
      </c>
      <c r="V92" s="30">
        <v>41121</v>
      </c>
      <c r="W92" s="35"/>
    </row>
    <row r="93" spans="8:23" x14ac:dyDescent="0.25">
      <c r="H93" s="6" t="str">
        <f t="shared" si="4"/>
        <v>20128</v>
      </c>
      <c r="I93" s="12">
        <v>41152</v>
      </c>
      <c r="J93" s="9">
        <v>193623</v>
      </c>
      <c r="K93" s="9">
        <v>208302.37981499999</v>
      </c>
      <c r="M93" s="1" t="str">
        <f t="shared" si="5"/>
        <v>19001</v>
      </c>
      <c r="N93" s="30"/>
      <c r="O93" s="59"/>
      <c r="Q93" s="1" t="str">
        <f t="shared" si="6"/>
        <v>20128</v>
      </c>
      <c r="R93" s="30">
        <v>41152</v>
      </c>
      <c r="S93" s="33"/>
      <c r="U93" s="1" t="str">
        <f t="shared" si="7"/>
        <v>20128</v>
      </c>
      <c r="V93" s="30">
        <v>41152</v>
      </c>
      <c r="W93" s="35"/>
    </row>
    <row r="94" spans="8:23" x14ac:dyDescent="0.25">
      <c r="H94" s="6" t="str">
        <f t="shared" si="4"/>
        <v>20129</v>
      </c>
      <c r="I94" s="12">
        <v>41182</v>
      </c>
      <c r="J94" s="9">
        <v>123353</v>
      </c>
      <c r="K94" s="9">
        <v>142872.55709799999</v>
      </c>
      <c r="M94" s="1" t="str">
        <f t="shared" si="5"/>
        <v>19001</v>
      </c>
      <c r="N94" s="30"/>
      <c r="O94" s="59"/>
      <c r="Q94" s="1" t="str">
        <f t="shared" si="6"/>
        <v>20129</v>
      </c>
      <c r="R94" s="30">
        <v>41182</v>
      </c>
      <c r="S94" s="33"/>
      <c r="U94" s="1" t="str">
        <f t="shared" si="7"/>
        <v>20129</v>
      </c>
      <c r="V94" s="30">
        <v>41182</v>
      </c>
      <c r="W94" s="35"/>
    </row>
    <row r="95" spans="8:23" x14ac:dyDescent="0.25">
      <c r="H95" s="6" t="str">
        <f t="shared" si="4"/>
        <v>201210</v>
      </c>
      <c r="I95" s="12">
        <v>41213</v>
      </c>
      <c r="J95" s="9">
        <v>85019</v>
      </c>
      <c r="K95" s="9">
        <v>109341.24009399999</v>
      </c>
      <c r="M95" s="1" t="str">
        <f t="shared" si="5"/>
        <v>19001</v>
      </c>
      <c r="N95" s="30"/>
      <c r="O95" s="59"/>
      <c r="Q95" s="1" t="str">
        <f t="shared" si="6"/>
        <v>201210</v>
      </c>
      <c r="R95" s="30">
        <v>41213</v>
      </c>
      <c r="S95" s="33"/>
      <c r="U95" s="1" t="str">
        <f t="shared" si="7"/>
        <v>201210</v>
      </c>
      <c r="V95" s="30">
        <v>41213</v>
      </c>
      <c r="W95" s="35"/>
    </row>
    <row r="96" spans="8:23" x14ac:dyDescent="0.25">
      <c r="H96" s="6" t="str">
        <f t="shared" si="4"/>
        <v>201211</v>
      </c>
      <c r="I96" s="12">
        <v>41243</v>
      </c>
      <c r="J96" s="9">
        <v>56305</v>
      </c>
      <c r="K96" s="9">
        <v>82749.213050000006</v>
      </c>
      <c r="M96" s="1" t="str">
        <f t="shared" si="5"/>
        <v>19001</v>
      </c>
      <c r="N96" s="30"/>
      <c r="O96" s="59"/>
      <c r="Q96" s="1" t="str">
        <f t="shared" si="6"/>
        <v>201211</v>
      </c>
      <c r="R96" s="30">
        <v>41243</v>
      </c>
      <c r="S96" s="33"/>
      <c r="U96" s="1" t="str">
        <f t="shared" si="7"/>
        <v>201211</v>
      </c>
      <c r="V96" s="30">
        <v>41243</v>
      </c>
      <c r="W96" s="35"/>
    </row>
    <row r="97" spans="8:23" x14ac:dyDescent="0.25">
      <c r="H97" s="6" t="str">
        <f t="shared" si="4"/>
        <v>201212</v>
      </c>
      <c r="I97" s="12">
        <v>41274</v>
      </c>
      <c r="J97" s="9">
        <v>50282</v>
      </c>
      <c r="K97" s="9">
        <v>81243.669429000001</v>
      </c>
      <c r="M97" s="1" t="str">
        <f t="shared" si="5"/>
        <v>19001</v>
      </c>
      <c r="N97" s="30"/>
      <c r="O97" s="59"/>
      <c r="Q97" s="1" t="str">
        <f t="shared" si="6"/>
        <v>201212</v>
      </c>
      <c r="R97" s="30">
        <v>41274</v>
      </c>
      <c r="S97" s="33"/>
      <c r="U97" s="1" t="str">
        <f t="shared" si="7"/>
        <v>201212</v>
      </c>
      <c r="V97" s="30">
        <v>41274</v>
      </c>
      <c r="W97" s="35"/>
    </row>
    <row r="98" spans="8:23" x14ac:dyDescent="0.25">
      <c r="H98" s="6" t="str">
        <f t="shared" si="4"/>
        <v>20131</v>
      </c>
      <c r="I98" s="12">
        <v>41305</v>
      </c>
      <c r="J98" s="9">
        <v>58804</v>
      </c>
      <c r="K98" s="9">
        <v>93885.192689999996</v>
      </c>
      <c r="M98" s="1" t="str">
        <f t="shared" si="5"/>
        <v>19001</v>
      </c>
      <c r="N98" s="30"/>
      <c r="O98" s="59"/>
      <c r="Q98" s="1" t="str">
        <f t="shared" si="6"/>
        <v>20131</v>
      </c>
      <c r="R98" s="30">
        <v>41305</v>
      </c>
      <c r="S98" s="33"/>
      <c r="U98" s="1" t="str">
        <f t="shared" si="7"/>
        <v>20131</v>
      </c>
      <c r="V98" s="30">
        <v>41305</v>
      </c>
      <c r="W98" s="35"/>
    </row>
    <row r="99" spans="8:23" x14ac:dyDescent="0.25">
      <c r="H99" s="6" t="str">
        <f t="shared" si="4"/>
        <v>20132</v>
      </c>
      <c r="I99" s="12">
        <v>41333</v>
      </c>
      <c r="J99" s="9">
        <v>75912</v>
      </c>
      <c r="K99" s="9">
        <v>104623.080518</v>
      </c>
      <c r="M99" s="1" t="str">
        <f t="shared" si="5"/>
        <v>19001</v>
      </c>
      <c r="N99" s="30"/>
      <c r="O99" s="59"/>
      <c r="Q99" s="1" t="str">
        <f t="shared" si="6"/>
        <v>20132</v>
      </c>
      <c r="R99" s="30">
        <v>41333</v>
      </c>
      <c r="S99" s="33"/>
      <c r="U99" s="1" t="str">
        <f t="shared" si="7"/>
        <v>20132</v>
      </c>
      <c r="V99" s="30">
        <v>41333</v>
      </c>
      <c r="W99" s="35"/>
    </row>
    <row r="100" spans="8:23" x14ac:dyDescent="0.25">
      <c r="H100" s="6" t="str">
        <f t="shared" si="4"/>
        <v>20133</v>
      </c>
      <c r="I100" s="12">
        <v>41364</v>
      </c>
      <c r="J100" s="9">
        <v>106695</v>
      </c>
      <c r="K100" s="9">
        <v>127566.427757</v>
      </c>
      <c r="M100" s="1" t="str">
        <f t="shared" si="5"/>
        <v>19001</v>
      </c>
      <c r="N100" s="30"/>
      <c r="O100" s="59"/>
      <c r="Q100" s="1" t="str">
        <f t="shared" si="6"/>
        <v>20133</v>
      </c>
      <c r="R100" s="30">
        <v>41364</v>
      </c>
      <c r="S100" s="33"/>
      <c r="U100" s="1" t="str">
        <f t="shared" si="7"/>
        <v>20133</v>
      </c>
      <c r="V100" s="30">
        <v>41364</v>
      </c>
      <c r="W100" s="35"/>
    </row>
    <row r="101" spans="8:23" x14ac:dyDescent="0.25">
      <c r="H101" s="6" t="str">
        <f t="shared" si="4"/>
        <v>20134</v>
      </c>
      <c r="I101" s="12">
        <v>41394</v>
      </c>
      <c r="J101" s="9">
        <v>135065</v>
      </c>
      <c r="K101" s="9">
        <v>148717.568264</v>
      </c>
      <c r="M101" s="1" t="str">
        <f t="shared" si="5"/>
        <v>19001</v>
      </c>
      <c r="N101" s="30"/>
      <c r="O101" s="59"/>
      <c r="Q101" s="1" t="str">
        <f t="shared" si="6"/>
        <v>20134</v>
      </c>
      <c r="R101" s="30">
        <v>41394</v>
      </c>
      <c r="S101" s="33"/>
      <c r="U101" s="1" t="str">
        <f t="shared" si="7"/>
        <v>20134</v>
      </c>
      <c r="V101" s="30">
        <v>41394</v>
      </c>
      <c r="W101" s="35"/>
    </row>
    <row r="102" spans="8:23" x14ac:dyDescent="0.25">
      <c r="H102" s="6" t="str">
        <f t="shared" si="4"/>
        <v>20135</v>
      </c>
      <c r="I102" s="12">
        <v>41425</v>
      </c>
      <c r="J102" s="9">
        <v>181237</v>
      </c>
      <c r="K102" s="9">
        <v>183873.06042600001</v>
      </c>
      <c r="M102" s="1" t="str">
        <f t="shared" si="5"/>
        <v>19001</v>
      </c>
      <c r="N102" s="30"/>
      <c r="O102" s="59"/>
      <c r="Q102" s="1" t="str">
        <f t="shared" si="6"/>
        <v>20135</v>
      </c>
      <c r="R102" s="30">
        <v>41425</v>
      </c>
      <c r="S102" s="33"/>
      <c r="U102" s="1" t="str">
        <f t="shared" si="7"/>
        <v>20135</v>
      </c>
      <c r="V102" s="30">
        <v>41425</v>
      </c>
      <c r="W102" s="35"/>
    </row>
    <row r="103" spans="8:23" x14ac:dyDescent="0.25">
      <c r="H103" s="6" t="str">
        <f t="shared" si="4"/>
        <v>20136</v>
      </c>
      <c r="I103" s="12">
        <v>41455</v>
      </c>
      <c r="J103" s="9">
        <v>201397</v>
      </c>
      <c r="K103" s="9">
        <v>196882.70412400001</v>
      </c>
      <c r="M103" s="1" t="str">
        <f t="shared" si="5"/>
        <v>19001</v>
      </c>
      <c r="N103" s="30"/>
      <c r="O103" s="59"/>
      <c r="Q103" s="1" t="str">
        <f t="shared" si="6"/>
        <v>20136</v>
      </c>
      <c r="R103" s="30">
        <v>41455</v>
      </c>
      <c r="S103" s="33"/>
      <c r="U103" s="1" t="str">
        <f t="shared" si="7"/>
        <v>20136</v>
      </c>
      <c r="V103" s="30">
        <v>41455</v>
      </c>
      <c r="W103" s="35"/>
    </row>
    <row r="104" spans="8:23" x14ac:dyDescent="0.25">
      <c r="H104" s="6" t="str">
        <f t="shared" si="4"/>
        <v>20137</v>
      </c>
      <c r="I104" s="12">
        <v>41486</v>
      </c>
      <c r="J104" s="9">
        <v>208938</v>
      </c>
      <c r="K104" s="9">
        <v>210158.51747300001</v>
      </c>
      <c r="M104" s="1" t="str">
        <f t="shared" si="5"/>
        <v>19001</v>
      </c>
      <c r="N104" s="30"/>
      <c r="O104" s="59"/>
      <c r="Q104" s="1" t="str">
        <f t="shared" si="6"/>
        <v>20137</v>
      </c>
      <c r="R104" s="30">
        <v>41486</v>
      </c>
      <c r="S104" s="33"/>
      <c r="U104" s="1" t="str">
        <f t="shared" si="7"/>
        <v>20137</v>
      </c>
      <c r="V104" s="30">
        <v>41486</v>
      </c>
      <c r="W104" s="35"/>
    </row>
    <row r="105" spans="8:23" x14ac:dyDescent="0.25">
      <c r="H105" s="6" t="str">
        <f t="shared" si="4"/>
        <v>20138</v>
      </c>
      <c r="I105" s="12">
        <v>41517</v>
      </c>
      <c r="J105" s="9">
        <v>187685</v>
      </c>
      <c r="K105" s="9">
        <v>201115.50817700001</v>
      </c>
      <c r="M105" s="1" t="str">
        <f t="shared" si="5"/>
        <v>19001</v>
      </c>
      <c r="N105" s="30"/>
      <c r="O105" s="59"/>
      <c r="Q105" s="1" t="str">
        <f t="shared" si="6"/>
        <v>20138</v>
      </c>
      <c r="R105" s="30">
        <v>41517</v>
      </c>
      <c r="S105" s="33"/>
      <c r="U105" s="1" t="str">
        <f t="shared" si="7"/>
        <v>20138</v>
      </c>
      <c r="V105" s="30">
        <v>41517</v>
      </c>
      <c r="W105" s="35"/>
    </row>
    <row r="106" spans="8:23" x14ac:dyDescent="0.25">
      <c r="H106" s="6" t="str">
        <f t="shared" si="4"/>
        <v>20139</v>
      </c>
      <c r="I106" s="12">
        <v>41547</v>
      </c>
      <c r="J106" s="9">
        <v>133728</v>
      </c>
      <c r="K106" s="9">
        <v>155919.264433</v>
      </c>
      <c r="M106" s="1" t="str">
        <f t="shared" si="5"/>
        <v>19001</v>
      </c>
      <c r="N106" s="30"/>
      <c r="O106" s="59"/>
      <c r="Q106" s="1" t="str">
        <f t="shared" si="6"/>
        <v>20139</v>
      </c>
      <c r="R106" s="30">
        <v>41547</v>
      </c>
      <c r="S106" s="33"/>
      <c r="U106" s="1" t="str">
        <f t="shared" si="7"/>
        <v>20139</v>
      </c>
      <c r="V106" s="30">
        <v>41547</v>
      </c>
      <c r="W106" s="35"/>
    </row>
    <row r="107" spans="8:23" x14ac:dyDescent="0.25">
      <c r="H107" s="6" t="str">
        <f t="shared" si="4"/>
        <v>201310</v>
      </c>
      <c r="I107" s="12">
        <v>41578</v>
      </c>
      <c r="J107" s="9">
        <v>88534</v>
      </c>
      <c r="K107" s="9">
        <v>116310.30177400001</v>
      </c>
      <c r="M107" s="1" t="str">
        <f t="shared" si="5"/>
        <v>19001</v>
      </c>
      <c r="N107" s="30"/>
      <c r="O107" s="59"/>
      <c r="Q107" s="1" t="str">
        <f t="shared" si="6"/>
        <v>201310</v>
      </c>
      <c r="R107" s="30">
        <v>41578</v>
      </c>
      <c r="S107" s="33"/>
      <c r="U107" s="1" t="str">
        <f t="shared" si="7"/>
        <v>201310</v>
      </c>
      <c r="V107" s="30">
        <v>41578</v>
      </c>
      <c r="W107" s="35"/>
    </row>
    <row r="108" spans="8:23" x14ac:dyDescent="0.25">
      <c r="H108" s="6" t="str">
        <f t="shared" si="4"/>
        <v>201311</v>
      </c>
      <c r="I108" s="12">
        <v>41608</v>
      </c>
      <c r="J108" s="9">
        <v>55644</v>
      </c>
      <c r="K108" s="9">
        <v>80696.403992000007</v>
      </c>
      <c r="M108" s="1" t="str">
        <f t="shared" si="5"/>
        <v>19001</v>
      </c>
      <c r="N108" s="30"/>
      <c r="O108" s="59"/>
      <c r="Q108" s="1" t="str">
        <f t="shared" si="6"/>
        <v>201311</v>
      </c>
      <c r="R108" s="30">
        <v>41608</v>
      </c>
      <c r="S108" s="33"/>
      <c r="U108" s="1" t="str">
        <f t="shared" si="7"/>
        <v>201311</v>
      </c>
      <c r="V108" s="30">
        <v>41608</v>
      </c>
      <c r="W108" s="35"/>
    </row>
    <row r="109" spans="8:23" x14ac:dyDescent="0.25">
      <c r="H109" s="6" t="str">
        <f t="shared" si="4"/>
        <v>201312</v>
      </c>
      <c r="I109" s="12">
        <v>41639</v>
      </c>
      <c r="J109" s="9">
        <v>51165</v>
      </c>
      <c r="K109" s="9">
        <v>83302.679978999993</v>
      </c>
      <c r="M109" s="1" t="str">
        <f t="shared" si="5"/>
        <v>19001</v>
      </c>
      <c r="N109" s="30"/>
      <c r="O109" s="59"/>
      <c r="Q109" s="1" t="str">
        <f t="shared" si="6"/>
        <v>201312</v>
      </c>
      <c r="R109" s="30">
        <v>41639</v>
      </c>
      <c r="S109" s="33"/>
      <c r="U109" s="1" t="str">
        <f t="shared" si="7"/>
        <v>201312</v>
      </c>
      <c r="V109" s="30">
        <v>41639</v>
      </c>
      <c r="W109" s="35"/>
    </row>
    <row r="110" spans="8:23" x14ac:dyDescent="0.25">
      <c r="H110" s="6" t="str">
        <f t="shared" si="4"/>
        <v>20141</v>
      </c>
      <c r="I110" s="12">
        <v>41670</v>
      </c>
      <c r="J110" s="9">
        <v>49030</v>
      </c>
      <c r="K110" s="9">
        <v>68253.187707000005</v>
      </c>
      <c r="M110" s="1" t="str">
        <f t="shared" si="5"/>
        <v>19001</v>
      </c>
      <c r="N110" s="30"/>
      <c r="O110" s="59"/>
      <c r="Q110" s="1" t="str">
        <f t="shared" si="6"/>
        <v>20141</v>
      </c>
      <c r="R110" s="30">
        <v>41670</v>
      </c>
      <c r="S110" s="33"/>
      <c r="U110" s="1" t="str">
        <f t="shared" si="7"/>
        <v>20141</v>
      </c>
      <c r="V110" s="30">
        <v>41670</v>
      </c>
      <c r="W110" s="35"/>
    </row>
    <row r="111" spans="8:23" x14ac:dyDescent="0.25">
      <c r="H111" s="6" t="str">
        <f t="shared" si="4"/>
        <v>20142</v>
      </c>
      <c r="I111" s="12">
        <v>41698</v>
      </c>
      <c r="J111" s="9">
        <v>75229</v>
      </c>
      <c r="K111" s="9">
        <v>104366.663319</v>
      </c>
      <c r="M111" s="1" t="str">
        <f t="shared" si="5"/>
        <v>19001</v>
      </c>
      <c r="N111" s="30"/>
      <c r="O111" s="59"/>
      <c r="Q111" s="1" t="str">
        <f t="shared" si="6"/>
        <v>20142</v>
      </c>
      <c r="R111" s="30">
        <v>41698</v>
      </c>
      <c r="S111" s="33">
        <v>179447</v>
      </c>
      <c r="U111" s="1" t="str">
        <f t="shared" si="7"/>
        <v>20142</v>
      </c>
      <c r="V111" s="30">
        <v>41698</v>
      </c>
      <c r="W111" s="35">
        <v>0.97799999999999998</v>
      </c>
    </row>
    <row r="112" spans="8:23" x14ac:dyDescent="0.25">
      <c r="H112" s="6" t="str">
        <f t="shared" si="4"/>
        <v>20143</v>
      </c>
      <c r="I112" s="12">
        <v>41729</v>
      </c>
      <c r="J112" s="9">
        <v>131166</v>
      </c>
      <c r="K112" s="9">
        <v>167318.83137500001</v>
      </c>
      <c r="M112" s="1" t="str">
        <f t="shared" si="5"/>
        <v>19001</v>
      </c>
      <c r="N112" s="30"/>
      <c r="O112" s="59"/>
      <c r="Q112" s="1" t="str">
        <f t="shared" si="6"/>
        <v>20143</v>
      </c>
      <c r="R112" s="30">
        <v>41729</v>
      </c>
      <c r="S112" s="33">
        <v>309133</v>
      </c>
      <c r="U112" s="1" t="str">
        <f t="shared" si="7"/>
        <v>20143</v>
      </c>
      <c r="V112" s="30">
        <v>41729</v>
      </c>
      <c r="W112" s="35">
        <v>0.999</v>
      </c>
    </row>
    <row r="113" spans="8:23" x14ac:dyDescent="0.25">
      <c r="H113" s="6" t="str">
        <f t="shared" si="4"/>
        <v>20144</v>
      </c>
      <c r="I113" s="12">
        <v>41759</v>
      </c>
      <c r="J113" s="9">
        <v>157983</v>
      </c>
      <c r="K113" s="9">
        <v>174060.43657300001</v>
      </c>
      <c r="M113" s="1" t="str">
        <f t="shared" si="5"/>
        <v>19001</v>
      </c>
      <c r="N113" s="30"/>
      <c r="O113" s="59"/>
      <c r="Q113" s="1" t="str">
        <f t="shared" si="6"/>
        <v>20144</v>
      </c>
      <c r="R113" s="30">
        <v>41759</v>
      </c>
      <c r="S113" s="33">
        <v>311309</v>
      </c>
      <c r="U113" s="1" t="str">
        <f t="shared" si="7"/>
        <v>20144</v>
      </c>
      <c r="V113" s="30">
        <v>41759</v>
      </c>
      <c r="W113" s="35">
        <v>0.95199999999999996</v>
      </c>
    </row>
    <row r="114" spans="8:23" x14ac:dyDescent="0.25">
      <c r="H114" s="6" t="str">
        <f t="shared" si="4"/>
        <v>20145</v>
      </c>
      <c r="I114" s="12">
        <v>41790</v>
      </c>
      <c r="J114" s="9">
        <v>197665</v>
      </c>
      <c r="K114" s="9">
        <v>201338.58160999999</v>
      </c>
      <c r="M114" s="1" t="str">
        <f t="shared" si="5"/>
        <v>19001</v>
      </c>
      <c r="N114" s="30"/>
      <c r="O114" s="59"/>
      <c r="Q114" s="1" t="str">
        <f t="shared" si="6"/>
        <v>20145</v>
      </c>
      <c r="R114" s="30">
        <v>41790</v>
      </c>
      <c r="S114" s="33">
        <v>358602</v>
      </c>
      <c r="U114" s="1" t="str">
        <f t="shared" si="7"/>
        <v>20145</v>
      </c>
      <c r="V114" s="30">
        <v>41790</v>
      </c>
      <c r="W114" s="35">
        <v>0.98199999999999998</v>
      </c>
    </row>
    <row r="115" spans="8:23" x14ac:dyDescent="0.25">
      <c r="H115" s="6" t="str">
        <f t="shared" si="4"/>
        <v>20146</v>
      </c>
      <c r="I115" s="12">
        <v>41820</v>
      </c>
      <c r="J115" s="9">
        <v>209921</v>
      </c>
      <c r="K115" s="9">
        <v>207813.81545299999</v>
      </c>
      <c r="M115" s="1" t="str">
        <f t="shared" si="5"/>
        <v>19001</v>
      </c>
      <c r="N115" s="30"/>
      <c r="O115" s="59"/>
      <c r="Q115" s="1" t="str">
        <f t="shared" si="6"/>
        <v>20146</v>
      </c>
      <c r="R115" s="30">
        <v>41820</v>
      </c>
      <c r="S115" s="33">
        <v>381045</v>
      </c>
      <c r="U115" s="1" t="str">
        <f t="shared" si="7"/>
        <v>20146</v>
      </c>
      <c r="V115" s="30">
        <v>41820</v>
      </c>
      <c r="W115" s="35">
        <v>0.98899999999999999</v>
      </c>
    </row>
    <row r="116" spans="8:23" x14ac:dyDescent="0.25">
      <c r="H116" s="6" t="str">
        <f t="shared" si="4"/>
        <v>20147</v>
      </c>
      <c r="I116" s="12">
        <v>41851</v>
      </c>
      <c r="J116" s="9">
        <v>192106</v>
      </c>
      <c r="K116" s="9">
        <v>191361.69906000001</v>
      </c>
      <c r="M116" s="1" t="str">
        <f t="shared" si="5"/>
        <v>19001</v>
      </c>
      <c r="N116" s="30"/>
      <c r="O116" s="59"/>
      <c r="Q116" s="1" t="str">
        <f t="shared" si="6"/>
        <v>20147</v>
      </c>
      <c r="R116" s="30">
        <v>41851</v>
      </c>
      <c r="S116" s="33">
        <v>348398</v>
      </c>
      <c r="U116" s="1" t="str">
        <f t="shared" si="7"/>
        <v>20147</v>
      </c>
      <c r="V116" s="30">
        <v>41851</v>
      </c>
      <c r="W116" s="35">
        <v>1</v>
      </c>
    </row>
    <row r="117" spans="8:23" x14ac:dyDescent="0.25">
      <c r="H117" s="6" t="str">
        <f t="shared" si="4"/>
        <v>20148</v>
      </c>
      <c r="I117" s="12">
        <v>41882</v>
      </c>
      <c r="J117" s="9">
        <v>192028</v>
      </c>
      <c r="K117" s="9">
        <v>206406.662346</v>
      </c>
      <c r="M117" s="1" t="str">
        <f t="shared" si="5"/>
        <v>19001</v>
      </c>
      <c r="N117" s="30"/>
      <c r="O117" s="59"/>
      <c r="Q117" s="1" t="str">
        <f t="shared" si="6"/>
        <v>20148</v>
      </c>
      <c r="R117" s="30">
        <v>41882</v>
      </c>
      <c r="S117" s="33">
        <v>377568</v>
      </c>
      <c r="U117" s="1" t="str">
        <f t="shared" si="7"/>
        <v>20148</v>
      </c>
      <c r="V117" s="30">
        <v>41882</v>
      </c>
      <c r="W117" s="35">
        <v>1</v>
      </c>
    </row>
    <row r="118" spans="8:23" x14ac:dyDescent="0.25">
      <c r="H118" s="6" t="str">
        <f t="shared" si="4"/>
        <v>20149</v>
      </c>
      <c r="I118" s="12">
        <v>41912</v>
      </c>
      <c r="J118" s="9">
        <v>138922</v>
      </c>
      <c r="K118" s="9">
        <v>163223.615272</v>
      </c>
      <c r="M118" s="1" t="str">
        <f t="shared" si="5"/>
        <v>19001</v>
      </c>
      <c r="N118" s="30"/>
      <c r="O118" s="59"/>
      <c r="Q118" s="1" t="str">
        <f t="shared" si="6"/>
        <v>20149</v>
      </c>
      <c r="R118" s="30">
        <v>41912</v>
      </c>
      <c r="S118" s="33">
        <v>300992</v>
      </c>
      <c r="U118" s="1" t="str">
        <f t="shared" si="7"/>
        <v>20149</v>
      </c>
      <c r="V118" s="30">
        <v>41912</v>
      </c>
      <c r="W118" s="35">
        <v>1</v>
      </c>
    </row>
    <row r="119" spans="8:23" x14ac:dyDescent="0.25">
      <c r="H119" s="6" t="str">
        <f t="shared" si="4"/>
        <v>201410</v>
      </c>
      <c r="I119" s="12">
        <v>41943</v>
      </c>
      <c r="J119" s="9">
        <v>105356</v>
      </c>
      <c r="K119" s="9">
        <v>142560.84262400001</v>
      </c>
      <c r="M119" s="1" t="str">
        <f t="shared" si="5"/>
        <v>19001</v>
      </c>
      <c r="N119" s="30"/>
      <c r="O119" s="59"/>
      <c r="Q119" s="1" t="str">
        <f t="shared" si="6"/>
        <v>201410</v>
      </c>
      <c r="R119" s="30">
        <v>41943</v>
      </c>
      <c r="S119" s="33">
        <v>250837</v>
      </c>
      <c r="U119" s="1" t="str">
        <f t="shared" si="7"/>
        <v>201410</v>
      </c>
      <c r="V119" s="30">
        <v>41943</v>
      </c>
      <c r="W119" s="35">
        <v>1</v>
      </c>
    </row>
    <row r="120" spans="8:23" x14ac:dyDescent="0.25">
      <c r="H120" s="6" t="str">
        <f t="shared" si="4"/>
        <v>201411</v>
      </c>
      <c r="I120" s="12">
        <v>41973</v>
      </c>
      <c r="J120" s="9">
        <v>53946</v>
      </c>
      <c r="K120" s="9">
        <v>78304.079178999993</v>
      </c>
      <c r="M120" s="1" t="str">
        <f t="shared" si="5"/>
        <v>19001</v>
      </c>
      <c r="N120" s="30"/>
      <c r="O120" s="59"/>
      <c r="Q120" s="1" t="str">
        <f t="shared" si="6"/>
        <v>201411</v>
      </c>
      <c r="R120" s="30">
        <v>41973</v>
      </c>
      <c r="S120" s="33">
        <v>125751</v>
      </c>
      <c r="U120" s="1" t="str">
        <f t="shared" si="7"/>
        <v>201411</v>
      </c>
      <c r="V120" s="30">
        <v>41973</v>
      </c>
      <c r="W120" s="35">
        <v>1</v>
      </c>
    </row>
    <row r="121" spans="8:23" x14ac:dyDescent="0.25">
      <c r="H121" s="6" t="str">
        <f t="shared" si="4"/>
        <v>201412</v>
      </c>
      <c r="I121" s="12">
        <v>42004</v>
      </c>
      <c r="J121" s="9">
        <v>49027</v>
      </c>
      <c r="K121" s="9">
        <v>78029.521689000001</v>
      </c>
      <c r="M121" s="1" t="str">
        <f t="shared" si="5"/>
        <v>19001</v>
      </c>
      <c r="N121" s="30"/>
      <c r="O121" s="59"/>
      <c r="Q121" s="1" t="str">
        <f t="shared" si="6"/>
        <v>201412</v>
      </c>
      <c r="R121" s="30">
        <v>42004</v>
      </c>
      <c r="S121" s="33">
        <v>104310</v>
      </c>
      <c r="U121" s="1" t="str">
        <f t="shared" si="7"/>
        <v>201412</v>
      </c>
      <c r="V121" s="30">
        <v>42004</v>
      </c>
      <c r="W121" s="35">
        <v>1</v>
      </c>
    </row>
    <row r="122" spans="8:23" x14ac:dyDescent="0.25">
      <c r="H122" s="6" t="str">
        <f t="shared" si="4"/>
        <v>20151</v>
      </c>
      <c r="I122" s="12">
        <v>42035</v>
      </c>
      <c r="J122" s="9">
        <v>60036</v>
      </c>
      <c r="K122" s="9">
        <v>95689.699458999996</v>
      </c>
      <c r="M122" s="1" t="str">
        <f t="shared" si="5"/>
        <v>19001</v>
      </c>
      <c r="N122" s="30"/>
      <c r="O122" s="59"/>
      <c r="Q122" s="1" t="str">
        <f t="shared" si="6"/>
        <v>20151</v>
      </c>
      <c r="R122" s="30">
        <v>42035</v>
      </c>
      <c r="S122" s="33">
        <v>139966</v>
      </c>
      <c r="U122" s="1" t="str">
        <f t="shared" si="7"/>
        <v>20151</v>
      </c>
      <c r="V122" s="30">
        <v>42035</v>
      </c>
      <c r="W122" s="35">
        <v>0.97</v>
      </c>
    </row>
    <row r="123" spans="8:23" x14ac:dyDescent="0.25">
      <c r="H123" s="6" t="str">
        <f t="shared" si="4"/>
        <v>20152</v>
      </c>
      <c r="I123" s="12">
        <v>42063</v>
      </c>
      <c r="J123" s="9">
        <v>76152</v>
      </c>
      <c r="K123" s="9">
        <v>105229.69474200001</v>
      </c>
      <c r="M123" s="1" t="str">
        <f t="shared" si="5"/>
        <v>19001</v>
      </c>
      <c r="N123" s="30"/>
      <c r="O123" s="59"/>
      <c r="Q123" s="1" t="str">
        <f t="shared" si="6"/>
        <v>20152</v>
      </c>
      <c r="R123" s="30">
        <v>42063</v>
      </c>
      <c r="S123" s="33">
        <v>187306</v>
      </c>
      <c r="U123" s="1" t="str">
        <f t="shared" si="7"/>
        <v>20152</v>
      </c>
      <c r="V123" s="30">
        <v>42063</v>
      </c>
      <c r="W123" s="35">
        <v>1</v>
      </c>
    </row>
    <row r="124" spans="8:23" x14ac:dyDescent="0.25">
      <c r="H124" s="6" t="str">
        <f t="shared" si="4"/>
        <v>20153</v>
      </c>
      <c r="I124" s="12">
        <v>42094</v>
      </c>
      <c r="J124" s="9">
        <v>113248</v>
      </c>
      <c r="K124" s="9">
        <v>138012.449807</v>
      </c>
      <c r="M124" s="1" t="str">
        <f t="shared" si="5"/>
        <v>19001</v>
      </c>
      <c r="N124" s="30"/>
      <c r="O124" s="59"/>
      <c r="Q124" s="1" t="str">
        <f t="shared" si="6"/>
        <v>20153</v>
      </c>
      <c r="R124" s="30">
        <v>42094</v>
      </c>
      <c r="S124" s="33">
        <v>244654</v>
      </c>
      <c r="U124" s="1" t="str">
        <f t="shared" si="7"/>
        <v>20153</v>
      </c>
      <c r="V124" s="30">
        <v>42094</v>
      </c>
      <c r="W124" s="35">
        <v>1</v>
      </c>
    </row>
    <row r="125" spans="8:23" x14ac:dyDescent="0.25">
      <c r="H125" s="6" t="str">
        <f t="shared" si="4"/>
        <v>20154</v>
      </c>
      <c r="I125" s="12">
        <v>42124</v>
      </c>
      <c r="J125" s="9">
        <v>170370</v>
      </c>
      <c r="K125" s="9">
        <v>190701.13863</v>
      </c>
      <c r="M125" s="1" t="str">
        <f t="shared" si="5"/>
        <v>19001</v>
      </c>
      <c r="N125" s="30"/>
      <c r="O125" s="59"/>
      <c r="Q125" s="1" t="str">
        <f t="shared" si="6"/>
        <v>20154</v>
      </c>
      <c r="R125" s="30">
        <v>42124</v>
      </c>
      <c r="S125" s="33">
        <v>329312</v>
      </c>
      <c r="U125" s="1" t="str">
        <f t="shared" si="7"/>
        <v>20154</v>
      </c>
      <c r="V125" s="30">
        <v>42124</v>
      </c>
      <c r="W125" s="35">
        <v>0.94599999999999995</v>
      </c>
    </row>
    <row r="126" spans="8:23" x14ac:dyDescent="0.25">
      <c r="H126" s="6" t="str">
        <f t="shared" si="4"/>
        <v>20155</v>
      </c>
      <c r="I126" s="12">
        <v>42155</v>
      </c>
      <c r="J126" s="9">
        <v>192708</v>
      </c>
      <c r="K126" s="9">
        <v>195038.140373</v>
      </c>
      <c r="M126" s="1" t="str">
        <f t="shared" si="5"/>
        <v>19001</v>
      </c>
      <c r="N126" s="30"/>
      <c r="O126" s="59"/>
      <c r="Q126" s="1" t="str">
        <f t="shared" si="6"/>
        <v>20155</v>
      </c>
      <c r="R126" s="30">
        <v>42155</v>
      </c>
      <c r="S126" s="33">
        <v>360143</v>
      </c>
      <c r="U126" s="1" t="str">
        <f t="shared" si="7"/>
        <v>20155</v>
      </c>
      <c r="V126" s="30">
        <v>42155</v>
      </c>
      <c r="W126" s="35">
        <v>1</v>
      </c>
    </row>
    <row r="127" spans="8:23" x14ac:dyDescent="0.25">
      <c r="H127" s="6" t="str">
        <f t="shared" si="4"/>
        <v>20156</v>
      </c>
      <c r="I127" s="12">
        <v>42185</v>
      </c>
      <c r="J127" s="9">
        <v>224145</v>
      </c>
      <c r="K127" s="9">
        <v>220516.85366299999</v>
      </c>
      <c r="M127" s="1" t="str">
        <f t="shared" si="5"/>
        <v>19001</v>
      </c>
      <c r="N127" s="30"/>
      <c r="O127" s="59"/>
      <c r="Q127" s="1" t="str">
        <f t="shared" si="6"/>
        <v>20156</v>
      </c>
      <c r="R127" s="30">
        <v>42185</v>
      </c>
      <c r="S127" s="33">
        <v>394458</v>
      </c>
      <c r="U127" s="1" t="str">
        <f t="shared" si="7"/>
        <v>20156</v>
      </c>
      <c r="V127" s="30">
        <v>42185</v>
      </c>
      <c r="W127" s="35">
        <v>1</v>
      </c>
    </row>
    <row r="128" spans="8:23" x14ac:dyDescent="0.25">
      <c r="H128" s="6" t="str">
        <f t="shared" si="4"/>
        <v>20157</v>
      </c>
      <c r="I128" s="12">
        <v>42216</v>
      </c>
      <c r="J128" s="9">
        <v>220319</v>
      </c>
      <c r="K128" s="9">
        <v>221028.310788</v>
      </c>
      <c r="M128" s="1" t="str">
        <f t="shared" si="5"/>
        <v>19001</v>
      </c>
      <c r="N128" s="30"/>
      <c r="O128" s="59"/>
      <c r="Q128" s="1" t="str">
        <f t="shared" si="6"/>
        <v>20157</v>
      </c>
      <c r="R128" s="30">
        <v>42216</v>
      </c>
      <c r="S128" s="33">
        <v>393474</v>
      </c>
      <c r="U128" s="1" t="str">
        <f t="shared" si="7"/>
        <v>20157</v>
      </c>
      <c r="V128" s="30">
        <v>42216</v>
      </c>
      <c r="W128" s="35">
        <v>0.98399999999999999</v>
      </c>
    </row>
    <row r="129" spans="8:23" x14ac:dyDescent="0.25">
      <c r="H129" s="6" t="str">
        <f t="shared" si="4"/>
        <v>20158</v>
      </c>
      <c r="I129" s="12">
        <v>42247</v>
      </c>
      <c r="J129" s="9">
        <v>176272</v>
      </c>
      <c r="K129" s="9">
        <v>187415.76347400001</v>
      </c>
      <c r="M129" s="1" t="str">
        <f t="shared" si="5"/>
        <v>19001</v>
      </c>
      <c r="N129" s="30"/>
      <c r="O129" s="59"/>
      <c r="Q129" s="1" t="str">
        <f t="shared" si="6"/>
        <v>20158</v>
      </c>
      <c r="R129" s="30">
        <v>42247</v>
      </c>
      <c r="S129" s="33">
        <v>222165</v>
      </c>
      <c r="U129" s="1" t="str">
        <f t="shared" si="7"/>
        <v>20158</v>
      </c>
      <c r="V129" s="30">
        <v>42247</v>
      </c>
      <c r="W129" s="35">
        <v>0.8</v>
      </c>
    </row>
    <row r="130" spans="8:23" x14ac:dyDescent="0.25">
      <c r="H130" s="6" t="str">
        <f t="shared" si="4"/>
        <v>20159</v>
      </c>
      <c r="I130" s="12">
        <v>42277</v>
      </c>
      <c r="J130" s="9">
        <v>138138</v>
      </c>
      <c r="K130" s="9">
        <v>163374.92478500001</v>
      </c>
      <c r="M130" s="1" t="str">
        <f t="shared" si="5"/>
        <v>19001</v>
      </c>
      <c r="N130" s="30"/>
      <c r="O130" s="59"/>
      <c r="Q130" s="1" t="str">
        <f t="shared" si="6"/>
        <v>20159</v>
      </c>
      <c r="R130" s="30">
        <v>42277</v>
      </c>
      <c r="S130" s="33">
        <v>297156</v>
      </c>
      <c r="U130" s="1" t="str">
        <f t="shared" si="7"/>
        <v>20159</v>
      </c>
      <c r="V130" s="30">
        <v>42277</v>
      </c>
      <c r="W130" s="35">
        <v>0.99299999999999999</v>
      </c>
    </row>
    <row r="131" spans="8:23" x14ac:dyDescent="0.25">
      <c r="H131" s="6" t="str">
        <f t="shared" ref="H131:H194" si="8">YEAR(I131)&amp;MONTH(I131)</f>
        <v>201510</v>
      </c>
      <c r="I131" s="12">
        <v>42308</v>
      </c>
      <c r="J131" s="9">
        <v>92980</v>
      </c>
      <c r="K131" s="9">
        <v>122945.582195</v>
      </c>
      <c r="M131" s="1" t="str">
        <f t="shared" ref="M131:M194" si="9">YEAR(N131)&amp;MONTH(N131)</f>
        <v>19001</v>
      </c>
      <c r="N131" s="30"/>
      <c r="O131" s="59"/>
      <c r="Q131" s="1" t="str">
        <f t="shared" ref="Q131:Q194" si="10">YEAR(R131)&amp;MONTH(R131)</f>
        <v>201510</v>
      </c>
      <c r="R131" s="30">
        <v>42308</v>
      </c>
      <c r="S131" s="33">
        <v>212621</v>
      </c>
      <c r="U131" s="1" t="str">
        <f t="shared" ref="U131:U194" si="11">YEAR(V131)&amp;MONTH(V131)</f>
        <v>201510</v>
      </c>
      <c r="V131" s="30">
        <v>42308</v>
      </c>
      <c r="W131" s="35">
        <v>1</v>
      </c>
    </row>
    <row r="132" spans="8:23" x14ac:dyDescent="0.25">
      <c r="H132" s="6" t="str">
        <f t="shared" si="8"/>
        <v>201511</v>
      </c>
      <c r="I132" s="12">
        <v>42338</v>
      </c>
      <c r="J132" s="9">
        <v>69499</v>
      </c>
      <c r="K132" s="9">
        <v>111726.72481099999</v>
      </c>
      <c r="M132" s="1" t="str">
        <f t="shared" si="9"/>
        <v>19001</v>
      </c>
      <c r="N132" s="30"/>
      <c r="O132" s="59"/>
      <c r="Q132" s="1" t="str">
        <f t="shared" si="10"/>
        <v>201511</v>
      </c>
      <c r="R132" s="30">
        <v>42338</v>
      </c>
      <c r="S132" s="33">
        <v>181659</v>
      </c>
      <c r="U132" s="1" t="str">
        <f t="shared" si="11"/>
        <v>201511</v>
      </c>
      <c r="V132" s="30">
        <v>42338</v>
      </c>
      <c r="W132" s="35">
        <v>0.98599999999999999</v>
      </c>
    </row>
    <row r="133" spans="8:23" x14ac:dyDescent="0.25">
      <c r="H133" s="6" t="str">
        <f t="shared" si="8"/>
        <v>201512</v>
      </c>
      <c r="I133" s="12">
        <v>42369</v>
      </c>
      <c r="J133" s="9">
        <v>47380</v>
      </c>
      <c r="K133" s="9">
        <v>73874.037530999994</v>
      </c>
      <c r="M133" s="1" t="str">
        <f t="shared" si="9"/>
        <v>19001</v>
      </c>
      <c r="N133" s="30"/>
      <c r="O133" s="59"/>
      <c r="Q133" s="1" t="str">
        <f t="shared" si="10"/>
        <v>201512</v>
      </c>
      <c r="R133" s="30">
        <v>42369</v>
      </c>
      <c r="S133" s="33">
        <v>99400</v>
      </c>
      <c r="U133" s="1" t="str">
        <f t="shared" si="11"/>
        <v>201512</v>
      </c>
      <c r="V133" s="30">
        <v>42369</v>
      </c>
      <c r="W133" s="35">
        <v>1</v>
      </c>
    </row>
    <row r="134" spans="8:23" x14ac:dyDescent="0.25">
      <c r="H134" s="6" t="str">
        <f t="shared" si="8"/>
        <v>20161</v>
      </c>
      <c r="I134" s="12">
        <v>42400</v>
      </c>
      <c r="J134" s="9">
        <v>50480</v>
      </c>
      <c r="K134" s="9">
        <v>73892.957764000006</v>
      </c>
      <c r="M134" s="1" t="str">
        <f t="shared" si="9"/>
        <v>19001</v>
      </c>
      <c r="N134" s="30"/>
      <c r="O134" s="59"/>
      <c r="Q134" s="1" t="str">
        <f t="shared" si="10"/>
        <v>20161</v>
      </c>
      <c r="R134" s="30">
        <v>42400</v>
      </c>
      <c r="S134" s="33">
        <v>107637</v>
      </c>
      <c r="U134" s="1" t="str">
        <f t="shared" si="11"/>
        <v>20161</v>
      </c>
      <c r="V134" s="30">
        <v>42400</v>
      </c>
      <c r="W134" s="35">
        <v>1</v>
      </c>
    </row>
    <row r="135" spans="8:23" x14ac:dyDescent="0.25">
      <c r="H135" s="6" t="str">
        <f t="shared" si="8"/>
        <v>20162</v>
      </c>
      <c r="I135" s="12">
        <v>42429</v>
      </c>
      <c r="J135" s="9">
        <v>77160</v>
      </c>
      <c r="K135" s="9">
        <v>107917.24367700001</v>
      </c>
      <c r="M135" s="1" t="str">
        <f t="shared" si="9"/>
        <v>19001</v>
      </c>
      <c r="N135" s="30"/>
      <c r="O135" s="59"/>
      <c r="Q135" s="1" t="str">
        <f t="shared" si="10"/>
        <v>20162</v>
      </c>
      <c r="R135" s="30">
        <v>42429</v>
      </c>
      <c r="S135" s="33">
        <v>194124</v>
      </c>
      <c r="U135" s="1" t="str">
        <f t="shared" si="11"/>
        <v>20162</v>
      </c>
      <c r="V135" s="30">
        <v>42429</v>
      </c>
      <c r="W135" s="35">
        <v>0.996</v>
      </c>
    </row>
    <row r="136" spans="8:23" x14ac:dyDescent="0.25">
      <c r="H136" s="6" t="str">
        <f t="shared" si="8"/>
        <v>20163</v>
      </c>
      <c r="I136" s="12">
        <v>42460</v>
      </c>
      <c r="J136" s="9">
        <v>112689</v>
      </c>
      <c r="K136" s="9">
        <v>137204.680421</v>
      </c>
      <c r="M136" s="1" t="str">
        <f t="shared" si="9"/>
        <v>19001</v>
      </c>
      <c r="N136" s="30"/>
      <c r="O136" s="59"/>
      <c r="Q136" s="1" t="str">
        <f t="shared" si="10"/>
        <v>20163</v>
      </c>
      <c r="R136" s="30">
        <v>42460</v>
      </c>
      <c r="S136" s="33">
        <v>253274</v>
      </c>
      <c r="U136" s="1" t="str">
        <f t="shared" si="11"/>
        <v>20163</v>
      </c>
      <c r="V136" s="30">
        <v>42460</v>
      </c>
      <c r="W136" s="35">
        <v>0.998</v>
      </c>
    </row>
    <row r="137" spans="8:23" x14ac:dyDescent="0.25">
      <c r="H137" s="6" t="str">
        <f t="shared" si="8"/>
        <v>20164</v>
      </c>
      <c r="I137" s="12">
        <v>42490</v>
      </c>
      <c r="J137" s="9">
        <v>159108</v>
      </c>
      <c r="K137" s="9">
        <v>172894.093861</v>
      </c>
      <c r="M137" s="1" t="str">
        <f t="shared" si="9"/>
        <v>19001</v>
      </c>
      <c r="N137" s="30"/>
      <c r="O137" s="59"/>
      <c r="Q137" s="1" t="str">
        <f t="shared" si="10"/>
        <v>20164</v>
      </c>
      <c r="R137" s="30">
        <v>42490</v>
      </c>
      <c r="S137" s="33">
        <v>314735</v>
      </c>
      <c r="U137" s="1" t="str">
        <f t="shared" si="11"/>
        <v>20164</v>
      </c>
      <c r="V137" s="30">
        <v>42490</v>
      </c>
      <c r="W137" s="35">
        <v>0.99399999999999999</v>
      </c>
    </row>
    <row r="138" spans="8:23" x14ac:dyDescent="0.25">
      <c r="H138" s="6" t="str">
        <f t="shared" si="8"/>
        <v>20165</v>
      </c>
      <c r="I138" s="12">
        <v>42521</v>
      </c>
      <c r="J138" s="9">
        <v>175766</v>
      </c>
      <c r="K138" s="9">
        <v>178443.47706500001</v>
      </c>
      <c r="M138" s="1" t="str">
        <f t="shared" si="9"/>
        <v>19001</v>
      </c>
      <c r="N138" s="30"/>
      <c r="O138" s="59"/>
      <c r="Q138" s="1" t="str">
        <f t="shared" si="10"/>
        <v>20165</v>
      </c>
      <c r="R138" s="30">
        <v>42521</v>
      </c>
      <c r="S138" s="33">
        <v>319360</v>
      </c>
      <c r="U138" s="1" t="str">
        <f t="shared" si="11"/>
        <v>20165</v>
      </c>
      <c r="V138" s="30">
        <v>42521</v>
      </c>
      <c r="W138" s="35">
        <v>0.97099999999999997</v>
      </c>
    </row>
    <row r="139" spans="8:23" x14ac:dyDescent="0.25">
      <c r="H139" s="6" t="str">
        <f t="shared" si="8"/>
        <v>20166</v>
      </c>
      <c r="I139" s="12">
        <v>42551</v>
      </c>
      <c r="J139" s="9">
        <v>208727</v>
      </c>
      <c r="K139" s="9">
        <v>205641.87542</v>
      </c>
      <c r="M139" s="1" t="str">
        <f t="shared" si="9"/>
        <v>19001</v>
      </c>
      <c r="N139" s="30"/>
      <c r="O139" s="59"/>
      <c r="Q139" s="1" t="str">
        <f t="shared" si="10"/>
        <v>20166</v>
      </c>
      <c r="R139" s="30">
        <v>42551</v>
      </c>
      <c r="S139" s="33">
        <v>380073</v>
      </c>
      <c r="U139" s="1" t="str">
        <f t="shared" si="11"/>
        <v>20166</v>
      </c>
      <c r="V139" s="30">
        <v>42551</v>
      </c>
      <c r="W139" s="35">
        <v>0.98599999999999999</v>
      </c>
    </row>
    <row r="140" spans="8:23" x14ac:dyDescent="0.25">
      <c r="H140" s="6" t="str">
        <f t="shared" si="8"/>
        <v>20167</v>
      </c>
      <c r="I140" s="12">
        <v>42582</v>
      </c>
      <c r="J140" s="9">
        <v>211026</v>
      </c>
      <c r="K140" s="9">
        <v>211766.64092199999</v>
      </c>
      <c r="M140" s="1" t="str">
        <f t="shared" si="9"/>
        <v>19001</v>
      </c>
      <c r="N140" s="30"/>
      <c r="O140" s="59"/>
      <c r="Q140" s="1" t="str">
        <f t="shared" si="10"/>
        <v>20167</v>
      </c>
      <c r="R140" s="30">
        <v>42582</v>
      </c>
      <c r="S140" s="33">
        <v>388615</v>
      </c>
      <c r="U140" s="1" t="str">
        <f t="shared" si="11"/>
        <v>20167</v>
      </c>
      <c r="V140" s="30">
        <v>42582</v>
      </c>
      <c r="W140" s="35">
        <v>0.98699999999999999</v>
      </c>
    </row>
    <row r="141" spans="8:23" x14ac:dyDescent="0.25">
      <c r="H141" s="6" t="str">
        <f t="shared" si="8"/>
        <v>20168</v>
      </c>
      <c r="I141" s="12">
        <v>42613</v>
      </c>
      <c r="J141" s="9">
        <v>201532</v>
      </c>
      <c r="K141" s="9">
        <v>217356.44383</v>
      </c>
      <c r="M141" s="1" t="str">
        <f t="shared" si="9"/>
        <v>19001</v>
      </c>
      <c r="N141" s="30"/>
      <c r="O141" s="59"/>
      <c r="Q141" s="1" t="str">
        <f t="shared" si="10"/>
        <v>20168</v>
      </c>
      <c r="R141" s="30">
        <v>42613</v>
      </c>
      <c r="S141" s="33">
        <v>395618</v>
      </c>
      <c r="U141" s="1" t="str">
        <f t="shared" si="11"/>
        <v>20168</v>
      </c>
      <c r="V141" s="30">
        <v>42613</v>
      </c>
      <c r="W141" s="35">
        <v>0.99099999999999999</v>
      </c>
    </row>
    <row r="142" spans="8:23" x14ac:dyDescent="0.25">
      <c r="H142" s="6" t="str">
        <f t="shared" si="8"/>
        <v>20169</v>
      </c>
      <c r="I142" s="12">
        <v>42643</v>
      </c>
      <c r="J142" s="9">
        <v>149988</v>
      </c>
      <c r="K142" s="9">
        <v>180374.38952299999</v>
      </c>
      <c r="M142" s="1" t="str">
        <f t="shared" si="9"/>
        <v>19001</v>
      </c>
      <c r="N142" s="30"/>
      <c r="O142" s="59"/>
      <c r="Q142" s="1" t="str">
        <f t="shared" si="10"/>
        <v>20169</v>
      </c>
      <c r="R142" s="30">
        <v>42643</v>
      </c>
      <c r="S142" s="33">
        <v>319103</v>
      </c>
      <c r="U142" s="1" t="str">
        <f t="shared" si="11"/>
        <v>20169</v>
      </c>
      <c r="V142" s="30">
        <v>42643</v>
      </c>
      <c r="W142" s="35">
        <v>0.98799999999999999</v>
      </c>
    </row>
    <row r="143" spans="8:23" x14ac:dyDescent="0.25">
      <c r="H143" s="6" t="str">
        <f t="shared" si="8"/>
        <v>201610</v>
      </c>
      <c r="I143" s="12">
        <v>42674</v>
      </c>
      <c r="J143" s="9">
        <v>98100</v>
      </c>
      <c r="K143" s="9">
        <v>133434.392326</v>
      </c>
      <c r="M143" s="1" t="str">
        <f t="shared" si="9"/>
        <v>19001</v>
      </c>
      <c r="N143" s="30"/>
      <c r="O143" s="59"/>
      <c r="Q143" s="1" t="str">
        <f t="shared" si="10"/>
        <v>201610</v>
      </c>
      <c r="R143" s="30">
        <v>42674</v>
      </c>
      <c r="S143" s="33">
        <v>207809</v>
      </c>
      <c r="U143" s="1" t="str">
        <f t="shared" si="11"/>
        <v>201610</v>
      </c>
      <c r="V143" s="30">
        <v>42674</v>
      </c>
      <c r="W143" s="35">
        <v>0.995</v>
      </c>
    </row>
    <row r="144" spans="8:23" x14ac:dyDescent="0.25">
      <c r="H144" s="6" t="str">
        <f t="shared" si="8"/>
        <v>201611</v>
      </c>
      <c r="I144" s="12">
        <v>42704</v>
      </c>
      <c r="J144" s="9">
        <v>58107</v>
      </c>
      <c r="K144" s="9">
        <v>85606.368810999993</v>
      </c>
      <c r="M144" s="1" t="str">
        <f t="shared" si="9"/>
        <v>19001</v>
      </c>
      <c r="N144" s="30"/>
      <c r="O144" s="59"/>
      <c r="Q144" s="1" t="str">
        <f t="shared" si="10"/>
        <v>201611</v>
      </c>
      <c r="R144" s="30">
        <v>42704</v>
      </c>
      <c r="S144" s="33">
        <v>135718</v>
      </c>
      <c r="U144" s="1" t="str">
        <f t="shared" si="11"/>
        <v>201611</v>
      </c>
      <c r="V144" s="30">
        <v>42704</v>
      </c>
      <c r="W144" s="35">
        <v>1</v>
      </c>
    </row>
    <row r="145" spans="8:23" x14ac:dyDescent="0.25">
      <c r="H145" s="6" t="str">
        <f t="shared" si="8"/>
        <v>201612</v>
      </c>
      <c r="I145" s="12">
        <v>42735</v>
      </c>
      <c r="J145" s="9">
        <v>53707</v>
      </c>
      <c r="K145" s="9">
        <v>90701.839017999999</v>
      </c>
      <c r="M145" s="1" t="str">
        <f t="shared" si="9"/>
        <v>19001</v>
      </c>
      <c r="N145" s="30"/>
      <c r="O145" s="59"/>
      <c r="Q145" s="1" t="str">
        <f t="shared" si="10"/>
        <v>201612</v>
      </c>
      <c r="R145" s="30">
        <v>42735</v>
      </c>
      <c r="S145" s="33">
        <v>128530</v>
      </c>
      <c r="U145" s="1" t="str">
        <f t="shared" si="11"/>
        <v>201612</v>
      </c>
      <c r="V145" s="30">
        <v>42735</v>
      </c>
      <c r="W145" s="35">
        <v>1</v>
      </c>
    </row>
    <row r="146" spans="8:23" x14ac:dyDescent="0.25">
      <c r="H146" s="6" t="str">
        <f t="shared" si="8"/>
        <v>20171</v>
      </c>
      <c r="I146" s="12">
        <v>42766</v>
      </c>
      <c r="J146" s="9">
        <v>57419</v>
      </c>
      <c r="K146" s="9">
        <v>91993.619168000005</v>
      </c>
      <c r="M146" s="1" t="str">
        <f t="shared" si="9"/>
        <v>19001</v>
      </c>
      <c r="N146" s="30"/>
      <c r="O146" s="59"/>
      <c r="Q146" s="1" t="str">
        <f t="shared" si="10"/>
        <v>20171</v>
      </c>
      <c r="R146" s="30">
        <v>42766</v>
      </c>
      <c r="S146" s="33">
        <v>138405</v>
      </c>
      <c r="U146" s="1" t="str">
        <f t="shared" si="11"/>
        <v>20171</v>
      </c>
      <c r="V146" s="30">
        <v>42766</v>
      </c>
      <c r="W146" s="35">
        <v>0.98399999999999999</v>
      </c>
    </row>
    <row r="147" spans="8:23" x14ac:dyDescent="0.25">
      <c r="H147" s="6" t="str">
        <f t="shared" si="8"/>
        <v>20172</v>
      </c>
      <c r="I147" s="12">
        <v>42794</v>
      </c>
      <c r="J147" s="9">
        <v>72140</v>
      </c>
      <c r="K147" s="9">
        <v>99573.404360999994</v>
      </c>
      <c r="M147" s="1" t="str">
        <f t="shared" si="9"/>
        <v>19001</v>
      </c>
      <c r="N147" s="30"/>
      <c r="O147" s="59"/>
      <c r="Q147" s="1" t="str">
        <f t="shared" si="10"/>
        <v>20172</v>
      </c>
      <c r="R147" s="30">
        <v>42794</v>
      </c>
      <c r="S147" s="33">
        <v>174412</v>
      </c>
      <c r="U147" s="1" t="str">
        <f t="shared" si="11"/>
        <v>20172</v>
      </c>
      <c r="V147" s="30">
        <v>42794</v>
      </c>
      <c r="W147" s="35">
        <v>0.995</v>
      </c>
    </row>
    <row r="148" spans="8:23" x14ac:dyDescent="0.25">
      <c r="H148" s="6" t="str">
        <f t="shared" si="8"/>
        <v>20173</v>
      </c>
      <c r="I148" s="12">
        <v>42825</v>
      </c>
      <c r="J148" s="9">
        <v>130929</v>
      </c>
      <c r="K148" s="9">
        <v>162185.96572899999</v>
      </c>
      <c r="M148" s="1" t="str">
        <f t="shared" si="9"/>
        <v>19001</v>
      </c>
      <c r="N148" s="30"/>
      <c r="O148" s="59"/>
      <c r="Q148" s="1" t="str">
        <f t="shared" si="10"/>
        <v>20173</v>
      </c>
      <c r="R148" s="30">
        <v>42825</v>
      </c>
      <c r="S148" s="33">
        <v>305674</v>
      </c>
      <c r="U148" s="1" t="str">
        <f t="shared" si="11"/>
        <v>20173</v>
      </c>
      <c r="V148" s="30">
        <v>42825</v>
      </c>
      <c r="W148" s="35">
        <v>0.98199999999999998</v>
      </c>
    </row>
    <row r="149" spans="8:23" x14ac:dyDescent="0.25">
      <c r="H149" s="6" t="str">
        <f t="shared" si="8"/>
        <v>20174</v>
      </c>
      <c r="I149" s="12">
        <v>42855</v>
      </c>
      <c r="J149" s="9">
        <v>175995</v>
      </c>
      <c r="K149" s="9">
        <v>196133.69919099999</v>
      </c>
      <c r="M149" s="1" t="str">
        <f t="shared" si="9"/>
        <v>19001</v>
      </c>
      <c r="N149" s="30"/>
      <c r="O149" s="59"/>
      <c r="Q149" s="1" t="str">
        <f t="shared" si="10"/>
        <v>20174</v>
      </c>
      <c r="R149" s="30">
        <v>42855</v>
      </c>
      <c r="S149" s="33">
        <v>370359</v>
      </c>
      <c r="U149" s="1" t="str">
        <f t="shared" si="11"/>
        <v>20174</v>
      </c>
      <c r="V149" s="30">
        <v>42855</v>
      </c>
      <c r="W149" s="35">
        <v>0.99399999999999999</v>
      </c>
    </row>
    <row r="150" spans="8:23" x14ac:dyDescent="0.25">
      <c r="H150" s="6" t="str">
        <f t="shared" si="8"/>
        <v>20175</v>
      </c>
      <c r="I150" s="12">
        <v>42886</v>
      </c>
      <c r="J150" s="9">
        <v>191532</v>
      </c>
      <c r="K150" s="9">
        <v>194769.515014</v>
      </c>
      <c r="M150" s="1" t="str">
        <f t="shared" si="9"/>
        <v>19001</v>
      </c>
      <c r="N150" s="30"/>
      <c r="O150" s="59"/>
      <c r="Q150" s="1" t="str">
        <f t="shared" si="10"/>
        <v>20175</v>
      </c>
      <c r="R150" s="30">
        <v>42886</v>
      </c>
      <c r="S150" s="33">
        <v>359810</v>
      </c>
      <c r="U150" s="1" t="str">
        <f t="shared" si="11"/>
        <v>20175</v>
      </c>
      <c r="V150" s="30">
        <v>42886</v>
      </c>
      <c r="W150" s="35">
        <v>0.995</v>
      </c>
    </row>
    <row r="151" spans="8:23" x14ac:dyDescent="0.25">
      <c r="H151" s="6" t="str">
        <f t="shared" si="8"/>
        <v>20176</v>
      </c>
      <c r="I151" s="12">
        <v>42916</v>
      </c>
      <c r="J151" s="9">
        <v>210005</v>
      </c>
      <c r="K151" s="9">
        <v>207811.73764599999</v>
      </c>
      <c r="M151" s="1" t="str">
        <f t="shared" si="9"/>
        <v>19001</v>
      </c>
      <c r="N151" s="30"/>
      <c r="O151" s="59"/>
      <c r="Q151" s="1" t="str">
        <f t="shared" si="10"/>
        <v>20176</v>
      </c>
      <c r="R151" s="30">
        <v>42916</v>
      </c>
      <c r="S151" s="33">
        <v>382085</v>
      </c>
      <c r="U151" s="1" t="str">
        <f t="shared" si="11"/>
        <v>20176</v>
      </c>
      <c r="V151" s="30">
        <v>42916</v>
      </c>
      <c r="W151" s="35">
        <v>0.98899999999999999</v>
      </c>
    </row>
    <row r="152" spans="8:23" x14ac:dyDescent="0.25">
      <c r="H152" s="6" t="str">
        <f t="shared" si="8"/>
        <v>20177</v>
      </c>
      <c r="I152" s="12">
        <v>42947</v>
      </c>
      <c r="J152" s="9">
        <v>202668</v>
      </c>
      <c r="K152" s="9">
        <v>201926.20365899999</v>
      </c>
      <c r="M152" s="1" t="str">
        <f t="shared" si="9"/>
        <v>19001</v>
      </c>
      <c r="N152" s="30"/>
      <c r="O152" s="59"/>
      <c r="Q152" s="1" t="str">
        <f t="shared" si="10"/>
        <v>20177</v>
      </c>
      <c r="R152" s="30">
        <v>42947</v>
      </c>
      <c r="S152" s="33">
        <v>357555</v>
      </c>
      <c r="U152" s="1" t="str">
        <f t="shared" si="11"/>
        <v>20177</v>
      </c>
      <c r="V152" s="30">
        <v>42947</v>
      </c>
      <c r="W152" s="35">
        <v>0.99399999999999999</v>
      </c>
    </row>
    <row r="153" spans="8:23" x14ac:dyDescent="0.25">
      <c r="H153" s="6" t="str">
        <f t="shared" si="8"/>
        <v>20178</v>
      </c>
      <c r="I153" s="12">
        <v>42978</v>
      </c>
      <c r="J153" s="9">
        <v>170093</v>
      </c>
      <c r="K153" s="9">
        <v>180253.89812</v>
      </c>
      <c r="M153" s="1" t="str">
        <f t="shared" si="9"/>
        <v>19001</v>
      </c>
      <c r="N153" s="30"/>
      <c r="O153" s="59"/>
      <c r="Q153" s="1" t="str">
        <f t="shared" si="10"/>
        <v>20178</v>
      </c>
      <c r="R153" s="30">
        <v>42978</v>
      </c>
      <c r="S153" s="33">
        <v>334492</v>
      </c>
      <c r="U153" s="1" t="str">
        <f t="shared" si="11"/>
        <v>20178</v>
      </c>
      <c r="V153" s="30">
        <v>42978</v>
      </c>
      <c r="W153" s="35">
        <v>0.999</v>
      </c>
    </row>
    <row r="154" spans="8:23" x14ac:dyDescent="0.25">
      <c r="H154" s="6" t="str">
        <f t="shared" si="8"/>
        <v>20179</v>
      </c>
      <c r="I154" s="12">
        <v>43008</v>
      </c>
      <c r="J154" s="9">
        <v>132578</v>
      </c>
      <c r="K154" s="9">
        <v>155762.36050000001</v>
      </c>
      <c r="M154" s="1" t="str">
        <f t="shared" si="9"/>
        <v>19001</v>
      </c>
      <c r="N154" s="30"/>
      <c r="O154" s="59"/>
      <c r="Q154" s="1" t="str">
        <f t="shared" si="10"/>
        <v>20179</v>
      </c>
      <c r="R154" s="30">
        <v>43008</v>
      </c>
      <c r="S154" s="33">
        <v>294322</v>
      </c>
      <c r="U154" s="1" t="str">
        <f t="shared" si="11"/>
        <v>20179</v>
      </c>
      <c r="V154" s="30">
        <v>43008</v>
      </c>
      <c r="W154" s="35">
        <v>0.99299999999999999</v>
      </c>
    </row>
    <row r="155" spans="8:23" x14ac:dyDescent="0.25">
      <c r="H155" s="6" t="str">
        <f t="shared" si="8"/>
        <v>201710</v>
      </c>
      <c r="I155" s="12">
        <v>43039</v>
      </c>
      <c r="J155" s="9">
        <v>100566</v>
      </c>
      <c r="K155" s="9">
        <v>135380.84857500001</v>
      </c>
      <c r="M155" s="1" t="str">
        <f t="shared" si="9"/>
        <v>19001</v>
      </c>
      <c r="N155" s="30"/>
      <c r="O155" s="59"/>
      <c r="Q155" s="1" t="str">
        <f t="shared" si="10"/>
        <v>201710</v>
      </c>
      <c r="R155" s="30">
        <v>43039</v>
      </c>
      <c r="S155" s="33">
        <v>255220</v>
      </c>
      <c r="U155" s="1" t="str">
        <f t="shared" si="11"/>
        <v>201710</v>
      </c>
      <c r="V155" s="30">
        <v>43039</v>
      </c>
      <c r="W155" s="35">
        <v>0.997</v>
      </c>
    </row>
    <row r="156" spans="8:23" x14ac:dyDescent="0.25">
      <c r="H156" s="6" t="str">
        <f t="shared" si="8"/>
        <v>201711</v>
      </c>
      <c r="I156" s="12">
        <v>43069</v>
      </c>
      <c r="J156" s="9">
        <v>59782</v>
      </c>
      <c r="K156" s="9">
        <v>89706.558896000002</v>
      </c>
      <c r="M156" s="1" t="str">
        <f t="shared" si="9"/>
        <v>19001</v>
      </c>
      <c r="N156" s="30"/>
      <c r="O156" s="59"/>
      <c r="Q156" s="1" t="str">
        <f t="shared" si="10"/>
        <v>201711</v>
      </c>
      <c r="R156" s="30">
        <v>43069</v>
      </c>
      <c r="S156" s="33">
        <v>153491</v>
      </c>
      <c r="U156" s="1" t="str">
        <f t="shared" si="11"/>
        <v>201711</v>
      </c>
      <c r="V156" s="30">
        <v>43069</v>
      </c>
      <c r="W156" s="35">
        <v>0.999</v>
      </c>
    </row>
    <row r="157" spans="8:23" x14ac:dyDescent="0.25">
      <c r="H157" s="6" t="str">
        <f t="shared" si="8"/>
        <v>201712</v>
      </c>
      <c r="I157" s="12">
        <v>43100</v>
      </c>
      <c r="J157" s="9">
        <v>46396</v>
      </c>
      <c r="K157" s="9">
        <v>71072.007238000006</v>
      </c>
      <c r="M157" s="1" t="str">
        <f t="shared" si="9"/>
        <v>19001</v>
      </c>
      <c r="N157" s="30"/>
      <c r="O157" s="59"/>
      <c r="Q157" s="1" t="str">
        <f t="shared" si="10"/>
        <v>201712</v>
      </c>
      <c r="R157" s="30">
        <v>43100</v>
      </c>
      <c r="S157" s="33">
        <v>94590</v>
      </c>
      <c r="U157" s="1" t="str">
        <f t="shared" si="11"/>
        <v>201712</v>
      </c>
      <c r="V157" s="30">
        <v>43100</v>
      </c>
      <c r="W157" s="35">
        <v>0.999</v>
      </c>
    </row>
    <row r="158" spans="8:23" x14ac:dyDescent="0.25">
      <c r="H158" s="6" t="str">
        <f t="shared" si="8"/>
        <v>20181</v>
      </c>
      <c r="I158" s="12">
        <v>43131</v>
      </c>
      <c r="J158" s="9">
        <v>54735</v>
      </c>
      <c r="K158" s="9">
        <v>84466.255145000003</v>
      </c>
      <c r="M158" s="1" t="str">
        <f t="shared" si="9"/>
        <v>19001</v>
      </c>
      <c r="N158" s="30"/>
      <c r="O158" s="59"/>
      <c r="Q158" s="1" t="str">
        <f t="shared" si="10"/>
        <v>20181</v>
      </c>
      <c r="R158" s="30">
        <v>43131</v>
      </c>
      <c r="S158" s="33">
        <v>119420</v>
      </c>
      <c r="U158" s="1" t="str">
        <f t="shared" si="11"/>
        <v>20181</v>
      </c>
      <c r="V158" s="30">
        <v>43131</v>
      </c>
      <c r="W158" s="35">
        <v>0.99099999999999999</v>
      </c>
    </row>
    <row r="159" spans="8:23" x14ac:dyDescent="0.25">
      <c r="H159" s="6" t="str">
        <f t="shared" si="8"/>
        <v>20182</v>
      </c>
      <c r="I159" s="12">
        <v>43159</v>
      </c>
      <c r="J159" s="9">
        <v>74995</v>
      </c>
      <c r="K159" s="9">
        <v>104315.69962499999</v>
      </c>
      <c r="M159" s="1" t="str">
        <f t="shared" si="9"/>
        <v>19001</v>
      </c>
      <c r="N159" s="30"/>
      <c r="O159" s="59"/>
      <c r="Q159" s="1" t="str">
        <f t="shared" si="10"/>
        <v>20182</v>
      </c>
      <c r="R159" s="30">
        <v>43159</v>
      </c>
      <c r="S159" s="33">
        <v>183365</v>
      </c>
      <c r="U159" s="1" t="str">
        <f t="shared" si="11"/>
        <v>20182</v>
      </c>
      <c r="V159" s="30">
        <v>43159</v>
      </c>
      <c r="W159" s="35">
        <v>0.996</v>
      </c>
    </row>
    <row r="160" spans="8:23" x14ac:dyDescent="0.25">
      <c r="H160" s="6" t="str">
        <f t="shared" si="8"/>
        <v>20183</v>
      </c>
      <c r="I160" s="12">
        <v>43190</v>
      </c>
      <c r="J160" s="9">
        <v>117205</v>
      </c>
      <c r="K160" s="9">
        <v>142585.352277</v>
      </c>
      <c r="M160" s="1" t="str">
        <f t="shared" si="9"/>
        <v>19001</v>
      </c>
      <c r="N160" s="30"/>
      <c r="O160" s="59"/>
      <c r="Q160" s="1" t="str">
        <f t="shared" si="10"/>
        <v>20183</v>
      </c>
      <c r="R160" s="30">
        <v>43190</v>
      </c>
      <c r="S160" s="33">
        <v>246935</v>
      </c>
      <c r="U160" s="1" t="str">
        <f t="shared" si="11"/>
        <v>20183</v>
      </c>
      <c r="V160" s="30">
        <v>43190</v>
      </c>
      <c r="W160" s="35">
        <v>0.99399999999999999</v>
      </c>
    </row>
    <row r="161" spans="8:23" x14ac:dyDescent="0.25">
      <c r="H161" s="6" t="str">
        <f t="shared" si="8"/>
        <v>20184</v>
      </c>
      <c r="I161" s="12">
        <v>43220</v>
      </c>
      <c r="J161" s="9">
        <v>139793</v>
      </c>
      <c r="K161" s="9">
        <v>152401.08288199999</v>
      </c>
      <c r="M161" s="1" t="str">
        <f t="shared" si="9"/>
        <v>19001</v>
      </c>
      <c r="N161" s="30"/>
      <c r="O161" s="59"/>
      <c r="Q161" s="1" t="str">
        <f t="shared" si="10"/>
        <v>20184</v>
      </c>
      <c r="R161" s="30">
        <v>43220</v>
      </c>
      <c r="S161" s="33">
        <v>284592</v>
      </c>
      <c r="U161" s="1" t="str">
        <f t="shared" si="11"/>
        <v>20184</v>
      </c>
      <c r="V161" s="30">
        <v>43220</v>
      </c>
      <c r="W161" s="35"/>
    </row>
    <row r="162" spans="8:23" x14ac:dyDescent="0.25">
      <c r="H162" s="6" t="str">
        <f t="shared" si="8"/>
        <v>20185</v>
      </c>
      <c r="I162" s="12">
        <v>43251</v>
      </c>
      <c r="J162" s="9">
        <v>166363</v>
      </c>
      <c r="K162" s="9">
        <v>168571.25533499999</v>
      </c>
      <c r="M162" s="1" t="str">
        <f t="shared" si="9"/>
        <v>19001</v>
      </c>
      <c r="N162" s="30"/>
      <c r="O162" s="59"/>
      <c r="Q162" s="1" t="str">
        <f t="shared" si="10"/>
        <v>20185</v>
      </c>
      <c r="R162" s="30">
        <v>43251</v>
      </c>
      <c r="S162" s="33"/>
      <c r="U162" s="1" t="str">
        <f t="shared" si="11"/>
        <v>20185</v>
      </c>
      <c r="V162" s="30">
        <v>43251</v>
      </c>
      <c r="W162" s="35"/>
    </row>
    <row r="163" spans="8:23" x14ac:dyDescent="0.25">
      <c r="H163" s="6" t="str">
        <f t="shared" si="8"/>
        <v>20186</v>
      </c>
      <c r="I163" s="12">
        <v>43281</v>
      </c>
      <c r="J163" s="9">
        <v>200723</v>
      </c>
      <c r="K163" s="9">
        <v>196807.72179899999</v>
      </c>
      <c r="M163" s="1" t="str">
        <f t="shared" si="9"/>
        <v>19001</v>
      </c>
      <c r="N163" s="30"/>
      <c r="O163" s="59"/>
      <c r="Q163" s="1" t="str">
        <f t="shared" si="10"/>
        <v>20186</v>
      </c>
      <c r="R163" s="30">
        <v>43281</v>
      </c>
      <c r="S163" s="33"/>
      <c r="U163" s="1" t="str">
        <f t="shared" si="11"/>
        <v>20186</v>
      </c>
      <c r="V163" s="30">
        <v>43281</v>
      </c>
      <c r="W163" s="35"/>
    </row>
    <row r="164" spans="8:23" x14ac:dyDescent="0.25">
      <c r="H164" s="6" t="str">
        <f t="shared" si="8"/>
        <v>20187</v>
      </c>
      <c r="I164" s="12">
        <v>43312</v>
      </c>
      <c r="J164" s="9">
        <v>231214</v>
      </c>
      <c r="K164" s="9">
        <v>232926.02984900001</v>
      </c>
      <c r="M164" s="1" t="str">
        <f t="shared" si="9"/>
        <v>19001</v>
      </c>
      <c r="N164" s="30"/>
      <c r="O164" s="59"/>
      <c r="Q164" s="1" t="str">
        <f t="shared" si="10"/>
        <v>20187</v>
      </c>
      <c r="R164" s="30">
        <v>43312</v>
      </c>
      <c r="S164" s="33"/>
      <c r="U164" s="1" t="str">
        <f t="shared" si="11"/>
        <v>20187</v>
      </c>
      <c r="V164" s="30">
        <v>43312</v>
      </c>
      <c r="W164" s="35"/>
    </row>
    <row r="165" spans="8:23" x14ac:dyDescent="0.25">
      <c r="H165" s="6" t="str">
        <f t="shared" si="8"/>
        <v>20188</v>
      </c>
      <c r="I165" s="12">
        <v>43343</v>
      </c>
      <c r="J165" s="9">
        <v>197884</v>
      </c>
      <c r="K165" s="9">
        <v>213324.44730900001</v>
      </c>
      <c r="M165" s="1" t="str">
        <f t="shared" si="9"/>
        <v>19001</v>
      </c>
      <c r="N165" s="30"/>
      <c r="O165" s="59"/>
      <c r="Q165" s="1" t="str">
        <f t="shared" si="10"/>
        <v>20188</v>
      </c>
      <c r="R165" s="30">
        <v>43343</v>
      </c>
      <c r="S165" s="33"/>
      <c r="U165" s="1" t="str">
        <f t="shared" si="11"/>
        <v>20188</v>
      </c>
      <c r="V165" s="30">
        <v>43343</v>
      </c>
      <c r="W165" s="35"/>
    </row>
    <row r="166" spans="8:23" x14ac:dyDescent="0.25">
      <c r="H166" s="6" t="str">
        <f t="shared" si="8"/>
        <v>20189</v>
      </c>
      <c r="I166" s="12">
        <v>43373</v>
      </c>
      <c r="J166" s="9">
        <v>152863</v>
      </c>
      <c r="K166" s="9">
        <v>183713.27243000001</v>
      </c>
      <c r="M166" s="1" t="str">
        <f t="shared" si="9"/>
        <v>19001</v>
      </c>
      <c r="N166" s="30"/>
      <c r="O166" s="59"/>
      <c r="Q166" s="1" t="str">
        <f t="shared" si="10"/>
        <v>20189</v>
      </c>
      <c r="R166" s="30">
        <v>43373</v>
      </c>
      <c r="S166" s="33"/>
      <c r="U166" s="1" t="str">
        <f t="shared" si="11"/>
        <v>20189</v>
      </c>
      <c r="V166" s="30">
        <v>43373</v>
      </c>
      <c r="W166" s="35"/>
    </row>
    <row r="167" spans="8:23" x14ac:dyDescent="0.25">
      <c r="H167" s="6" t="str">
        <f t="shared" si="8"/>
        <v>201810</v>
      </c>
      <c r="I167" s="12">
        <v>43404</v>
      </c>
      <c r="J167" s="9">
        <v>42711</v>
      </c>
      <c r="K167" s="9">
        <v>53054.681801999999</v>
      </c>
      <c r="M167" s="1" t="str">
        <f t="shared" si="9"/>
        <v>19001</v>
      </c>
      <c r="N167" s="30"/>
      <c r="O167" s="59"/>
      <c r="Q167" s="1" t="str">
        <f t="shared" si="10"/>
        <v>201810</v>
      </c>
      <c r="R167" s="30">
        <v>43404</v>
      </c>
      <c r="S167" s="33"/>
      <c r="U167" s="1" t="str">
        <f t="shared" si="11"/>
        <v>201810</v>
      </c>
      <c r="V167" s="30">
        <v>43404</v>
      </c>
      <c r="W167" s="35"/>
    </row>
    <row r="168" spans="8:23" x14ac:dyDescent="0.25">
      <c r="H168" s="6" t="str">
        <f t="shared" si="8"/>
        <v>201811</v>
      </c>
      <c r="I168" s="12">
        <v>43434</v>
      </c>
      <c r="J168" s="9"/>
      <c r="K168" s="9"/>
      <c r="M168" s="1" t="str">
        <f t="shared" si="9"/>
        <v>19001</v>
      </c>
      <c r="N168" s="29"/>
      <c r="O168" s="29"/>
      <c r="Q168" s="1" t="str">
        <f t="shared" si="10"/>
        <v>201811</v>
      </c>
      <c r="R168" s="30">
        <v>43434</v>
      </c>
      <c r="S168" s="33"/>
      <c r="U168" s="1" t="str">
        <f t="shared" si="11"/>
        <v>201811</v>
      </c>
      <c r="V168" s="30">
        <v>43434</v>
      </c>
      <c r="W168" s="35"/>
    </row>
    <row r="169" spans="8:23" x14ac:dyDescent="0.25">
      <c r="H169" s="6" t="str">
        <f t="shared" si="8"/>
        <v>201812</v>
      </c>
      <c r="I169" s="12">
        <v>43465</v>
      </c>
      <c r="J169" s="9">
        <v>-67441</v>
      </c>
      <c r="K169" s="9">
        <v>-77603.908825999999</v>
      </c>
      <c r="M169" s="1" t="str">
        <f t="shared" si="9"/>
        <v>19001</v>
      </c>
      <c r="N169" s="29"/>
      <c r="O169" s="29"/>
      <c r="Q169" s="1" t="str">
        <f t="shared" si="10"/>
        <v>201812</v>
      </c>
      <c r="R169" s="30">
        <v>43465</v>
      </c>
      <c r="S169" s="33"/>
      <c r="U169" s="1" t="str">
        <f t="shared" si="11"/>
        <v>201812</v>
      </c>
      <c r="V169" s="30">
        <v>43465</v>
      </c>
      <c r="W169" s="35"/>
    </row>
    <row r="170" spans="8:23" x14ac:dyDescent="0.25">
      <c r="H170" s="6" t="str">
        <f t="shared" si="8"/>
        <v>20191</v>
      </c>
      <c r="I170" s="12">
        <v>43496</v>
      </c>
      <c r="J170" s="9">
        <v>-177593</v>
      </c>
      <c r="K170" s="9">
        <v>-208262.499454</v>
      </c>
      <c r="M170" s="1" t="str">
        <f t="shared" si="9"/>
        <v>19001</v>
      </c>
      <c r="N170" s="29"/>
      <c r="O170" s="29"/>
      <c r="Q170" s="1" t="str">
        <f t="shared" si="10"/>
        <v>19001</v>
      </c>
      <c r="R170" s="29"/>
      <c r="S170" s="33"/>
      <c r="U170" s="1" t="str">
        <f t="shared" si="11"/>
        <v>19001</v>
      </c>
      <c r="V170" s="29"/>
      <c r="W170" s="65"/>
    </row>
    <row r="171" spans="8:23" x14ac:dyDescent="0.25">
      <c r="H171" s="6" t="str">
        <f t="shared" si="8"/>
        <v>20192</v>
      </c>
      <c r="I171" s="12">
        <v>43524</v>
      </c>
      <c r="J171" s="9"/>
      <c r="K171" s="9"/>
      <c r="M171" s="1" t="str">
        <f t="shared" si="9"/>
        <v>19001</v>
      </c>
      <c r="N171" s="29"/>
      <c r="O171" s="29"/>
      <c r="Q171" s="1" t="str">
        <f t="shared" si="10"/>
        <v>19001</v>
      </c>
      <c r="R171" s="29"/>
      <c r="S171" s="33"/>
      <c r="U171" s="1" t="str">
        <f t="shared" si="11"/>
        <v>19001</v>
      </c>
      <c r="V171" s="29"/>
      <c r="W171" s="65"/>
    </row>
    <row r="172" spans="8:23" x14ac:dyDescent="0.25">
      <c r="H172" s="6" t="str">
        <f t="shared" si="8"/>
        <v>20193</v>
      </c>
      <c r="I172" s="12">
        <v>43555</v>
      </c>
      <c r="J172" s="9">
        <v>-287745</v>
      </c>
      <c r="K172" s="9">
        <v>-338921.09008200001</v>
      </c>
      <c r="M172" s="1" t="str">
        <f t="shared" si="9"/>
        <v>19001</v>
      </c>
      <c r="N172" s="29"/>
      <c r="O172" s="29"/>
      <c r="Q172" s="1" t="str">
        <f t="shared" si="10"/>
        <v>19001</v>
      </c>
      <c r="R172" s="29"/>
      <c r="S172" s="33"/>
      <c r="U172" s="1" t="str">
        <f t="shared" si="11"/>
        <v>19001</v>
      </c>
      <c r="V172" s="29"/>
      <c r="W172" s="65"/>
    </row>
    <row r="173" spans="8:23" x14ac:dyDescent="0.25">
      <c r="H173" s="6" t="str">
        <f t="shared" si="8"/>
        <v>20194</v>
      </c>
      <c r="I173" s="12">
        <v>43585</v>
      </c>
      <c r="J173" s="9">
        <v>-397897</v>
      </c>
      <c r="K173" s="9">
        <v>-469579.68070999999</v>
      </c>
      <c r="M173" s="1" t="str">
        <f t="shared" si="9"/>
        <v>19001</v>
      </c>
      <c r="N173" s="29"/>
      <c r="O173" s="29"/>
      <c r="Q173" s="1" t="str">
        <f t="shared" si="10"/>
        <v>19001</v>
      </c>
      <c r="R173" s="29"/>
      <c r="S173" s="33"/>
      <c r="U173" s="1" t="str">
        <f t="shared" si="11"/>
        <v>19001</v>
      </c>
      <c r="V173" s="29"/>
      <c r="W173" s="65"/>
    </row>
    <row r="174" spans="8:23" x14ac:dyDescent="0.25">
      <c r="H174" s="6" t="str">
        <f t="shared" si="8"/>
        <v>20195</v>
      </c>
      <c r="I174" s="12">
        <v>43616</v>
      </c>
      <c r="J174" s="9"/>
      <c r="K174" s="9"/>
      <c r="M174" s="1" t="str">
        <f t="shared" si="9"/>
        <v>19001</v>
      </c>
      <c r="N174" s="29"/>
      <c r="O174" s="29"/>
      <c r="Q174" s="1" t="str">
        <f t="shared" si="10"/>
        <v>19001</v>
      </c>
      <c r="R174" s="29"/>
      <c r="S174" s="33"/>
      <c r="U174" s="1" t="str">
        <f t="shared" si="11"/>
        <v>19001</v>
      </c>
      <c r="V174" s="29"/>
      <c r="W174" s="65"/>
    </row>
    <row r="175" spans="8:23" x14ac:dyDescent="0.25">
      <c r="H175" s="6" t="str">
        <f t="shared" si="8"/>
        <v>20196</v>
      </c>
      <c r="I175" s="12">
        <v>43646</v>
      </c>
      <c r="J175" s="9">
        <v>-508049</v>
      </c>
      <c r="K175" s="9">
        <v>-600238.27133799996</v>
      </c>
      <c r="M175" s="1" t="str">
        <f t="shared" si="9"/>
        <v>19001</v>
      </c>
      <c r="N175" s="29"/>
      <c r="O175" s="29"/>
      <c r="Q175" s="1" t="str">
        <f t="shared" si="10"/>
        <v>19001</v>
      </c>
      <c r="R175" s="29"/>
      <c r="S175" s="33"/>
      <c r="U175" s="1" t="str">
        <f t="shared" si="11"/>
        <v>19001</v>
      </c>
      <c r="V175" s="29"/>
      <c r="W175" s="65"/>
    </row>
    <row r="176" spans="8:23" x14ac:dyDescent="0.25">
      <c r="H176" s="6" t="str">
        <f t="shared" si="8"/>
        <v>20197</v>
      </c>
      <c r="I176" s="12">
        <v>43677</v>
      </c>
      <c r="J176" s="9">
        <v>-618201</v>
      </c>
      <c r="K176" s="9">
        <v>-730896.86196600005</v>
      </c>
      <c r="M176" s="1" t="str">
        <f t="shared" si="9"/>
        <v>19001</v>
      </c>
      <c r="N176" s="29"/>
      <c r="O176" s="29"/>
      <c r="Q176" s="1" t="str">
        <f t="shared" si="10"/>
        <v>19001</v>
      </c>
      <c r="R176" s="29"/>
      <c r="S176" s="33"/>
      <c r="U176" s="1" t="str">
        <f t="shared" si="11"/>
        <v>19001</v>
      </c>
      <c r="V176" s="29"/>
      <c r="W176" s="65"/>
    </row>
    <row r="177" spans="8:23" x14ac:dyDescent="0.25">
      <c r="H177" s="6" t="str">
        <f t="shared" si="8"/>
        <v>20198</v>
      </c>
      <c r="I177" s="12">
        <v>43708</v>
      </c>
      <c r="J177" s="9"/>
      <c r="K177" s="9"/>
      <c r="M177" s="1" t="str">
        <f t="shared" si="9"/>
        <v>19001</v>
      </c>
      <c r="N177" s="29"/>
      <c r="O177" s="29"/>
      <c r="Q177" s="1" t="str">
        <f t="shared" si="10"/>
        <v>19001</v>
      </c>
      <c r="R177" s="29"/>
      <c r="S177" s="33"/>
      <c r="U177" s="1" t="str">
        <f t="shared" si="11"/>
        <v>19001</v>
      </c>
      <c r="V177" s="29"/>
      <c r="W177" s="65"/>
    </row>
    <row r="178" spans="8:23" x14ac:dyDescent="0.25">
      <c r="H178" s="6" t="str">
        <f t="shared" si="8"/>
        <v>20199</v>
      </c>
      <c r="I178" s="12">
        <v>43738</v>
      </c>
      <c r="J178" s="9">
        <v>-728353</v>
      </c>
      <c r="K178" s="9">
        <v>-861555.45259400003</v>
      </c>
      <c r="M178" s="1" t="str">
        <f t="shared" si="9"/>
        <v>19001</v>
      </c>
      <c r="N178" s="29"/>
      <c r="O178" s="29"/>
      <c r="Q178" s="1" t="str">
        <f t="shared" si="10"/>
        <v>19001</v>
      </c>
      <c r="R178" s="29"/>
      <c r="S178" s="33"/>
      <c r="U178" s="1" t="str">
        <f t="shared" si="11"/>
        <v>19001</v>
      </c>
      <c r="V178" s="29"/>
      <c r="W178" s="65"/>
    </row>
    <row r="179" spans="8:23" x14ac:dyDescent="0.25">
      <c r="H179" s="6" t="str">
        <f t="shared" si="8"/>
        <v>201910</v>
      </c>
      <c r="I179" s="12">
        <v>43769</v>
      </c>
      <c r="J179" s="9">
        <v>-838505</v>
      </c>
      <c r="K179" s="9">
        <v>-992214.04322200001</v>
      </c>
      <c r="M179" s="1" t="str">
        <f t="shared" si="9"/>
        <v>19001</v>
      </c>
      <c r="N179" s="29"/>
      <c r="O179" s="29"/>
      <c r="Q179" s="1" t="str">
        <f t="shared" si="10"/>
        <v>19001</v>
      </c>
      <c r="R179" s="29"/>
      <c r="S179" s="33"/>
      <c r="U179" s="1" t="str">
        <f t="shared" si="11"/>
        <v>19001</v>
      </c>
      <c r="V179" s="29"/>
      <c r="W179" s="65"/>
    </row>
    <row r="180" spans="8:23" x14ac:dyDescent="0.25">
      <c r="H180" s="6" t="str">
        <f t="shared" si="8"/>
        <v>201911</v>
      </c>
      <c r="I180" s="12">
        <v>43799</v>
      </c>
      <c r="J180" s="9"/>
      <c r="K180" s="9"/>
      <c r="M180" s="1" t="str">
        <f t="shared" si="9"/>
        <v>19001</v>
      </c>
      <c r="N180" s="29"/>
      <c r="O180" s="29"/>
      <c r="Q180" s="1" t="str">
        <f t="shared" si="10"/>
        <v>19001</v>
      </c>
      <c r="R180" s="29"/>
      <c r="S180" s="33"/>
      <c r="U180" s="1" t="str">
        <f t="shared" si="11"/>
        <v>19001</v>
      </c>
      <c r="V180" s="29"/>
      <c r="W180" s="65"/>
    </row>
    <row r="181" spans="8:23" x14ac:dyDescent="0.25">
      <c r="H181" s="6" t="str">
        <f t="shared" si="8"/>
        <v>201912</v>
      </c>
      <c r="I181" s="12">
        <v>43830</v>
      </c>
      <c r="J181" s="9">
        <v>-948657</v>
      </c>
      <c r="K181" s="9">
        <v>-1122872.6338500001</v>
      </c>
      <c r="M181" s="1" t="str">
        <f t="shared" si="9"/>
        <v>19001</v>
      </c>
      <c r="N181" s="29"/>
      <c r="O181" s="29"/>
      <c r="Q181" s="1" t="str">
        <f t="shared" si="10"/>
        <v>19001</v>
      </c>
      <c r="R181" s="29"/>
      <c r="S181" s="33"/>
      <c r="U181" s="1" t="str">
        <f t="shared" si="11"/>
        <v>19001</v>
      </c>
      <c r="V181" s="29"/>
      <c r="W181" s="65"/>
    </row>
    <row r="182" spans="8:23" x14ac:dyDescent="0.25">
      <c r="H182" s="6" t="str">
        <f t="shared" si="8"/>
        <v>20201</v>
      </c>
      <c r="I182" s="12">
        <v>43861</v>
      </c>
      <c r="J182" s="9">
        <v>-1058809</v>
      </c>
      <c r="K182" s="9">
        <v>-1253531.2244780001</v>
      </c>
      <c r="M182" s="1" t="str">
        <f t="shared" si="9"/>
        <v>19001</v>
      </c>
      <c r="N182" s="29"/>
      <c r="O182" s="29"/>
      <c r="Q182" s="1" t="str">
        <f t="shared" si="10"/>
        <v>19001</v>
      </c>
      <c r="R182" s="29"/>
      <c r="S182" s="33"/>
      <c r="U182" s="1" t="str">
        <f t="shared" si="11"/>
        <v>19001</v>
      </c>
      <c r="V182" s="29"/>
      <c r="W182" s="65"/>
    </row>
    <row r="183" spans="8:23" x14ac:dyDescent="0.25">
      <c r="H183" s="6" t="str">
        <f t="shared" si="8"/>
        <v>20202</v>
      </c>
      <c r="I183" s="12">
        <v>43890</v>
      </c>
      <c r="J183" s="9"/>
      <c r="K183" s="9"/>
      <c r="M183" s="1" t="str">
        <f t="shared" si="9"/>
        <v>19001</v>
      </c>
      <c r="N183" s="29"/>
      <c r="O183" s="29"/>
      <c r="Q183" s="1" t="str">
        <f t="shared" si="10"/>
        <v>19001</v>
      </c>
      <c r="R183" s="29"/>
      <c r="S183" s="33"/>
      <c r="U183" s="1" t="str">
        <f t="shared" si="11"/>
        <v>19001</v>
      </c>
      <c r="V183" s="29"/>
      <c r="W183" s="65"/>
    </row>
    <row r="184" spans="8:23" x14ac:dyDescent="0.25">
      <c r="H184" s="6" t="str">
        <f t="shared" si="8"/>
        <v>20203</v>
      </c>
      <c r="I184" s="12">
        <v>43921</v>
      </c>
      <c r="J184" s="9">
        <v>-1168961</v>
      </c>
      <c r="K184" s="9">
        <v>-1384189.8151060001</v>
      </c>
      <c r="M184" s="1" t="str">
        <f t="shared" si="9"/>
        <v>19001</v>
      </c>
      <c r="N184" s="29"/>
      <c r="O184" s="29"/>
      <c r="Q184" s="1" t="str">
        <f t="shared" si="10"/>
        <v>19001</v>
      </c>
      <c r="R184" s="29"/>
      <c r="S184" s="33"/>
      <c r="U184" s="1" t="str">
        <f t="shared" si="11"/>
        <v>19001</v>
      </c>
      <c r="V184" s="29"/>
      <c r="W184" s="65"/>
    </row>
    <row r="185" spans="8:23" x14ac:dyDescent="0.25">
      <c r="H185" s="6" t="str">
        <f t="shared" si="8"/>
        <v>20204</v>
      </c>
      <c r="I185" s="12">
        <v>43951</v>
      </c>
      <c r="J185" s="9">
        <v>-1279113</v>
      </c>
      <c r="K185" s="9">
        <v>-1514848.405734</v>
      </c>
      <c r="M185" s="1" t="str">
        <f t="shared" si="9"/>
        <v>19001</v>
      </c>
      <c r="N185" s="29"/>
      <c r="O185" s="29"/>
      <c r="Q185" s="1" t="str">
        <f t="shared" si="10"/>
        <v>19001</v>
      </c>
      <c r="R185" s="29"/>
      <c r="S185" s="33"/>
      <c r="U185" s="1" t="str">
        <f t="shared" si="11"/>
        <v>19001</v>
      </c>
      <c r="V185" s="29"/>
      <c r="W185" s="65"/>
    </row>
    <row r="186" spans="8:23" x14ac:dyDescent="0.25">
      <c r="H186" s="6" t="str">
        <f t="shared" si="8"/>
        <v>20205</v>
      </c>
      <c r="I186" s="12">
        <v>43982</v>
      </c>
      <c r="J186" s="9"/>
      <c r="K186" s="9"/>
      <c r="M186" s="1" t="str">
        <f t="shared" si="9"/>
        <v>19001</v>
      </c>
      <c r="N186" s="29"/>
      <c r="O186" s="29"/>
      <c r="Q186" s="1" t="str">
        <f t="shared" si="10"/>
        <v>19001</v>
      </c>
      <c r="R186" s="29"/>
      <c r="S186" s="33"/>
      <c r="U186" s="1" t="str">
        <f t="shared" si="11"/>
        <v>19001</v>
      </c>
      <c r="V186" s="29"/>
      <c r="W186" s="65"/>
    </row>
    <row r="187" spans="8:23" x14ac:dyDescent="0.25">
      <c r="H187" s="6" t="str">
        <f t="shared" si="8"/>
        <v>20206</v>
      </c>
      <c r="I187" s="12">
        <v>44012</v>
      </c>
      <c r="J187" s="9">
        <v>-1389265</v>
      </c>
      <c r="K187" s="9">
        <v>-1645506.996362</v>
      </c>
      <c r="M187" s="1" t="str">
        <f t="shared" si="9"/>
        <v>19001</v>
      </c>
      <c r="N187" s="29"/>
      <c r="O187" s="29"/>
      <c r="Q187" s="1" t="str">
        <f t="shared" si="10"/>
        <v>19001</v>
      </c>
      <c r="R187" s="29"/>
      <c r="S187" s="33"/>
      <c r="U187" s="1" t="str">
        <f t="shared" si="11"/>
        <v>19001</v>
      </c>
      <c r="V187" s="29"/>
      <c r="W187" s="65"/>
    </row>
    <row r="188" spans="8:23" x14ac:dyDescent="0.25">
      <c r="H188" s="6" t="str">
        <f t="shared" si="8"/>
        <v>20207</v>
      </c>
      <c r="I188" s="12">
        <v>44043</v>
      </c>
      <c r="J188" s="9">
        <v>-1499417</v>
      </c>
      <c r="K188" s="9">
        <v>-1776165.58699</v>
      </c>
      <c r="M188" s="1" t="str">
        <f t="shared" si="9"/>
        <v>19001</v>
      </c>
      <c r="N188" s="29"/>
      <c r="O188" s="29"/>
      <c r="Q188" s="1" t="str">
        <f t="shared" si="10"/>
        <v>19001</v>
      </c>
      <c r="R188" s="29"/>
      <c r="S188" s="33"/>
      <c r="U188" s="1" t="str">
        <f t="shared" si="11"/>
        <v>19001</v>
      </c>
      <c r="V188" s="29"/>
      <c r="W188" s="65"/>
    </row>
    <row r="189" spans="8:23" x14ac:dyDescent="0.25">
      <c r="H189" s="6" t="str">
        <f t="shared" si="8"/>
        <v>20208</v>
      </c>
      <c r="I189" s="12">
        <v>44074</v>
      </c>
      <c r="J189" s="9"/>
      <c r="K189" s="9"/>
      <c r="M189" s="1" t="str">
        <f t="shared" si="9"/>
        <v>19001</v>
      </c>
      <c r="N189" s="29"/>
      <c r="O189" s="29"/>
      <c r="Q189" s="1" t="str">
        <f t="shared" si="10"/>
        <v>19001</v>
      </c>
      <c r="R189" s="29"/>
      <c r="S189" s="33"/>
      <c r="U189" s="1" t="str">
        <f t="shared" si="11"/>
        <v>19001</v>
      </c>
      <c r="V189" s="29"/>
      <c r="W189" s="65"/>
    </row>
    <row r="190" spans="8:23" x14ac:dyDescent="0.25">
      <c r="H190" s="6" t="str">
        <f t="shared" si="8"/>
        <v>20209</v>
      </c>
      <c r="I190" s="12">
        <v>44104</v>
      </c>
      <c r="J190" s="9">
        <v>-1609569</v>
      </c>
      <c r="K190" s="9">
        <v>-1906824.177618</v>
      </c>
      <c r="M190" s="1" t="str">
        <f t="shared" si="9"/>
        <v>19001</v>
      </c>
      <c r="N190" s="29"/>
      <c r="O190" s="29"/>
      <c r="Q190" s="1" t="str">
        <f t="shared" si="10"/>
        <v>19001</v>
      </c>
      <c r="R190" s="29"/>
      <c r="S190" s="33"/>
      <c r="U190" s="1" t="str">
        <f t="shared" si="11"/>
        <v>19001</v>
      </c>
      <c r="V190" s="29"/>
      <c r="W190" s="65"/>
    </row>
    <row r="191" spans="8:23" x14ac:dyDescent="0.25">
      <c r="H191" s="6" t="str">
        <f t="shared" si="8"/>
        <v>202010</v>
      </c>
      <c r="I191" s="12">
        <v>44135</v>
      </c>
      <c r="J191" s="9">
        <v>-1719721</v>
      </c>
      <c r="K191" s="9">
        <v>-2037482.7682459999</v>
      </c>
      <c r="M191" s="1" t="str">
        <f t="shared" si="9"/>
        <v>19001</v>
      </c>
      <c r="N191" s="29"/>
      <c r="O191" s="29"/>
      <c r="Q191" s="1" t="str">
        <f t="shared" si="10"/>
        <v>19001</v>
      </c>
      <c r="R191" s="29"/>
      <c r="S191" s="33"/>
      <c r="U191" s="1" t="str">
        <f t="shared" si="11"/>
        <v>19001</v>
      </c>
      <c r="V191" s="29"/>
      <c r="W191" s="65"/>
    </row>
    <row r="192" spans="8:23" x14ac:dyDescent="0.25">
      <c r="H192" s="6" t="str">
        <f t="shared" si="8"/>
        <v>202011</v>
      </c>
      <c r="I192" s="12">
        <v>44165</v>
      </c>
      <c r="J192" s="9"/>
      <c r="K192" s="9"/>
      <c r="M192" s="1" t="str">
        <f t="shared" si="9"/>
        <v>19001</v>
      </c>
      <c r="N192" s="29"/>
      <c r="O192" s="29"/>
      <c r="Q192" s="1" t="str">
        <f t="shared" si="10"/>
        <v>19001</v>
      </c>
      <c r="R192" s="29"/>
      <c r="S192" s="33"/>
      <c r="U192" s="1" t="str">
        <f t="shared" si="11"/>
        <v>19001</v>
      </c>
      <c r="V192" s="29"/>
      <c r="W192" s="65"/>
    </row>
    <row r="193" spans="8:23" x14ac:dyDescent="0.25">
      <c r="H193" s="6" t="str">
        <f t="shared" si="8"/>
        <v>202012</v>
      </c>
      <c r="I193" s="12">
        <v>44196</v>
      </c>
      <c r="J193" s="9">
        <v>-1829873</v>
      </c>
      <c r="K193" s="9">
        <v>-2168141.3588740001</v>
      </c>
      <c r="M193" s="1" t="str">
        <f t="shared" si="9"/>
        <v>19001</v>
      </c>
      <c r="N193" s="29"/>
      <c r="O193" s="29"/>
      <c r="Q193" s="1" t="str">
        <f t="shared" si="10"/>
        <v>19001</v>
      </c>
      <c r="R193" s="29"/>
      <c r="S193" s="33"/>
      <c r="U193" s="1" t="str">
        <f t="shared" si="11"/>
        <v>19001</v>
      </c>
      <c r="V193" s="29"/>
      <c r="W193" s="65"/>
    </row>
    <row r="194" spans="8:23" x14ac:dyDescent="0.25">
      <c r="H194" s="6" t="str">
        <f t="shared" si="8"/>
        <v>20211</v>
      </c>
      <c r="I194" s="12">
        <v>44227</v>
      </c>
      <c r="J194" s="9">
        <v>-1940025</v>
      </c>
      <c r="K194" s="9">
        <v>-2298799.9495020001</v>
      </c>
      <c r="M194" s="1" t="str">
        <f t="shared" si="9"/>
        <v>19001</v>
      </c>
      <c r="N194" s="29"/>
      <c r="O194" s="29"/>
      <c r="Q194" s="1" t="str">
        <f t="shared" si="10"/>
        <v>19001</v>
      </c>
      <c r="R194" s="29"/>
      <c r="S194" s="33"/>
      <c r="U194" s="1" t="str">
        <f t="shared" si="11"/>
        <v>19001</v>
      </c>
      <c r="V194" s="29"/>
      <c r="W194" s="65"/>
    </row>
    <row r="195" spans="8:23" x14ac:dyDescent="0.25">
      <c r="H195" s="6" t="str">
        <f t="shared" ref="H195:H200" si="12">YEAR(I195)&amp;MONTH(I195)</f>
        <v>20212</v>
      </c>
      <c r="I195" s="12">
        <v>44255</v>
      </c>
      <c r="J195" s="9"/>
      <c r="K195" s="9"/>
      <c r="M195" s="1" t="str">
        <f t="shared" ref="M195:M200" si="13">YEAR(N195)&amp;MONTH(N195)</f>
        <v>19001</v>
      </c>
      <c r="N195" s="29"/>
      <c r="O195" s="29"/>
      <c r="Q195" s="1" t="str">
        <f t="shared" ref="Q195:Q200" si="14">YEAR(R195)&amp;MONTH(R195)</f>
        <v>19001</v>
      </c>
      <c r="R195" s="29"/>
      <c r="S195" s="33"/>
      <c r="U195" s="1" t="str">
        <f t="shared" ref="U195:U200" si="15">YEAR(V195)&amp;MONTH(V195)</f>
        <v>19001</v>
      </c>
      <c r="V195" s="29"/>
      <c r="W195" s="65"/>
    </row>
    <row r="196" spans="8:23" x14ac:dyDescent="0.25">
      <c r="H196" s="6" t="str">
        <f t="shared" si="12"/>
        <v>20213</v>
      </c>
      <c r="I196" s="12">
        <v>44286</v>
      </c>
      <c r="J196" s="9">
        <v>-2050177</v>
      </c>
      <c r="K196" s="9">
        <v>-2429458.5401300001</v>
      </c>
      <c r="M196" s="1" t="str">
        <f t="shared" si="13"/>
        <v>19001</v>
      </c>
      <c r="N196" s="29"/>
      <c r="O196" s="29"/>
      <c r="Q196" s="1" t="str">
        <f t="shared" si="14"/>
        <v>19001</v>
      </c>
      <c r="R196" s="29"/>
      <c r="S196" s="33"/>
      <c r="U196" s="1" t="str">
        <f t="shared" si="15"/>
        <v>19001</v>
      </c>
      <c r="V196" s="29"/>
      <c r="W196" s="65"/>
    </row>
    <row r="197" spans="8:23" x14ac:dyDescent="0.25">
      <c r="H197" s="6" t="str">
        <f t="shared" si="12"/>
        <v>20214</v>
      </c>
      <c r="I197" s="12">
        <v>44316</v>
      </c>
      <c r="J197" s="9">
        <v>-2160329</v>
      </c>
      <c r="K197" s="9">
        <v>-2560117.1307580001</v>
      </c>
      <c r="M197" s="1" t="str">
        <f t="shared" si="13"/>
        <v>19001</v>
      </c>
      <c r="N197" s="29"/>
      <c r="O197" s="29"/>
      <c r="Q197" s="1" t="str">
        <f t="shared" si="14"/>
        <v>19001</v>
      </c>
      <c r="R197" s="29"/>
      <c r="S197" s="33"/>
      <c r="U197" s="1" t="str">
        <f t="shared" si="15"/>
        <v>19001</v>
      </c>
      <c r="V197" s="29"/>
      <c r="W197" s="65"/>
    </row>
    <row r="198" spans="8:23" x14ac:dyDescent="0.25">
      <c r="H198" s="6" t="str">
        <f t="shared" si="12"/>
        <v>20215</v>
      </c>
      <c r="I198" s="12">
        <v>44347</v>
      </c>
      <c r="J198" s="9"/>
      <c r="K198" s="9"/>
      <c r="M198" s="1" t="str">
        <f t="shared" si="13"/>
        <v>19001</v>
      </c>
      <c r="N198" s="29"/>
      <c r="O198" s="29"/>
      <c r="Q198" s="1" t="str">
        <f t="shared" si="14"/>
        <v>19001</v>
      </c>
      <c r="R198" s="29"/>
      <c r="S198" s="33"/>
      <c r="U198" s="1" t="str">
        <f t="shared" si="15"/>
        <v>19001</v>
      </c>
      <c r="V198" s="29"/>
      <c r="W198" s="65"/>
    </row>
    <row r="199" spans="8:23" x14ac:dyDescent="0.25">
      <c r="H199" s="6" t="str">
        <f t="shared" si="12"/>
        <v>20216</v>
      </c>
      <c r="I199" s="12">
        <v>44377</v>
      </c>
      <c r="J199" s="9">
        <v>-2270481</v>
      </c>
      <c r="K199" s="9">
        <v>-2690775.721386</v>
      </c>
      <c r="M199" s="1" t="str">
        <f t="shared" si="13"/>
        <v>19001</v>
      </c>
      <c r="N199" s="29"/>
      <c r="O199" s="29"/>
      <c r="Q199" s="1" t="str">
        <f t="shared" si="14"/>
        <v>19001</v>
      </c>
      <c r="R199" s="29"/>
      <c r="S199" s="33"/>
      <c r="U199" s="1" t="str">
        <f t="shared" si="15"/>
        <v>19001</v>
      </c>
      <c r="V199" s="29"/>
      <c r="W199" s="65"/>
    </row>
    <row r="200" spans="8:23" x14ac:dyDescent="0.25">
      <c r="H200" s="6" t="str">
        <f t="shared" si="12"/>
        <v>20217</v>
      </c>
      <c r="I200" s="12">
        <v>44408</v>
      </c>
      <c r="J200" s="9">
        <v>-2380633</v>
      </c>
      <c r="K200" s="9">
        <v>-2821434.312014</v>
      </c>
      <c r="M200" s="1" t="str">
        <f t="shared" si="13"/>
        <v>19001</v>
      </c>
      <c r="N200" s="29"/>
      <c r="O200" s="29"/>
      <c r="Q200" s="1" t="str">
        <f t="shared" si="14"/>
        <v>19001</v>
      </c>
      <c r="R200" s="29"/>
      <c r="S200" s="33"/>
      <c r="U200" s="1" t="str">
        <f t="shared" si="15"/>
        <v>19001</v>
      </c>
      <c r="V200" s="29"/>
      <c r="W200" s="65"/>
    </row>
    <row r="201" spans="8:23" x14ac:dyDescent="0.25">
      <c r="M201" s="1"/>
      <c r="Q201" s="1"/>
      <c r="U201" s="1"/>
    </row>
    <row r="202" spans="8:23" x14ac:dyDescent="0.25">
      <c r="M202" s="1"/>
      <c r="Q202" s="1"/>
      <c r="U202" s="1"/>
    </row>
    <row r="203" spans="8:23" x14ac:dyDescent="0.25">
      <c r="M203" s="1"/>
      <c r="Q203" s="1"/>
      <c r="U203" s="1"/>
    </row>
    <row r="204" spans="8:23" x14ac:dyDescent="0.25">
      <c r="M204" s="1"/>
      <c r="Q204" s="1"/>
      <c r="U204" s="1"/>
    </row>
    <row r="205" spans="8:23" x14ac:dyDescent="0.25">
      <c r="M205" s="1"/>
      <c r="Q205" s="1"/>
      <c r="U205" s="1"/>
    </row>
    <row r="206" spans="8:23" x14ac:dyDescent="0.25">
      <c r="M206" s="1"/>
      <c r="Q206" s="1"/>
      <c r="U206" s="1"/>
    </row>
    <row r="207" spans="8:23" x14ac:dyDescent="0.25">
      <c r="M207" s="1"/>
      <c r="Q207" s="1"/>
      <c r="U207" s="1"/>
    </row>
    <row r="208" spans="8:23" x14ac:dyDescent="0.25">
      <c r="M208" s="1"/>
      <c r="Q208" s="1"/>
      <c r="U208" s="1"/>
    </row>
    <row r="209" spans="13:21" x14ac:dyDescent="0.25">
      <c r="M209" s="1"/>
      <c r="Q209" s="1"/>
      <c r="U209" s="1"/>
    </row>
    <row r="210" spans="13:21" x14ac:dyDescent="0.25">
      <c r="M210" s="1"/>
      <c r="Q210" s="1"/>
      <c r="U210" s="1"/>
    </row>
    <row r="211" spans="13:21" x14ac:dyDescent="0.25">
      <c r="M211" s="1"/>
      <c r="Q211" s="1"/>
      <c r="U211" s="1"/>
    </row>
    <row r="212" spans="13:21" x14ac:dyDescent="0.25">
      <c r="M212" s="1"/>
      <c r="Q212" s="1"/>
      <c r="U212" s="1"/>
    </row>
    <row r="213" spans="13:21" x14ac:dyDescent="0.25">
      <c r="M213" s="1"/>
      <c r="Q213" s="1"/>
      <c r="U213" s="1"/>
    </row>
    <row r="214" spans="13:21" x14ac:dyDescent="0.25">
      <c r="M214" s="1"/>
      <c r="Q214" s="1"/>
      <c r="U214" s="1"/>
    </row>
    <row r="215" spans="13:21" x14ac:dyDescent="0.25">
      <c r="M215" s="1"/>
      <c r="Q215" s="1"/>
      <c r="U215" s="1"/>
    </row>
    <row r="216" spans="13:21" x14ac:dyDescent="0.25">
      <c r="M216" s="1"/>
      <c r="Q216" s="1"/>
      <c r="U216" s="1"/>
    </row>
    <row r="217" spans="13:21" x14ac:dyDescent="0.25">
      <c r="M217" s="1"/>
      <c r="Q217" s="1"/>
      <c r="U217" s="1"/>
    </row>
    <row r="218" spans="13:21" x14ac:dyDescent="0.25">
      <c r="M218" s="1"/>
      <c r="Q218" s="1"/>
      <c r="U218" s="1"/>
    </row>
    <row r="219" spans="13:21" x14ac:dyDescent="0.25">
      <c r="M219" s="1"/>
      <c r="Q219" s="1"/>
      <c r="U219" s="1"/>
    </row>
    <row r="220" spans="13:21" x14ac:dyDescent="0.25">
      <c r="M220" s="1"/>
      <c r="Q220" s="1"/>
      <c r="U220" s="1"/>
    </row>
    <row r="221" spans="13:21" x14ac:dyDescent="0.25">
      <c r="M221" s="1"/>
      <c r="Q221" s="1"/>
      <c r="U221" s="1"/>
    </row>
    <row r="222" spans="13:21" x14ac:dyDescent="0.25">
      <c r="M222" s="1"/>
      <c r="Q222" s="1"/>
      <c r="U222" s="1"/>
    </row>
    <row r="223" spans="13:21" x14ac:dyDescent="0.25">
      <c r="M223" s="1"/>
      <c r="Q223" s="1"/>
      <c r="U223" s="1"/>
    </row>
    <row r="224" spans="13:21" x14ac:dyDescent="0.25">
      <c r="M224" s="1"/>
      <c r="Q224" s="1"/>
      <c r="U224" s="1"/>
    </row>
    <row r="225" spans="13:21" x14ac:dyDescent="0.25">
      <c r="M225" s="1"/>
      <c r="Q225" s="1"/>
      <c r="U225" s="1"/>
    </row>
    <row r="226" spans="13:21" x14ac:dyDescent="0.25">
      <c r="M226" s="1"/>
      <c r="Q226" s="1"/>
      <c r="U226" s="1"/>
    </row>
    <row r="227" spans="13:21" x14ac:dyDescent="0.25">
      <c r="M227" s="1"/>
      <c r="Q227" s="1"/>
      <c r="U227" s="1"/>
    </row>
    <row r="228" spans="13:21" x14ac:dyDescent="0.25">
      <c r="M228" s="1"/>
      <c r="Q228" s="1"/>
      <c r="U228" s="1"/>
    </row>
    <row r="229" spans="13:21" x14ac:dyDescent="0.25">
      <c r="M229" s="1"/>
      <c r="Q229" s="1"/>
      <c r="U229" s="1"/>
    </row>
    <row r="230" spans="13:21" x14ac:dyDescent="0.25">
      <c r="M230" s="1"/>
      <c r="Q230" s="1"/>
      <c r="U230" s="1"/>
    </row>
    <row r="231" spans="13:21" x14ac:dyDescent="0.25">
      <c r="M231" s="1"/>
      <c r="Q231" s="1"/>
      <c r="U231" s="1"/>
    </row>
    <row r="232" spans="13:21" x14ac:dyDescent="0.25">
      <c r="M232" s="1"/>
      <c r="Q232" s="1"/>
      <c r="U232" s="1"/>
    </row>
    <row r="233" spans="13:21" x14ac:dyDescent="0.25">
      <c r="M233" s="1"/>
      <c r="Q233" s="1"/>
      <c r="U233" s="1"/>
    </row>
    <row r="234" spans="13:21" x14ac:dyDescent="0.25">
      <c r="M234" s="1"/>
      <c r="Q234" s="1"/>
      <c r="U234" s="1"/>
    </row>
    <row r="235" spans="13:21" x14ac:dyDescent="0.25">
      <c r="M235" s="1"/>
      <c r="Q235" s="1"/>
      <c r="U235" s="1"/>
    </row>
    <row r="236" spans="13:21" x14ac:dyDescent="0.25">
      <c r="M236" s="1"/>
      <c r="Q236" s="1"/>
      <c r="U236" s="1"/>
    </row>
    <row r="237" spans="13:21" x14ac:dyDescent="0.25">
      <c r="M237" s="1"/>
      <c r="Q237" s="1"/>
      <c r="U237" s="1"/>
    </row>
    <row r="238" spans="13:21" x14ac:dyDescent="0.25">
      <c r="M238" s="1"/>
      <c r="Q238" s="1"/>
      <c r="U238" s="1"/>
    </row>
    <row r="239" spans="13:21" x14ac:dyDescent="0.25">
      <c r="M239" s="1"/>
      <c r="Q239" s="1"/>
      <c r="U239" s="1"/>
    </row>
    <row r="240" spans="13:21" x14ac:dyDescent="0.25">
      <c r="M240" s="1"/>
      <c r="Q240" s="1"/>
      <c r="U240" s="1"/>
    </row>
    <row r="241" spans="13:21" x14ac:dyDescent="0.25">
      <c r="M241" s="1"/>
      <c r="Q241" s="1"/>
      <c r="U241" s="1"/>
    </row>
    <row r="242" spans="13:21" x14ac:dyDescent="0.25">
      <c r="M242" s="1"/>
      <c r="Q242" s="1"/>
      <c r="U242" s="1"/>
    </row>
    <row r="243" spans="13:21" x14ac:dyDescent="0.25">
      <c r="M243" s="1"/>
      <c r="Q243" s="1"/>
      <c r="U243" s="1"/>
    </row>
    <row r="244" spans="13:21" x14ac:dyDescent="0.25">
      <c r="M244" s="1"/>
      <c r="Q244" s="1"/>
      <c r="U244" s="1"/>
    </row>
    <row r="245" spans="13:21" x14ac:dyDescent="0.25">
      <c r="M245" s="1"/>
      <c r="Q245" s="1"/>
      <c r="U245" s="1"/>
    </row>
    <row r="246" spans="13:21" x14ac:dyDescent="0.25">
      <c r="M246" s="1"/>
      <c r="Q246" s="1"/>
      <c r="U246" s="1"/>
    </row>
    <row r="247" spans="13:21" x14ac:dyDescent="0.25">
      <c r="M247" s="1"/>
      <c r="Q247" s="1"/>
      <c r="U247" s="1"/>
    </row>
    <row r="248" spans="13:21" x14ac:dyDescent="0.25">
      <c r="M248" s="1"/>
      <c r="Q248" s="1"/>
      <c r="U248" s="1"/>
    </row>
    <row r="249" spans="13:21" x14ac:dyDescent="0.25">
      <c r="M249" s="1"/>
      <c r="Q249" s="1"/>
      <c r="U249" s="1"/>
    </row>
    <row r="250" spans="13:21" x14ac:dyDescent="0.25">
      <c r="M250" s="1"/>
      <c r="Q250" s="1"/>
      <c r="U250" s="1"/>
    </row>
    <row r="251" spans="13:21" x14ac:dyDescent="0.25">
      <c r="M251" s="1"/>
      <c r="Q251" s="1"/>
      <c r="U251" s="1"/>
    </row>
    <row r="252" spans="13:21" x14ac:dyDescent="0.25">
      <c r="M252" s="1"/>
      <c r="Q252" s="1"/>
      <c r="U252" s="1"/>
    </row>
    <row r="253" spans="13:21" x14ac:dyDescent="0.25">
      <c r="M253" s="1"/>
      <c r="Q253" s="1"/>
      <c r="U253" s="1"/>
    </row>
    <row r="254" spans="13:21" x14ac:dyDescent="0.25">
      <c r="M254" s="1"/>
      <c r="Q254" s="1"/>
      <c r="U254" s="1"/>
    </row>
    <row r="255" spans="13:21" x14ac:dyDescent="0.25">
      <c r="M255" s="1"/>
      <c r="Q255" s="1"/>
      <c r="U255" s="1"/>
    </row>
    <row r="256" spans="13:21" x14ac:dyDescent="0.25">
      <c r="M256" s="1"/>
      <c r="Q256" s="1"/>
      <c r="U256" s="1"/>
    </row>
    <row r="257" spans="13:21" x14ac:dyDescent="0.25">
      <c r="M257" s="1"/>
      <c r="Q257" s="1"/>
      <c r="U257" s="1"/>
    </row>
    <row r="258" spans="13:21" x14ac:dyDescent="0.25">
      <c r="M258" s="1"/>
      <c r="Q258" s="1"/>
      <c r="U258" s="1"/>
    </row>
    <row r="259" spans="13:21" x14ac:dyDescent="0.25">
      <c r="M259" s="1"/>
      <c r="Q259" s="1"/>
      <c r="U259" s="1"/>
    </row>
    <row r="260" spans="13:21" x14ac:dyDescent="0.25">
      <c r="M260" s="1"/>
      <c r="Q260" s="1"/>
      <c r="U260" s="1"/>
    </row>
    <row r="261" spans="13:21" x14ac:dyDescent="0.25">
      <c r="M261" s="1"/>
      <c r="Q261" s="1"/>
      <c r="U261" s="1"/>
    </row>
    <row r="262" spans="13:21" x14ac:dyDescent="0.25">
      <c r="M262" s="1"/>
      <c r="Q262" s="1"/>
      <c r="U262" s="1"/>
    </row>
    <row r="263" spans="13:21" x14ac:dyDescent="0.25">
      <c r="M263" s="1"/>
      <c r="Q263" s="1"/>
      <c r="U263" s="1"/>
    </row>
    <row r="264" spans="13:21" x14ac:dyDescent="0.25">
      <c r="M264" s="1"/>
      <c r="Q264" s="1"/>
      <c r="U264" s="1"/>
    </row>
    <row r="265" spans="13:21" x14ac:dyDescent="0.25">
      <c r="M265" s="1"/>
      <c r="Q265" s="1"/>
      <c r="U265" s="1"/>
    </row>
    <row r="266" spans="13:21" x14ac:dyDescent="0.25">
      <c r="M266" s="1"/>
      <c r="Q266" s="1"/>
      <c r="U266" s="1"/>
    </row>
    <row r="267" spans="13:21" x14ac:dyDescent="0.25">
      <c r="M267" s="1"/>
      <c r="Q267" s="1"/>
      <c r="U267" s="1"/>
    </row>
    <row r="268" spans="13:21" x14ac:dyDescent="0.25">
      <c r="M268" s="1"/>
      <c r="Q268" s="1"/>
      <c r="U268" s="1"/>
    </row>
    <row r="269" spans="13:21" x14ac:dyDescent="0.25">
      <c r="M269" s="1"/>
      <c r="Q269" s="1"/>
      <c r="U269" s="1"/>
    </row>
    <row r="270" spans="13:21" x14ac:dyDescent="0.25">
      <c r="M270" s="1"/>
      <c r="Q270" s="1"/>
      <c r="U270" s="1"/>
    </row>
    <row r="271" spans="13:21" x14ac:dyDescent="0.25">
      <c r="M271" s="1"/>
      <c r="Q271" s="1"/>
      <c r="U271" s="1"/>
    </row>
    <row r="272" spans="13:21" x14ac:dyDescent="0.25">
      <c r="M272" s="1"/>
      <c r="Q272" s="1"/>
      <c r="U272" s="1"/>
    </row>
    <row r="273" spans="13:21" x14ac:dyDescent="0.25">
      <c r="M273" s="1"/>
      <c r="Q273" s="1"/>
      <c r="U273" s="1"/>
    </row>
    <row r="274" spans="13:21" x14ac:dyDescent="0.25">
      <c r="M274" s="1"/>
      <c r="Q274" s="1"/>
      <c r="U274" s="1"/>
    </row>
    <row r="275" spans="13:21" x14ac:dyDescent="0.25">
      <c r="M275" s="1"/>
      <c r="Q275" s="1"/>
      <c r="U275" s="1"/>
    </row>
    <row r="276" spans="13:21" x14ac:dyDescent="0.25">
      <c r="M276" s="1"/>
      <c r="Q276" s="1"/>
      <c r="U276" s="1"/>
    </row>
    <row r="277" spans="13:21" x14ac:dyDescent="0.25">
      <c r="M277" s="1"/>
      <c r="Q277" s="1"/>
      <c r="U277" s="1"/>
    </row>
    <row r="278" spans="13:21" x14ac:dyDescent="0.25">
      <c r="M278" s="1"/>
      <c r="Q278" s="1"/>
      <c r="U278" s="1"/>
    </row>
    <row r="279" spans="13:21" x14ac:dyDescent="0.25">
      <c r="M279" s="1"/>
      <c r="Q279" s="1"/>
      <c r="U279" s="1"/>
    </row>
    <row r="280" spans="13:21" x14ac:dyDescent="0.25">
      <c r="M280" s="1"/>
      <c r="Q280" s="1"/>
      <c r="U280" s="1"/>
    </row>
    <row r="281" spans="13:21" x14ac:dyDescent="0.25">
      <c r="M281" s="1"/>
      <c r="Q281" s="1"/>
      <c r="U281" s="1"/>
    </row>
    <row r="282" spans="13:21" x14ac:dyDescent="0.25">
      <c r="M282" s="1"/>
      <c r="Q282" s="1"/>
      <c r="U282" s="1"/>
    </row>
    <row r="283" spans="13:21" x14ac:dyDescent="0.25">
      <c r="M283" s="1"/>
      <c r="Q283" s="1"/>
      <c r="U283" s="1"/>
    </row>
    <row r="284" spans="13:21" x14ac:dyDescent="0.25">
      <c r="M284" s="1"/>
      <c r="Q284" s="1"/>
      <c r="U284" s="1"/>
    </row>
    <row r="285" spans="13:21" x14ac:dyDescent="0.25">
      <c r="M285" s="1"/>
      <c r="Q285" s="1"/>
      <c r="U285" s="1"/>
    </row>
    <row r="286" spans="13:21" x14ac:dyDescent="0.25">
      <c r="M286" s="1"/>
      <c r="Q286" s="1"/>
      <c r="U286" s="1"/>
    </row>
    <row r="287" spans="13:21" x14ac:dyDescent="0.25">
      <c r="M287" s="1"/>
      <c r="Q287" s="1"/>
      <c r="U287" s="1"/>
    </row>
    <row r="288" spans="13:21" x14ac:dyDescent="0.25">
      <c r="M288" s="1"/>
      <c r="Q288" s="1"/>
      <c r="U288" s="1"/>
    </row>
    <row r="289" spans="13:21" x14ac:dyDescent="0.25">
      <c r="M289" s="1"/>
      <c r="Q289" s="1"/>
      <c r="U289" s="1"/>
    </row>
    <row r="290" spans="13:21" x14ac:dyDescent="0.25">
      <c r="M290" s="1"/>
      <c r="Q290" s="1"/>
      <c r="U290" s="1"/>
    </row>
    <row r="291" spans="13:21" x14ac:dyDescent="0.25">
      <c r="M291" s="1"/>
      <c r="Q291" s="1"/>
      <c r="U291" s="1"/>
    </row>
    <row r="292" spans="13:21" x14ac:dyDescent="0.25">
      <c r="M292" s="1"/>
      <c r="Q292" s="1"/>
      <c r="U292" s="1"/>
    </row>
    <row r="293" spans="13:21" x14ac:dyDescent="0.25">
      <c r="M293" s="1"/>
      <c r="Q293" s="1"/>
      <c r="U293" s="1"/>
    </row>
    <row r="294" spans="13:21" x14ac:dyDescent="0.25">
      <c r="M294" s="1"/>
      <c r="Q294" s="1"/>
      <c r="U294" s="1"/>
    </row>
    <row r="295" spans="13:21" x14ac:dyDescent="0.25">
      <c r="M295" s="1"/>
      <c r="Q295" s="1"/>
      <c r="U295" s="1"/>
    </row>
    <row r="296" spans="13:21" x14ac:dyDescent="0.25">
      <c r="M296" s="1"/>
      <c r="Q296" s="1"/>
      <c r="U296" s="1"/>
    </row>
    <row r="297" spans="13:21" x14ac:dyDescent="0.25">
      <c r="M297" s="1"/>
      <c r="Q297" s="1"/>
      <c r="U297" s="1"/>
    </row>
    <row r="298" spans="13:21" x14ac:dyDescent="0.25">
      <c r="M298" s="1"/>
      <c r="Q298" s="1"/>
      <c r="U298" s="1"/>
    </row>
    <row r="299" spans="13:21" x14ac:dyDescent="0.25">
      <c r="M299" s="1"/>
      <c r="Q299" s="1"/>
      <c r="U299" s="1"/>
    </row>
    <row r="300" spans="13:21" x14ac:dyDescent="0.25">
      <c r="M300" s="1"/>
      <c r="Q300" s="1"/>
      <c r="U300" s="1"/>
    </row>
  </sheetData>
  <dataValidations count="1">
    <dataValidation type="list" allowBlank="1" showInputMessage="1" showErrorMessage="1" sqref="C54">
      <formula1>$BP$16:$BP$21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AO236"/>
  <sheetViews>
    <sheetView zoomScale="70" zoomScaleNormal="70" workbookViewId="0">
      <pane ySplit="1" topLeftCell="A2" activePane="bottomLeft" state="frozen"/>
      <selection activeCell="G40" sqref="G40"/>
      <selection pane="bottomLeft" activeCell="M195" sqref="M195"/>
    </sheetView>
  </sheetViews>
  <sheetFormatPr baseColWidth="10" defaultColWidth="9.140625" defaultRowHeight="15" x14ac:dyDescent="0.25"/>
  <cols>
    <col min="2" max="2" width="13" style="62" customWidth="1"/>
    <col min="3" max="4" width="11.5703125" bestFit="1" customWidth="1"/>
    <col min="5" max="7" width="9.140625" hidden="1" customWidth="1"/>
    <col min="8" max="9" width="11.5703125" bestFit="1" customWidth="1"/>
    <col min="10" max="10" width="11.5703125" customWidth="1"/>
    <col min="12" max="12" width="21.42578125" bestFit="1" customWidth="1"/>
    <col min="13" max="13" width="18.85546875" bestFit="1" customWidth="1"/>
    <col min="14" max="14" width="20" bestFit="1" customWidth="1"/>
    <col min="17" max="17" width="18.85546875" bestFit="1" customWidth="1"/>
    <col min="18" max="18" width="11" bestFit="1" customWidth="1"/>
    <col min="21" max="21" width="13.140625" customWidth="1"/>
    <col min="22" max="22" width="18.140625" bestFit="1" customWidth="1"/>
    <col min="23" max="23" width="19.85546875" style="4" bestFit="1" customWidth="1"/>
    <col min="24" max="24" width="11.28515625" style="4" customWidth="1"/>
    <col min="28" max="28" width="21.28515625" style="8" customWidth="1"/>
    <col min="29" max="29" width="13.140625" style="8" customWidth="1"/>
    <col min="30" max="30" width="12.85546875" style="8" customWidth="1"/>
    <col min="31" max="34" width="9.140625" style="8"/>
    <col min="35" max="35" width="12.42578125" customWidth="1"/>
    <col min="36" max="36" width="18.42578125" bestFit="1" customWidth="1"/>
    <col min="37" max="37" width="20.140625" bestFit="1" customWidth="1"/>
    <col min="38" max="38" width="10.140625" bestFit="1" customWidth="1"/>
    <col min="39" max="39" width="7.140625" customWidth="1"/>
    <col min="40" max="40" width="7.28515625" bestFit="1" customWidth="1"/>
    <col min="41" max="41" width="12" bestFit="1" customWidth="1"/>
  </cols>
  <sheetData>
    <row r="1" spans="1:41" ht="45" x14ac:dyDescent="0.25">
      <c r="B1" s="73" t="s">
        <v>5</v>
      </c>
      <c r="C1" s="49" t="s">
        <v>7</v>
      </c>
      <c r="D1" s="49" t="s">
        <v>8</v>
      </c>
      <c r="E1" s="7" t="s">
        <v>6</v>
      </c>
      <c r="F1" t="s">
        <v>0</v>
      </c>
      <c r="G1" t="s">
        <v>1</v>
      </c>
      <c r="H1" s="49" t="s">
        <v>10</v>
      </c>
      <c r="I1" s="49" t="s">
        <v>16</v>
      </c>
      <c r="J1" s="71" t="s">
        <v>53</v>
      </c>
      <c r="L1" t="s">
        <v>0</v>
      </c>
      <c r="M1" t="s">
        <v>40</v>
      </c>
      <c r="N1" t="s">
        <v>41</v>
      </c>
      <c r="P1" t="s">
        <v>1</v>
      </c>
      <c r="Q1" t="s">
        <v>40</v>
      </c>
      <c r="R1" t="s">
        <v>41</v>
      </c>
      <c r="U1" s="70" t="s">
        <v>54</v>
      </c>
      <c r="V1" s="10" t="s">
        <v>9</v>
      </c>
      <c r="W1" s="10" t="s">
        <v>10</v>
      </c>
      <c r="X1" s="15"/>
      <c r="Y1" s="16"/>
      <c r="Z1" s="16"/>
      <c r="AA1" s="103" t="s">
        <v>11</v>
      </c>
      <c r="AB1" s="103"/>
      <c r="AC1" s="103"/>
      <c r="AD1" s="16"/>
      <c r="AE1" s="16"/>
      <c r="AF1"/>
      <c r="AG1"/>
      <c r="AH1"/>
      <c r="AI1" s="70" t="s">
        <v>55</v>
      </c>
      <c r="AJ1" s="28" t="s">
        <v>16</v>
      </c>
      <c r="AK1" s="40" t="s">
        <v>25</v>
      </c>
      <c r="AL1" t="s">
        <v>45</v>
      </c>
    </row>
    <row r="2" spans="1:41" x14ac:dyDescent="0.25">
      <c r="A2" s="6" t="str">
        <f>YEAR(B2)&amp;MONTH(B2)</f>
        <v>20051</v>
      </c>
      <c r="B2" s="61">
        <v>38383</v>
      </c>
      <c r="C2" s="50">
        <f>IF(ISNA(MATCH(A2,'Data to provide'!$H$2:$H$200,0)),0,INDEX('Data to provide'!$J$2:$J$200,MATCH('Irr Correlation'!A2,'Data to provide'!$H$2:$H200,0)))</f>
        <v>58936</v>
      </c>
      <c r="D2" s="50">
        <f>IF(ISNA(MATCH(A2,'Data to provide'!$H$2:$H$200,0)),0,INDEX('Data to provide'!$K$2:$K$200,MATCH('Irr Correlation'!A2,'Data to provide'!$H$2:$H200,0)))</f>
        <v>93669.857113999999</v>
      </c>
      <c r="E2">
        <f>DAY(EOMONTH(B2,0))</f>
        <v>31</v>
      </c>
      <c r="F2">
        <f>MONTH(B2)</f>
        <v>1</v>
      </c>
      <c r="G2">
        <f>YEAR(B2)</f>
        <v>2005</v>
      </c>
      <c r="H2" s="50">
        <f>IF(ISNA(MATCH(A2,'Data to provide'!$M$2:$M$200,0)),0,INDEX('Data to provide'!$O$2:$O$200,MATCH('Irr Correlation'!A2,'Data to provide'!$M$2:$M$200,0)))</f>
        <v>40</v>
      </c>
      <c r="I2" s="50">
        <f>IF(AND($Y$13&lt;&gt;0,D2&lt;&gt;0),(D2/1000)*$Y$13+$AA$13,D2/1000)</f>
        <v>80.146039984451278</v>
      </c>
      <c r="J2" s="68">
        <f>IF(H2&gt;=1,1,0)</f>
        <v>1</v>
      </c>
      <c r="L2">
        <v>1</v>
      </c>
      <c r="M2" s="1">
        <f>SUMIF($F$2:$F$157,L2,$C$2:$C$157)/COUNTIF($F$2:$F$157,L2)/1000</f>
        <v>55.93392307692308</v>
      </c>
      <c r="N2" s="1">
        <f>SUMIF($F$2:$F$157,L2,$D$2:$D$157)/COUNTIF($F$2:$F$157,L2)/1000</f>
        <v>86.744165362384621</v>
      </c>
      <c r="P2">
        <v>2005</v>
      </c>
      <c r="Q2" s="1">
        <f>SUMIF($G$2:$G$157,P2,$C$2:$C$157)/1000</f>
        <v>1467.23</v>
      </c>
      <c r="R2" s="1">
        <f>SUMIF($G$2:$G$157,P2,$D$2:$D$157)/1000</f>
        <v>1687.5548235380002</v>
      </c>
      <c r="U2" s="101">
        <v>42400</v>
      </c>
      <c r="V2" s="11">
        <f>_xlfn.IFNA(VLOOKUP(U2,$B$2:$I$169,3)/1000,"")</f>
        <v>73.892957764000002</v>
      </c>
      <c r="W2" s="11">
        <f>_xlfn.IFNA(VLOOKUP(U2,$B$2:$I$169,7),"")</f>
        <v>60.9</v>
      </c>
      <c r="X2" s="18"/>
      <c r="Y2" s="5" t="s">
        <v>18</v>
      </c>
      <c r="AB2"/>
      <c r="AC2"/>
      <c r="AD2"/>
      <c r="AE2"/>
      <c r="AF2"/>
      <c r="AG2"/>
      <c r="AH2"/>
      <c r="AI2" s="101">
        <v>38383</v>
      </c>
      <c r="AJ2" s="11">
        <f>_xlfn.IFNA(VLOOKUP(AI2,$B$2:$I$169,8),"")</f>
        <v>80.146039984451278</v>
      </c>
      <c r="AK2" s="11">
        <f>_xlfn.IFNA(VLOOKUP(AI2,$B$2:$I$169,7),"")</f>
        <v>40</v>
      </c>
      <c r="AL2" s="1">
        <f>IFERROR(AK2-AJ2,"")</f>
        <v>-40.146039984451278</v>
      </c>
      <c r="AM2" s="1"/>
      <c r="AN2" s="47" t="s">
        <v>28</v>
      </c>
      <c r="AO2" s="47">
        <f>SQRT(SUMSQ(AL2:AL169)/COUNT(AL2:AL169))</f>
        <v>103.46594565538356</v>
      </c>
    </row>
    <row r="3" spans="1:41" x14ac:dyDescent="0.25">
      <c r="A3" s="6" t="str">
        <f t="shared" ref="A3:A66" si="0">YEAR(B3)&amp;MONTH(B3)</f>
        <v>20052</v>
      </c>
      <c r="B3" s="61">
        <v>38411</v>
      </c>
      <c r="C3" s="50">
        <f>IF(ISNA(MATCH(A3,'Data to provide'!$H$2:$H$200,0)),0,INDEX('Data to provide'!$J$2:$J$200,MATCH('Irr Correlation'!A3,'Data to provide'!$H$2:$H201,0)))</f>
        <v>75313</v>
      </c>
      <c r="D3" s="50">
        <f>IF(ISNA(MATCH(A3,'Data to provide'!$H$2:$H$200,0)),0,INDEX('Data to provide'!$K$2:$K$200,MATCH('Irr Correlation'!A3,'Data to provide'!$H$2:$H201,0)))</f>
        <v>106519.835875</v>
      </c>
      <c r="E3">
        <f t="shared" ref="E3:E66" si="1">DAY(EOMONTH(B3,0))</f>
        <v>28</v>
      </c>
      <c r="F3">
        <f t="shared" ref="F3:F66" si="2">MONTH(B3)</f>
        <v>2</v>
      </c>
      <c r="G3">
        <f t="shared" ref="G3:G66" si="3">YEAR(B3)</f>
        <v>2005</v>
      </c>
      <c r="H3" s="50">
        <f>IF(ISNA(MATCH(A3,'Data to provide'!$M$2:$M$200,0)),0,INDEX('Data to provide'!$O$2:$O$200,MATCH('Irr Correlation'!A3,'Data to provide'!$M$2:$M$200,0)))</f>
        <v>0</v>
      </c>
      <c r="I3" s="50">
        <f t="shared" ref="I3:I66" si="4">IF(AND($Y$13&lt;&gt;0,D3&lt;&gt;0),(D3/1000)*$Y$13+$AA$13,D3/1000)</f>
        <v>93.254876238337346</v>
      </c>
      <c r="J3" s="68">
        <f>IF(AND(H3&gt;0,J2&lt;12),J2+1,IF(J2=12,1,0))</f>
        <v>0</v>
      </c>
      <c r="L3">
        <v>2</v>
      </c>
      <c r="M3" s="1">
        <f t="shared" ref="M3:M12" si="5">SUMIF($F$2:$F$157,L3,$C$2:$C$157)/COUNTIF($F$2:$F$157,L3)/1000</f>
        <v>77.156307692307692</v>
      </c>
      <c r="N3" s="1">
        <f t="shared" ref="N3:N13" si="6">SUMIF($F$2:$F$157,L3,$D$2:$D$157)/COUNTIF($F$2:$F$157,L3)/1000</f>
        <v>108.62906803107694</v>
      </c>
      <c r="P3">
        <v>2006</v>
      </c>
      <c r="Q3" s="1">
        <f t="shared" ref="Q3:Q14" si="7">SUMIF($G$2:$G$157,P3,$C$2:$C$157)/1000</f>
        <v>1530.144</v>
      </c>
      <c r="R3" s="1">
        <f t="shared" ref="R3:R14" si="8">SUMIF($G$2:$G$157,P3,$D$2:$D$157)/1000</f>
        <v>1752.0751440479999</v>
      </c>
      <c r="U3" s="101">
        <v>42429</v>
      </c>
      <c r="V3" s="11">
        <f t="shared" ref="V3:V38" si="9">_xlfn.IFNA(VLOOKUP(U3,$B$2:$I$169,3)/1000,"")</f>
        <v>107.917243677</v>
      </c>
      <c r="W3" s="11">
        <f t="shared" ref="W3:W37" si="10">_xlfn.IFNA(VLOOKUP(U3,$B$2:$I$169,7),"")</f>
        <v>94</v>
      </c>
      <c r="X3" s="18"/>
      <c r="Y3" s="5" t="s">
        <v>17</v>
      </c>
      <c r="AB3"/>
      <c r="AC3"/>
      <c r="AD3"/>
      <c r="AE3"/>
      <c r="AF3"/>
      <c r="AG3"/>
      <c r="AH3"/>
      <c r="AI3" s="101">
        <v>42216</v>
      </c>
      <c r="AJ3" s="11">
        <f t="shared" ref="AJ3:AJ66" si="11">_xlfn.IFNA(VLOOKUP(AI3,$B$2:$I$169,8),"")</f>
        <v>210.07007688851513</v>
      </c>
      <c r="AK3" s="11">
        <f t="shared" ref="AK3:AK66" si="12">_xlfn.IFNA(VLOOKUP(AI3,$B$2:$I$169,7),"")</f>
        <v>20</v>
      </c>
      <c r="AL3" s="1">
        <f t="shared" ref="AL3:AL66" si="13">IFERROR(AK3-AJ3,"")</f>
        <v>-190.07007688851513</v>
      </c>
      <c r="AM3" s="1"/>
      <c r="AN3" s="47" t="s">
        <v>29</v>
      </c>
      <c r="AO3" s="11">
        <f>MIN(AK2:AK169)</f>
        <v>0</v>
      </c>
    </row>
    <row r="4" spans="1:41" x14ac:dyDescent="0.25">
      <c r="A4" s="6" t="str">
        <f t="shared" si="0"/>
        <v>20053</v>
      </c>
      <c r="B4" s="61">
        <v>38442</v>
      </c>
      <c r="C4" s="50">
        <f>IF(ISNA(MATCH(A4,'Data to provide'!$H$2:$H$200,0)),0,INDEX('Data to provide'!$J$2:$J$200,MATCH('Irr Correlation'!A4,'Data to provide'!$H$2:$H202,0)))</f>
        <v>115584</v>
      </c>
      <c r="D4" s="50">
        <f>IF(ISNA(MATCH(A4,'Data to provide'!$H$2:$H$200,0)),0,INDEX('Data to provide'!$K$2:$K$200,MATCH('Irr Correlation'!A4,'Data to provide'!$H$2:$H202,0)))</f>
        <v>143795.68407399999</v>
      </c>
      <c r="E4">
        <f t="shared" si="1"/>
        <v>31</v>
      </c>
      <c r="F4">
        <f t="shared" si="2"/>
        <v>3</v>
      </c>
      <c r="G4">
        <f t="shared" si="3"/>
        <v>2005</v>
      </c>
      <c r="H4" s="50">
        <f>IF(ISNA(MATCH(A4,'Data to provide'!$M$2:$M$200,0)),0,INDEX('Data to provide'!$O$2:$O$200,MATCH('Irr Correlation'!A4,'Data to provide'!$M$2:$M$200,0)))</f>
        <v>0</v>
      </c>
      <c r="I4" s="50">
        <f t="shared" si="4"/>
        <v>131.28163093994416</v>
      </c>
      <c r="J4" s="68">
        <f>IF(AND(H4&gt;0,J3&lt;12),J3+1,IF(J3=12,1,0))</f>
        <v>0</v>
      </c>
      <c r="L4">
        <v>3</v>
      </c>
      <c r="M4" s="1">
        <f>SUMIF($F$2:$F$157,L4,$C$2:$C$157)/COUNTIF($F$2:$F$157,L4)/1000</f>
        <v>119.92261538461538</v>
      </c>
      <c r="N4" s="1">
        <f t="shared" si="6"/>
        <v>147.66724532969232</v>
      </c>
      <c r="P4">
        <v>2007</v>
      </c>
      <c r="Q4" s="1">
        <f t="shared" si="7"/>
        <v>1498.153</v>
      </c>
      <c r="R4" s="1">
        <f t="shared" si="8"/>
        <v>1745.9153959760001</v>
      </c>
      <c r="U4" s="101">
        <v>42460</v>
      </c>
      <c r="V4" s="11">
        <f t="shared" si="9"/>
        <v>137.20468042100001</v>
      </c>
      <c r="W4" s="11">
        <f t="shared" si="10"/>
        <v>123.2</v>
      </c>
      <c r="X4" s="18"/>
      <c r="AB4"/>
      <c r="AC4"/>
      <c r="AD4"/>
      <c r="AE4"/>
      <c r="AF4"/>
      <c r="AG4"/>
      <c r="AH4"/>
      <c r="AI4" s="101">
        <v>43131</v>
      </c>
      <c r="AJ4" s="11">
        <f t="shared" si="11"/>
        <v>70.757035270783149</v>
      </c>
      <c r="AK4" s="11">
        <f t="shared" si="12"/>
        <v>0</v>
      </c>
      <c r="AL4" s="1">
        <f t="shared" si="13"/>
        <v>-70.757035270783149</v>
      </c>
      <c r="AM4" s="1"/>
      <c r="AN4" s="47" t="s">
        <v>30</v>
      </c>
      <c r="AO4" s="11">
        <f>MAX(AK2:AK169)</f>
        <v>40</v>
      </c>
    </row>
    <row r="5" spans="1:41" x14ac:dyDescent="0.25">
      <c r="A5" s="6" t="str">
        <f t="shared" si="0"/>
        <v>20054</v>
      </c>
      <c r="B5" s="61">
        <v>38472</v>
      </c>
      <c r="C5" s="50">
        <f>IF(ISNA(MATCH(A5,'Data to provide'!$H$2:$H$200,0)),0,INDEX('Data to provide'!$J$2:$J$200,MATCH('Irr Correlation'!A5,'Data to provide'!$H$2:$H203,0)))</f>
        <v>147550</v>
      </c>
      <c r="D5" s="50">
        <f>IF(ISNA(MATCH(A5,'Data to provide'!$H$2:$H$200,0)),0,INDEX('Data to provide'!$K$2:$K$200,MATCH('Irr Correlation'!A5,'Data to provide'!$H$2:$H203,0)))</f>
        <v>160126.63945300001</v>
      </c>
      <c r="E5">
        <f t="shared" si="1"/>
        <v>30</v>
      </c>
      <c r="F5">
        <f t="shared" si="2"/>
        <v>4</v>
      </c>
      <c r="G5">
        <f t="shared" si="3"/>
        <v>2005</v>
      </c>
      <c r="H5" s="50">
        <f>IF(ISNA(MATCH(A5,'Data to provide'!$M$2:$M$200,0)),0,INDEX('Data to provide'!$O$2:$O$200,MATCH('Irr Correlation'!A5,'Data to provide'!$M$2:$M$200,0)))</f>
        <v>0</v>
      </c>
      <c r="I5" s="50">
        <f t="shared" si="4"/>
        <v>147.94156664213918</v>
      </c>
      <c r="J5" s="68">
        <f t="shared" ref="J5:J67" si="14">IF(AND(H5&gt;0,J4&lt;12),J4+1,IF(J4=12,1,0))</f>
        <v>0</v>
      </c>
      <c r="L5">
        <v>4</v>
      </c>
      <c r="M5" s="1">
        <f t="shared" si="5"/>
        <v>154.71100000000001</v>
      </c>
      <c r="N5" s="1">
        <f t="shared" si="6"/>
        <v>170.23412893692307</v>
      </c>
      <c r="P5">
        <v>2008</v>
      </c>
      <c r="Q5" s="1">
        <f t="shared" si="7"/>
        <v>1491.758</v>
      </c>
      <c r="R5" s="1">
        <f>SUMIF($G$2:$G$157,P5,$D$2:$D$157)/1000</f>
        <v>1711.1177445839994</v>
      </c>
      <c r="U5" s="101">
        <v>42490</v>
      </c>
      <c r="V5" s="11">
        <f t="shared" si="9"/>
        <v>172.89409386099999</v>
      </c>
      <c r="W5" s="11">
        <f t="shared" si="10"/>
        <v>157.4</v>
      </c>
      <c r="X5" s="18"/>
      <c r="Y5" s="5" t="s">
        <v>23</v>
      </c>
      <c r="AB5"/>
      <c r="AC5"/>
      <c r="AD5"/>
      <c r="AE5"/>
      <c r="AF5"/>
      <c r="AG5"/>
      <c r="AH5"/>
      <c r="AI5" s="101">
        <v>43404</v>
      </c>
      <c r="AJ5" s="11">
        <f t="shared" si="11"/>
        <v>38.712688810067647</v>
      </c>
      <c r="AK5" s="11">
        <f t="shared" si="12"/>
        <v>30</v>
      </c>
      <c r="AL5" s="1">
        <f t="shared" si="13"/>
        <v>-8.7126888100676467</v>
      </c>
      <c r="AM5" s="1"/>
      <c r="AN5" s="47" t="s">
        <v>31</v>
      </c>
      <c r="AO5" s="51">
        <f>AO2/(AO4-AO3)</f>
        <v>2.5866486413845893</v>
      </c>
    </row>
    <row r="6" spans="1:41" x14ac:dyDescent="0.25">
      <c r="A6" s="6" t="str">
        <f t="shared" si="0"/>
        <v>20055</v>
      </c>
      <c r="B6" s="61">
        <v>38503</v>
      </c>
      <c r="C6" s="50">
        <f>IF(ISNA(MATCH(A6,'Data to provide'!$H$2:$H$200,0)),0,INDEX('Data to provide'!$J$2:$J$200,MATCH('Irr Correlation'!A6,'Data to provide'!$H$2:$H204,0)))</f>
        <v>184347</v>
      </c>
      <c r="D6" s="50">
        <f>IF(ISNA(MATCH(A6,'Data to provide'!$H$2:$H$200,0)),0,INDEX('Data to provide'!$K$2:$K$200,MATCH('Irr Correlation'!A6,'Data to provide'!$H$2:$H204,0)))</f>
        <v>187315.35608699999</v>
      </c>
      <c r="E6">
        <f t="shared" si="1"/>
        <v>31</v>
      </c>
      <c r="F6">
        <f t="shared" si="2"/>
        <v>5</v>
      </c>
      <c r="G6">
        <f t="shared" si="3"/>
        <v>2005</v>
      </c>
      <c r="H6" s="50">
        <f>IF(ISNA(MATCH(A6,'Data to provide'!$M$2:$M$200,0)),0,INDEX('Data to provide'!$O$2:$O$200,MATCH('Irr Correlation'!A6,'Data to provide'!$M$2:$M$200,0)))</f>
        <v>0</v>
      </c>
      <c r="I6" s="50">
        <f t="shared" si="4"/>
        <v>175.67798869679149</v>
      </c>
      <c r="J6" s="68">
        <f t="shared" si="14"/>
        <v>0</v>
      </c>
      <c r="L6">
        <v>5</v>
      </c>
      <c r="M6" s="1">
        <f t="shared" si="5"/>
        <v>182.16215384615384</v>
      </c>
      <c r="N6" s="1">
        <f t="shared" si="6"/>
        <v>184.87527197469234</v>
      </c>
      <c r="P6">
        <v>2009</v>
      </c>
      <c r="Q6" s="1">
        <f t="shared" si="7"/>
        <v>1530.797</v>
      </c>
      <c r="R6" s="1">
        <f t="shared" si="8"/>
        <v>1761.413115564</v>
      </c>
      <c r="U6" s="101">
        <v>42521</v>
      </c>
      <c r="V6" s="11">
        <f t="shared" si="9"/>
        <v>178.44347706500002</v>
      </c>
      <c r="W6" s="11">
        <f t="shared" si="10"/>
        <v>165.5</v>
      </c>
      <c r="X6" s="18"/>
      <c r="Y6" s="5" t="s">
        <v>43</v>
      </c>
      <c r="AB6"/>
      <c r="AC6"/>
      <c r="AD6"/>
      <c r="AE6"/>
      <c r="AF6"/>
      <c r="AG6"/>
      <c r="AH6"/>
      <c r="AI6" s="30"/>
      <c r="AJ6" s="11" t="str">
        <f t="shared" si="11"/>
        <v/>
      </c>
      <c r="AK6" s="11" t="str">
        <f t="shared" si="12"/>
        <v/>
      </c>
      <c r="AL6" s="1" t="str">
        <f t="shared" si="13"/>
        <v/>
      </c>
      <c r="AM6" s="1"/>
    </row>
    <row r="7" spans="1:41" x14ac:dyDescent="0.25">
      <c r="A7" s="6" t="str">
        <f t="shared" si="0"/>
        <v>20056</v>
      </c>
      <c r="B7" s="61">
        <v>38533</v>
      </c>
      <c r="C7" s="50">
        <f>IF(ISNA(MATCH(A7,'Data to provide'!$H$2:$H$200,0)),0,INDEX('Data to provide'!$J$2:$J$200,MATCH('Irr Correlation'!A7,'Data to provide'!$H$2:$H205,0)))</f>
        <v>203724</v>
      </c>
      <c r="D7" s="50">
        <f>IF(ISNA(MATCH(A7,'Data to provide'!$H$2:$H$200,0)),0,INDEX('Data to provide'!$K$2:$K$200,MATCH('Irr Correlation'!A7,'Data to provide'!$H$2:$H205,0)))</f>
        <v>201306.21623600001</v>
      </c>
      <c r="E7">
        <f t="shared" si="1"/>
        <v>30</v>
      </c>
      <c r="F7">
        <f t="shared" si="2"/>
        <v>6</v>
      </c>
      <c r="G7">
        <f t="shared" si="3"/>
        <v>2005</v>
      </c>
      <c r="H7" s="50">
        <f>IF(ISNA(MATCH(A7,'Data to provide'!$M$2:$M$200,0)),0,INDEX('Data to provide'!$O$2:$O$200,MATCH('Irr Correlation'!A7,'Data to provide'!$M$2:$M$200,0)))</f>
        <v>0</v>
      </c>
      <c r="I7" s="50">
        <f t="shared" si="4"/>
        <v>189.95068892108264</v>
      </c>
      <c r="J7" s="68">
        <f t="shared" si="14"/>
        <v>0</v>
      </c>
      <c r="L7">
        <v>6</v>
      </c>
      <c r="M7" s="1">
        <f t="shared" si="5"/>
        <v>204.84976923076923</v>
      </c>
      <c r="N7" s="1">
        <f t="shared" si="6"/>
        <v>201.89163445684613</v>
      </c>
      <c r="P7">
        <v>2010</v>
      </c>
      <c r="Q7" s="1">
        <f t="shared" si="7"/>
        <v>1523.175</v>
      </c>
      <c r="R7" s="1">
        <f t="shared" si="8"/>
        <v>1742.2607517899996</v>
      </c>
      <c r="U7" s="101">
        <v>42551</v>
      </c>
      <c r="V7" s="11">
        <f t="shared" si="9"/>
        <v>205.64187541999999</v>
      </c>
      <c r="W7" s="11">
        <f t="shared" si="10"/>
        <v>199.9</v>
      </c>
      <c r="X7" s="18"/>
      <c r="Y7" s="5" t="s">
        <v>44</v>
      </c>
      <c r="AB7"/>
      <c r="AC7"/>
      <c r="AD7"/>
      <c r="AE7"/>
      <c r="AF7"/>
      <c r="AG7"/>
      <c r="AH7"/>
      <c r="AI7" s="30"/>
      <c r="AJ7" s="11" t="str">
        <f t="shared" si="11"/>
        <v/>
      </c>
      <c r="AK7" s="11" t="str">
        <f t="shared" si="12"/>
        <v/>
      </c>
      <c r="AL7" s="1" t="str">
        <f t="shared" si="13"/>
        <v/>
      </c>
      <c r="AM7" s="1"/>
    </row>
    <row r="8" spans="1:41" x14ac:dyDescent="0.25">
      <c r="A8" s="6" t="str">
        <f t="shared" si="0"/>
        <v>20057</v>
      </c>
      <c r="B8" s="61">
        <v>38564</v>
      </c>
      <c r="C8" s="50">
        <f>IF(ISNA(MATCH(A8,'Data to provide'!$H$2:$H$200,0)),0,INDEX('Data to provide'!$J$2:$J$200,MATCH('Irr Correlation'!A8,'Data to provide'!$H$2:$H206,0)))</f>
        <v>212392</v>
      </c>
      <c r="D8" s="50">
        <f>IF(ISNA(MATCH(A8,'Data to provide'!$H$2:$H$200,0)),0,INDEX('Data to provide'!$K$2:$K$200,MATCH('Irr Correlation'!A8,'Data to provide'!$H$2:$H206,0)))</f>
        <v>212584.46061499999</v>
      </c>
      <c r="E8">
        <f t="shared" si="1"/>
        <v>31</v>
      </c>
      <c r="F8">
        <f t="shared" si="2"/>
        <v>7</v>
      </c>
      <c r="G8">
        <f t="shared" si="3"/>
        <v>2005</v>
      </c>
      <c r="H8" s="50">
        <f>IF(ISNA(MATCH(A8,'Data to provide'!$M$2:$M$200,0)),0,INDEX('Data to provide'!$O$2:$O$200,MATCH('Irr Correlation'!A8,'Data to provide'!$M$2:$M$200,0)))</f>
        <v>0</v>
      </c>
      <c r="I8" s="50">
        <f t="shared" si="4"/>
        <v>201.45612885568656</v>
      </c>
      <c r="J8" s="68">
        <f t="shared" si="14"/>
        <v>0</v>
      </c>
      <c r="L8">
        <v>7</v>
      </c>
      <c r="M8" s="1">
        <f t="shared" si="5"/>
        <v>211.94784615384614</v>
      </c>
      <c r="N8" s="1">
        <f t="shared" si="6"/>
        <v>212.54007725415386</v>
      </c>
      <c r="P8">
        <v>2011</v>
      </c>
      <c r="Q8" s="1">
        <f t="shared" si="7"/>
        <v>1536.38</v>
      </c>
      <c r="R8" s="1">
        <f t="shared" si="8"/>
        <v>1770.841652203</v>
      </c>
      <c r="U8" s="101">
        <v>42582</v>
      </c>
      <c r="V8" s="11">
        <f t="shared" si="9"/>
        <v>211.76664092199999</v>
      </c>
      <c r="W8" s="11">
        <f t="shared" si="10"/>
        <v>208.9</v>
      </c>
      <c r="X8" s="18"/>
      <c r="Y8" s="5" t="s">
        <v>24</v>
      </c>
      <c r="AB8"/>
      <c r="AC8"/>
      <c r="AD8"/>
      <c r="AE8"/>
      <c r="AF8"/>
      <c r="AG8"/>
      <c r="AH8"/>
      <c r="AI8" s="30"/>
      <c r="AJ8" s="11" t="str">
        <f t="shared" si="11"/>
        <v/>
      </c>
      <c r="AK8" s="11" t="str">
        <f t="shared" si="12"/>
        <v/>
      </c>
      <c r="AL8" s="1" t="str">
        <f t="shared" si="13"/>
        <v/>
      </c>
      <c r="AM8" s="1"/>
    </row>
    <row r="9" spans="1:41" x14ac:dyDescent="0.25">
      <c r="A9" s="6" t="str">
        <f t="shared" si="0"/>
        <v>20058</v>
      </c>
      <c r="B9" s="61">
        <v>38595</v>
      </c>
      <c r="C9" s="50">
        <f>IF(ISNA(MATCH(A9,'Data to provide'!$H$2:$H$200,0)),0,INDEX('Data to provide'!$J$2:$J$200,MATCH('Irr Correlation'!A9,'Data to provide'!$H$2:$H207,0)))</f>
        <v>153789</v>
      </c>
      <c r="D9" s="50">
        <f>IF(ISNA(MATCH(A9,'Data to provide'!$H$2:$H$200,0)),0,INDEX('Data to provide'!$K$2:$K$200,MATCH('Irr Correlation'!A9,'Data to provide'!$H$2:$H207,0)))</f>
        <v>163410.51102500001</v>
      </c>
      <c r="E9">
        <f t="shared" si="1"/>
        <v>31</v>
      </c>
      <c r="F9">
        <f t="shared" si="2"/>
        <v>8</v>
      </c>
      <c r="G9">
        <f t="shared" si="3"/>
        <v>2005</v>
      </c>
      <c r="H9" s="50">
        <f>IF(ISNA(MATCH(A9,'Data to provide'!$M$2:$M$200,0)),0,INDEX('Data to provide'!$O$2:$O$200,MATCH('Irr Correlation'!A9,'Data to provide'!$M$2:$M$200,0)))</f>
        <v>0</v>
      </c>
      <c r="I9" s="50">
        <f t="shared" si="4"/>
        <v>151.29159044504149</v>
      </c>
      <c r="J9" s="68">
        <f t="shared" si="14"/>
        <v>0</v>
      </c>
      <c r="L9">
        <v>8</v>
      </c>
      <c r="M9" s="1">
        <f t="shared" si="5"/>
        <v>183.77923076923079</v>
      </c>
      <c r="N9" s="1">
        <f t="shared" si="6"/>
        <v>196.87099709507694</v>
      </c>
      <c r="P9">
        <v>2012</v>
      </c>
      <c r="Q9" s="1">
        <f t="shared" si="7"/>
        <v>1537.229</v>
      </c>
      <c r="R9" s="1">
        <f t="shared" si="8"/>
        <v>1783.5765775959997</v>
      </c>
      <c r="U9" s="101">
        <v>42613</v>
      </c>
      <c r="V9" s="11">
        <f t="shared" si="9"/>
        <v>217.35644383000002</v>
      </c>
      <c r="W9" s="11">
        <f t="shared" si="10"/>
        <v>203.8</v>
      </c>
      <c r="X9" s="18"/>
      <c r="Y9" s="27" t="s">
        <v>26</v>
      </c>
      <c r="AB9"/>
      <c r="AC9"/>
      <c r="AD9"/>
      <c r="AE9"/>
      <c r="AF9"/>
      <c r="AG9"/>
      <c r="AH9"/>
      <c r="AI9" s="30"/>
      <c r="AJ9" s="11" t="str">
        <f t="shared" si="11"/>
        <v/>
      </c>
      <c r="AK9" s="11" t="str">
        <f t="shared" si="12"/>
        <v/>
      </c>
      <c r="AL9" s="1" t="str">
        <f t="shared" si="13"/>
        <v/>
      </c>
      <c r="AM9" s="1"/>
    </row>
    <row r="10" spans="1:41" x14ac:dyDescent="0.25">
      <c r="A10" s="6" t="str">
        <f t="shared" si="0"/>
        <v>20059</v>
      </c>
      <c r="B10" s="61">
        <v>38625</v>
      </c>
      <c r="C10" s="50">
        <f>IF(ISNA(MATCH(A10,'Data to provide'!$H$2:$H$200,0)),0,INDEX('Data to provide'!$J$2:$J$200,MATCH('Irr Correlation'!A10,'Data to provide'!$H$2:$H208,0)))</f>
        <v>134705</v>
      </c>
      <c r="D10" s="50">
        <f>IF(ISNA(MATCH(A10,'Data to provide'!$H$2:$H$200,0)),0,INDEX('Data to provide'!$K$2:$K$200,MATCH('Irr Correlation'!A10,'Data to provide'!$H$2:$H208,0)))</f>
        <v>159657.20957599999</v>
      </c>
      <c r="E10">
        <f t="shared" si="1"/>
        <v>30</v>
      </c>
      <c r="F10">
        <f t="shared" si="2"/>
        <v>9</v>
      </c>
      <c r="G10">
        <f t="shared" si="3"/>
        <v>2005</v>
      </c>
      <c r="H10" s="50">
        <f>IF(ISNA(MATCH(A10,'Data to provide'!$M$2:$M$200,0)),0,INDEX('Data to provide'!$O$2:$O$200,MATCH('Irr Correlation'!A10,'Data to provide'!$M$2:$M$200,0)))</f>
        <v>0</v>
      </c>
      <c r="I10" s="50">
        <f t="shared" si="4"/>
        <v>147.462680294953</v>
      </c>
      <c r="J10" s="68">
        <f t="shared" si="14"/>
        <v>0</v>
      </c>
      <c r="L10">
        <v>9</v>
      </c>
      <c r="M10" s="1">
        <f t="shared" si="5"/>
        <v>136.05407692307693</v>
      </c>
      <c r="N10" s="1">
        <f>SUMIF($F$2:$F$157,L10,$D$2:$D$157)/COUNTIF($F$2:$F$157,L10)/1000</f>
        <v>160.86674360253846</v>
      </c>
      <c r="P10">
        <v>2013</v>
      </c>
      <c r="Q10" s="1">
        <f t="shared" si="7"/>
        <v>1484.8040000000001</v>
      </c>
      <c r="R10" s="1">
        <f>SUMIF($G$2:$G$157,P10,$D$2:$D$157)/1000</f>
        <v>1703.0507096070003</v>
      </c>
      <c r="U10" s="101">
        <v>42643</v>
      </c>
      <c r="V10" s="11">
        <f t="shared" si="9"/>
        <v>180.37438952299999</v>
      </c>
      <c r="W10" s="11">
        <f t="shared" si="10"/>
        <v>173.4</v>
      </c>
      <c r="X10" s="18"/>
      <c r="AB10"/>
      <c r="AC10"/>
      <c r="AD10"/>
      <c r="AE10"/>
      <c r="AF10"/>
      <c r="AG10"/>
      <c r="AH10"/>
      <c r="AI10" s="30"/>
      <c r="AJ10" s="11" t="str">
        <f t="shared" si="11"/>
        <v/>
      </c>
      <c r="AK10" s="11" t="str">
        <f t="shared" si="12"/>
        <v/>
      </c>
      <c r="AL10" s="1" t="str">
        <f t="shared" si="13"/>
        <v/>
      </c>
      <c r="AM10" s="1"/>
    </row>
    <row r="11" spans="1:41" x14ac:dyDescent="0.25">
      <c r="A11" s="6" t="str">
        <f t="shared" si="0"/>
        <v>200510</v>
      </c>
      <c r="B11" s="61">
        <v>38656</v>
      </c>
      <c r="C11" s="50">
        <f>IF(ISNA(MATCH(A11,'Data to provide'!$H$2:$H$200,0)),0,INDEX('Data to provide'!$J$2:$J$200,MATCH('Irr Correlation'!A11,'Data to provide'!$H$2:$H209,0)))</f>
        <v>71903</v>
      </c>
      <c r="D11" s="50">
        <f>IF(ISNA(MATCH(A11,'Data to provide'!$H$2:$H$200,0)),0,INDEX('Data to provide'!$K$2:$K$200,MATCH('Irr Correlation'!A11,'Data to provide'!$H$2:$H209,0)))</f>
        <v>87919.112768999999</v>
      </c>
      <c r="E11">
        <f t="shared" si="1"/>
        <v>31</v>
      </c>
      <c r="F11">
        <f t="shared" si="2"/>
        <v>10</v>
      </c>
      <c r="G11">
        <f t="shared" si="3"/>
        <v>2005</v>
      </c>
      <c r="H11" s="50">
        <f>IF(ISNA(MATCH(A11,'Data to provide'!$M$2:$M$200,0)),0,INDEX('Data to provide'!$O$2:$O$200,MATCH('Irr Correlation'!A11,'Data to provide'!$M$2:$M$200,0)))</f>
        <v>0</v>
      </c>
      <c r="I11" s="50">
        <f t="shared" si="4"/>
        <v>74.279449279619655</v>
      </c>
      <c r="J11" s="68">
        <f t="shared" si="14"/>
        <v>0</v>
      </c>
      <c r="L11">
        <v>10</v>
      </c>
      <c r="M11" s="1">
        <f t="shared" si="5"/>
        <v>92.28953846153847</v>
      </c>
      <c r="N11" s="1">
        <f t="shared" si="6"/>
        <v>122.24781012861538</v>
      </c>
      <c r="P11">
        <v>2014</v>
      </c>
      <c r="Q11" s="1">
        <f t="shared" si="7"/>
        <v>1552.3789999999999</v>
      </c>
      <c r="R11" s="1">
        <f t="shared" si="8"/>
        <v>1783.0379362070003</v>
      </c>
      <c r="U11" s="101">
        <v>42674</v>
      </c>
      <c r="V11" s="11">
        <f t="shared" si="9"/>
        <v>133.43439232599999</v>
      </c>
      <c r="W11" s="11">
        <f t="shared" si="10"/>
        <v>119.6</v>
      </c>
      <c r="X11" s="18"/>
      <c r="Y11" s="7" t="s">
        <v>12</v>
      </c>
      <c r="AB11"/>
      <c r="AC11"/>
      <c r="AD11"/>
      <c r="AE11"/>
      <c r="AF11"/>
      <c r="AG11"/>
      <c r="AH11"/>
      <c r="AI11" s="30"/>
      <c r="AJ11" s="11" t="str">
        <f t="shared" si="11"/>
        <v/>
      </c>
      <c r="AK11" s="11" t="str">
        <f t="shared" si="12"/>
        <v/>
      </c>
      <c r="AL11" s="1" t="str">
        <f t="shared" si="13"/>
        <v/>
      </c>
      <c r="AM11" s="1"/>
    </row>
    <row r="12" spans="1:41" x14ac:dyDescent="0.25">
      <c r="A12" s="6" t="str">
        <f t="shared" si="0"/>
        <v>200511</v>
      </c>
      <c r="B12" s="61">
        <v>38686</v>
      </c>
      <c r="C12" s="50">
        <f>IF(ISNA(MATCH(A12,'Data to provide'!$H$2:$H$200,0)),0,INDEX('Data to provide'!$J$2:$J$200,MATCH('Irr Correlation'!A12,'Data to provide'!$H$2:$H210,0)))</f>
        <v>55493</v>
      </c>
      <c r="D12" s="50">
        <f>IF(ISNA(MATCH(A12,'Data to provide'!$H$2:$H$200,0)),0,INDEX('Data to provide'!$K$2:$K$200,MATCH('Irr Correlation'!A12,'Data to provide'!$H$2:$H210,0)))</f>
        <v>81516.491735000003</v>
      </c>
      <c r="E12">
        <f t="shared" si="1"/>
        <v>30</v>
      </c>
      <c r="F12">
        <f t="shared" si="2"/>
        <v>11</v>
      </c>
      <c r="G12">
        <f t="shared" si="3"/>
        <v>2005</v>
      </c>
      <c r="H12" s="50">
        <f>IF(ISNA(MATCH(A12,'Data to provide'!$M$2:$M$200,0)),0,INDEX('Data to provide'!$O$2:$O$200,MATCH('Irr Correlation'!A12,'Data to provide'!$M$2:$M$200,0)))</f>
        <v>0</v>
      </c>
      <c r="I12" s="50">
        <f t="shared" si="4"/>
        <v>67.747850100240072</v>
      </c>
      <c r="J12" s="68">
        <f t="shared" si="14"/>
        <v>0</v>
      </c>
      <c r="L12">
        <v>11</v>
      </c>
      <c r="M12" s="1">
        <f t="shared" si="5"/>
        <v>57.833153846153841</v>
      </c>
      <c r="N12" s="1">
        <f>SUMIF($F$2:$F$157,L12,$D$2:$D$157)/COUNTIF($F$2:$F$157,L12)/1000</f>
        <v>85.685988397307696</v>
      </c>
      <c r="P12">
        <v>2015</v>
      </c>
      <c r="Q12" s="1">
        <f t="shared" si="7"/>
        <v>1581.2470000000001</v>
      </c>
      <c r="R12" s="1">
        <f t="shared" si="8"/>
        <v>1825.5533202580002</v>
      </c>
      <c r="U12" s="101">
        <v>42704</v>
      </c>
      <c r="V12" s="11">
        <f t="shared" si="9"/>
        <v>85.606368810999996</v>
      </c>
      <c r="W12" s="11">
        <f t="shared" si="10"/>
        <v>72.8</v>
      </c>
      <c r="X12" s="18"/>
      <c r="Y12" s="7" t="s">
        <v>13</v>
      </c>
      <c r="Z12" s="7" t="s">
        <v>14</v>
      </c>
      <c r="AA12" s="14" t="s">
        <v>15</v>
      </c>
      <c r="AB12"/>
      <c r="AC12"/>
      <c r="AD12"/>
      <c r="AE12"/>
      <c r="AF12"/>
      <c r="AG12"/>
      <c r="AH12"/>
      <c r="AI12" s="30"/>
      <c r="AJ12" s="11" t="str">
        <f t="shared" si="11"/>
        <v/>
      </c>
      <c r="AK12" s="11" t="str">
        <f t="shared" si="12"/>
        <v/>
      </c>
      <c r="AL12" s="1" t="str">
        <f t="shared" si="13"/>
        <v/>
      </c>
      <c r="AM12" s="1"/>
    </row>
    <row r="13" spans="1:41" x14ac:dyDescent="0.25">
      <c r="A13" s="6" t="str">
        <f t="shared" si="0"/>
        <v>200512</v>
      </c>
      <c r="B13" s="61">
        <v>38717</v>
      </c>
      <c r="C13" s="50">
        <f>IF(ISNA(MATCH(A13,'Data to provide'!$H$2:$H$200,0)),0,INDEX('Data to provide'!$J$2:$J$200,MATCH('Irr Correlation'!A13,'Data to provide'!$H$2:$H211,0)))</f>
        <v>53494</v>
      </c>
      <c r="D13" s="50">
        <f>IF(ISNA(MATCH(A13,'Data to provide'!$H$2:$H$200,0)),0,INDEX('Data to provide'!$K$2:$K$200,MATCH('Irr Correlation'!A13,'Data to provide'!$H$2:$H211,0)))</f>
        <v>89733.448978999993</v>
      </c>
      <c r="E13">
        <f t="shared" si="1"/>
        <v>31</v>
      </c>
      <c r="F13">
        <f t="shared" si="2"/>
        <v>12</v>
      </c>
      <c r="G13">
        <f t="shared" si="3"/>
        <v>2005</v>
      </c>
      <c r="H13" s="50">
        <f>IF(ISNA(MATCH(A13,'Data to provide'!$M$2:$M$200,0)),0,INDEX('Data to provide'!$O$2:$O$200,MATCH('Irr Correlation'!A13,'Data to provide'!$M$2:$M$200,0)))</f>
        <v>0</v>
      </c>
      <c r="I13" s="50">
        <f t="shared" si="4"/>
        <v>76.130334540112898</v>
      </c>
      <c r="J13" s="68">
        <f t="shared" si="14"/>
        <v>0</v>
      </c>
      <c r="L13">
        <v>12</v>
      </c>
      <c r="M13" s="1">
        <f>SUMIF($F$2:$F$157,L13,$C$2:$C$157)/COUNTIF($F$2:$F$157,L13)/1000</f>
        <v>49.497999999999998</v>
      </c>
      <c r="N13" s="1">
        <f t="shared" si="6"/>
        <v>79.300822669615386</v>
      </c>
      <c r="P13">
        <v>2016</v>
      </c>
      <c r="Q13" s="1">
        <f>SUMIF($G$2:$G$157,P13,$C$2:$C$157)/1000</f>
        <v>1556.39</v>
      </c>
      <c r="R13" s="1">
        <f t="shared" si="8"/>
        <v>1795.2344026379997</v>
      </c>
      <c r="U13" s="101">
        <v>42735</v>
      </c>
      <c r="V13" s="11">
        <f t="shared" si="9"/>
        <v>90.701839018000001</v>
      </c>
      <c r="W13" s="11">
        <f t="shared" si="10"/>
        <v>82.4</v>
      </c>
      <c r="X13" s="18"/>
      <c r="Y13" s="20">
        <f>SLOPE(W2:W169,V2:V169)</f>
        <v>1.0201445852713553</v>
      </c>
      <c r="Z13" s="13" t="s">
        <v>14</v>
      </c>
      <c r="AA13" s="20">
        <f>INTERCEPT(W2:W169,V2:V169)</f>
        <v>-15.410757553537366</v>
      </c>
      <c r="AB13"/>
      <c r="AC13"/>
      <c r="AD13"/>
      <c r="AE13"/>
      <c r="AF13"/>
      <c r="AG13"/>
      <c r="AH13"/>
      <c r="AI13" s="29"/>
      <c r="AJ13" s="11" t="str">
        <f t="shared" si="11"/>
        <v/>
      </c>
      <c r="AK13" s="11" t="str">
        <f t="shared" si="12"/>
        <v/>
      </c>
      <c r="AL13" s="1" t="str">
        <f t="shared" si="13"/>
        <v/>
      </c>
      <c r="AM13" s="1"/>
    </row>
    <row r="14" spans="1:41" x14ac:dyDescent="0.25">
      <c r="A14" s="6" t="str">
        <f t="shared" si="0"/>
        <v>20061</v>
      </c>
      <c r="B14" s="61">
        <v>38748</v>
      </c>
      <c r="C14" s="50">
        <f>IF(ISNA(MATCH(A14,'Data to provide'!$H$2:$H$200,0)),0,INDEX('Data to provide'!$J$2:$J$200,MATCH('Irr Correlation'!A14,'Data to provide'!$H$2:$H212,0)))</f>
        <v>49365</v>
      </c>
      <c r="D14" s="50">
        <f>IF(ISNA(MATCH(A14,'Data to provide'!$H$2:$H$200,0)),0,INDEX('Data to provide'!$K$2:$K$200,MATCH('Irr Correlation'!A14,'Data to provide'!$H$2:$H212,0)))</f>
        <v>73054.040995000003</v>
      </c>
      <c r="E14">
        <f t="shared" si="1"/>
        <v>31</v>
      </c>
      <c r="F14">
        <f t="shared" si="2"/>
        <v>1</v>
      </c>
      <c r="G14">
        <f t="shared" si="3"/>
        <v>2006</v>
      </c>
      <c r="H14" s="50">
        <f>IF(ISNA(MATCH(A14,'Data to provide'!$M$2:$M$200,0)),0,INDEX('Data to provide'!$O$2:$O$200,MATCH('Irr Correlation'!A14,'Data to provide'!$M$2:$M$200,0)))</f>
        <v>0</v>
      </c>
      <c r="I14" s="50">
        <f t="shared" si="4"/>
        <v>59.114926799703511</v>
      </c>
      <c r="J14" s="68">
        <f t="shared" si="14"/>
        <v>0</v>
      </c>
      <c r="P14">
        <v>2017</v>
      </c>
      <c r="Q14" s="1">
        <f t="shared" si="7"/>
        <v>1550.1030000000001</v>
      </c>
      <c r="R14" s="1">
        <f t="shared" si="8"/>
        <v>1786.5698180970001</v>
      </c>
      <c r="U14" s="101">
        <v>42766</v>
      </c>
      <c r="V14" s="11">
        <f t="shared" si="9"/>
        <v>91.993619168000009</v>
      </c>
      <c r="W14" s="11">
        <f t="shared" si="10"/>
        <v>76.7</v>
      </c>
      <c r="X14" s="18"/>
      <c r="AB14"/>
      <c r="AC14"/>
      <c r="AD14"/>
      <c r="AE14"/>
      <c r="AF14"/>
      <c r="AG14"/>
      <c r="AH14"/>
      <c r="AI14" s="29"/>
      <c r="AJ14" s="11" t="str">
        <f t="shared" si="11"/>
        <v/>
      </c>
      <c r="AK14" s="11" t="str">
        <f t="shared" si="12"/>
        <v/>
      </c>
      <c r="AL14" s="1" t="str">
        <f t="shared" si="13"/>
        <v/>
      </c>
      <c r="AM14" s="1"/>
    </row>
    <row r="15" spans="1:41" x14ac:dyDescent="0.25">
      <c r="A15" s="6" t="str">
        <f t="shared" si="0"/>
        <v>20062</v>
      </c>
      <c r="B15" s="61">
        <v>38776</v>
      </c>
      <c r="C15" s="50">
        <f>IF(ISNA(MATCH(A15,'Data to provide'!$H$2:$H$200,0)),0,INDEX('Data to provide'!$J$2:$J$200,MATCH('Irr Correlation'!A15,'Data to provide'!$H$2:$H213,0)))</f>
        <v>85307</v>
      </c>
      <c r="D15" s="50">
        <f>IF(ISNA(MATCH(A15,'Data to provide'!$H$2:$H$200,0)),0,INDEX('Data to provide'!$K$2:$K$200,MATCH('Irr Correlation'!A15,'Data to provide'!$H$2:$H213,0)))</f>
        <v>124523.02151599999</v>
      </c>
      <c r="E15">
        <f t="shared" si="1"/>
        <v>28</v>
      </c>
      <c r="F15">
        <f t="shared" si="2"/>
        <v>2</v>
      </c>
      <c r="G15">
        <f t="shared" si="3"/>
        <v>2006</v>
      </c>
      <c r="H15" s="50">
        <f>IF(ISNA(MATCH(A15,'Data to provide'!$M$2:$M$200,0)),0,INDEX('Data to provide'!$O$2:$O$200,MATCH('Irr Correlation'!A15,'Data to provide'!$M$2:$M$200,0)))</f>
        <v>0</v>
      </c>
      <c r="I15" s="50">
        <f t="shared" si="4"/>
        <v>111.62072858763851</v>
      </c>
      <c r="J15" s="68">
        <f t="shared" si="14"/>
        <v>0</v>
      </c>
      <c r="L15" s="21" t="s">
        <v>20</v>
      </c>
      <c r="Q15" s="1"/>
      <c r="U15" s="101">
        <v>42794</v>
      </c>
      <c r="V15" s="11">
        <f t="shared" si="9"/>
        <v>99.573404360999987</v>
      </c>
      <c r="W15" s="11">
        <f t="shared" si="10"/>
        <v>84.3</v>
      </c>
      <c r="X15" s="18"/>
      <c r="AB15"/>
      <c r="AC15"/>
      <c r="AD15"/>
      <c r="AE15"/>
      <c r="AF15"/>
      <c r="AG15"/>
      <c r="AH15"/>
      <c r="AI15" s="29"/>
      <c r="AJ15" s="11" t="str">
        <f t="shared" si="11"/>
        <v/>
      </c>
      <c r="AK15" s="11" t="str">
        <f t="shared" si="12"/>
        <v/>
      </c>
      <c r="AL15" s="1" t="str">
        <f t="shared" si="13"/>
        <v/>
      </c>
      <c r="AM15" s="1"/>
    </row>
    <row r="16" spans="1:41" x14ac:dyDescent="0.25">
      <c r="A16" s="6" t="str">
        <f t="shared" si="0"/>
        <v>20063</v>
      </c>
      <c r="B16" s="61">
        <v>38807</v>
      </c>
      <c r="C16" s="50">
        <f>IF(ISNA(MATCH(A16,'Data to provide'!$H$2:$H$200,0)),0,INDEX('Data to provide'!$J$2:$J$200,MATCH('Irr Correlation'!A16,'Data to provide'!$H$2:$H214,0)))</f>
        <v>113827</v>
      </c>
      <c r="D16" s="50">
        <f>IF(ISNA(MATCH(A16,'Data to provide'!$H$2:$H$200,0)),0,INDEX('Data to provide'!$K$2:$K$200,MATCH('Irr Correlation'!A16,'Data to provide'!$H$2:$H214,0)))</f>
        <v>137760.60592599999</v>
      </c>
      <c r="E16">
        <f t="shared" si="1"/>
        <v>31</v>
      </c>
      <c r="F16">
        <f t="shared" si="2"/>
        <v>3</v>
      </c>
      <c r="G16">
        <f t="shared" si="3"/>
        <v>2006</v>
      </c>
      <c r="H16" s="50">
        <f>IF(ISNA(MATCH(A16,'Data to provide'!$M$2:$M$200,0)),0,INDEX('Data to provide'!$O$2:$O$200,MATCH('Irr Correlation'!A16,'Data to provide'!$M$2:$M$200,0)))</f>
        <v>0</v>
      </c>
      <c r="I16" s="50">
        <f t="shared" si="4"/>
        <v>125.1249786455725</v>
      </c>
      <c r="J16" s="68">
        <f t="shared" si="14"/>
        <v>0</v>
      </c>
      <c r="L16" s="22" t="s">
        <v>3</v>
      </c>
      <c r="M16" s="25">
        <f>STDEV(Q2:Q14)/AVERAGE(Q2:Q14)</f>
        <v>2.1260560087967999E-2</v>
      </c>
      <c r="N16" s="3"/>
      <c r="Q16" s="1"/>
      <c r="U16" s="101">
        <v>42825</v>
      </c>
      <c r="V16" s="11">
        <f t="shared" si="9"/>
        <v>162.18596572899997</v>
      </c>
      <c r="W16" s="11">
        <f t="shared" si="10"/>
        <v>150.4</v>
      </c>
      <c r="X16" s="18"/>
      <c r="AB16"/>
      <c r="AC16"/>
      <c r="AD16"/>
      <c r="AE16"/>
      <c r="AF16"/>
      <c r="AG16"/>
      <c r="AH16"/>
      <c r="AI16" s="29"/>
      <c r="AJ16" s="11" t="str">
        <f t="shared" si="11"/>
        <v/>
      </c>
      <c r="AK16" s="11" t="str">
        <f t="shared" si="12"/>
        <v/>
      </c>
      <c r="AL16" s="1" t="str">
        <f t="shared" si="13"/>
        <v/>
      </c>
      <c r="AM16" s="1"/>
    </row>
    <row r="17" spans="1:39" x14ac:dyDescent="0.25">
      <c r="A17" s="6" t="str">
        <f t="shared" si="0"/>
        <v>20064</v>
      </c>
      <c r="B17" s="61">
        <v>38837</v>
      </c>
      <c r="C17" s="50">
        <f>IF(ISNA(MATCH(A17,'Data to provide'!$H$2:$H$200,0)),0,INDEX('Data to provide'!$J$2:$J$200,MATCH('Irr Correlation'!A17,'Data to provide'!$H$2:$H215,0)))</f>
        <v>163081</v>
      </c>
      <c r="D17" s="50">
        <f>IF(ISNA(MATCH(A17,'Data to provide'!$H$2:$H$200,0)),0,INDEX('Data to provide'!$K$2:$K$200,MATCH('Irr Correlation'!A17,'Data to provide'!$H$2:$H215,0)))</f>
        <v>180844.166903</v>
      </c>
      <c r="E17">
        <f t="shared" si="1"/>
        <v>30</v>
      </c>
      <c r="F17">
        <f t="shared" si="2"/>
        <v>4</v>
      </c>
      <c r="G17">
        <f t="shared" si="3"/>
        <v>2006</v>
      </c>
      <c r="H17" s="50">
        <f>IF(ISNA(MATCH(A17,'Data to provide'!$M$2:$M$200,0)),0,INDEX('Data to provide'!$O$2:$O$200,MATCH('Irr Correlation'!A17,'Data to provide'!$M$2:$M$200,0)))</f>
        <v>0</v>
      </c>
      <c r="I17" s="50">
        <f t="shared" si="4"/>
        <v>169.07644009046734</v>
      </c>
      <c r="J17" s="68">
        <f t="shared" si="14"/>
        <v>0</v>
      </c>
      <c r="L17" s="22" t="s">
        <v>19</v>
      </c>
      <c r="M17" s="24">
        <f>AVERAGE(Q2:Q14)</f>
        <v>1526.1376153846152</v>
      </c>
      <c r="U17" s="101">
        <v>42855</v>
      </c>
      <c r="V17" s="11">
        <f t="shared" si="9"/>
        <v>196.13369919100001</v>
      </c>
      <c r="W17" s="11">
        <f t="shared" si="10"/>
        <v>184.2</v>
      </c>
      <c r="X17" s="18"/>
      <c r="AB17"/>
      <c r="AC17"/>
      <c r="AD17"/>
      <c r="AE17"/>
      <c r="AF17"/>
      <c r="AG17"/>
      <c r="AH17"/>
      <c r="AI17" s="29"/>
      <c r="AJ17" s="11" t="str">
        <f t="shared" si="11"/>
        <v/>
      </c>
      <c r="AK17" s="11" t="str">
        <f t="shared" si="12"/>
        <v/>
      </c>
      <c r="AL17" s="1" t="str">
        <f t="shared" si="13"/>
        <v/>
      </c>
      <c r="AM17" s="1"/>
    </row>
    <row r="18" spans="1:39" x14ac:dyDescent="0.25">
      <c r="A18" s="6" t="str">
        <f t="shared" si="0"/>
        <v>20065</v>
      </c>
      <c r="B18" s="61">
        <v>38868</v>
      </c>
      <c r="C18" s="50">
        <f>IF(ISNA(MATCH(A18,'Data to provide'!$H$2:$H$200,0)),0,INDEX('Data to provide'!$J$2:$J$200,MATCH('Irr Correlation'!A18,'Data to provide'!$H$2:$H216,0)))</f>
        <v>187865</v>
      </c>
      <c r="D18" s="50">
        <f>IF(ISNA(MATCH(A18,'Data to provide'!$H$2:$H$200,0)),0,INDEX('Data to provide'!$K$2:$K$200,MATCH('Irr Correlation'!A18,'Data to provide'!$H$2:$H216,0)))</f>
        <v>190688.7677</v>
      </c>
      <c r="E18">
        <f t="shared" si="1"/>
        <v>31</v>
      </c>
      <c r="F18">
        <f t="shared" si="2"/>
        <v>5</v>
      </c>
      <c r="G18">
        <f t="shared" si="3"/>
        <v>2006</v>
      </c>
      <c r="H18" s="50">
        <f>IF(ISNA(MATCH(A18,'Data to provide'!$M$2:$M$200,0)),0,INDEX('Data to provide'!$O$2:$O$200,MATCH('Irr Correlation'!A18,'Data to provide'!$M$2:$M$200,0)))</f>
        <v>0</v>
      </c>
      <c r="I18" s="50">
        <f t="shared" si="4"/>
        <v>179.11935628768495</v>
      </c>
      <c r="J18" s="68">
        <f t="shared" si="14"/>
        <v>0</v>
      </c>
      <c r="L18" s="22" t="s">
        <v>22</v>
      </c>
      <c r="M18" s="26">
        <f>AVERAGE(R2:R14)</f>
        <v>1757.553953238923</v>
      </c>
      <c r="U18" s="101">
        <v>42886</v>
      </c>
      <c r="V18" s="11">
        <f t="shared" si="9"/>
        <v>194.76951501400001</v>
      </c>
      <c r="W18" s="11">
        <f t="shared" si="10"/>
        <v>179.9</v>
      </c>
      <c r="X18" s="18"/>
      <c r="AB18"/>
      <c r="AC18"/>
      <c r="AD18"/>
      <c r="AE18"/>
      <c r="AF18"/>
      <c r="AG18"/>
      <c r="AH18"/>
      <c r="AI18" s="29"/>
      <c r="AJ18" s="11" t="str">
        <f t="shared" si="11"/>
        <v/>
      </c>
      <c r="AK18" s="11" t="str">
        <f t="shared" si="12"/>
        <v/>
      </c>
      <c r="AL18" s="1" t="str">
        <f t="shared" si="13"/>
        <v/>
      </c>
      <c r="AM18" s="1"/>
    </row>
    <row r="19" spans="1:39" x14ac:dyDescent="0.25">
      <c r="A19" s="6" t="str">
        <f t="shared" si="0"/>
        <v>20066</v>
      </c>
      <c r="B19" s="61">
        <v>38898</v>
      </c>
      <c r="C19" s="50">
        <f>IF(ISNA(MATCH(A19,'Data to provide'!$H$2:$H$200,0)),0,INDEX('Data to provide'!$J$2:$J$200,MATCH('Irr Correlation'!A19,'Data to provide'!$H$2:$H217,0)))</f>
        <v>220762</v>
      </c>
      <c r="D19" s="50">
        <f>IF(ISNA(MATCH(A19,'Data to provide'!$H$2:$H$200,0)),0,INDEX('Data to provide'!$K$2:$K$200,MATCH('Irr Correlation'!A19,'Data to provide'!$H$2:$H217,0)))</f>
        <v>219147.766913</v>
      </c>
      <c r="E19">
        <f t="shared" si="1"/>
        <v>30</v>
      </c>
      <c r="F19">
        <f t="shared" si="2"/>
        <v>6</v>
      </c>
      <c r="G19">
        <f t="shared" si="3"/>
        <v>2006</v>
      </c>
      <c r="H19" s="50">
        <f>IF(ISNA(MATCH(A19,'Data to provide'!$M$2:$M$200,0)),0,INDEX('Data to provide'!$O$2:$O$200,MATCH('Irr Correlation'!A19,'Data to provide'!$M$2:$M$200,0)))</f>
        <v>0</v>
      </c>
      <c r="I19" s="50">
        <f t="shared" si="4"/>
        <v>208.15165023706865</v>
      </c>
      <c r="J19" s="68">
        <f t="shared" si="14"/>
        <v>0</v>
      </c>
      <c r="L19" s="22" t="s">
        <v>4</v>
      </c>
      <c r="M19" s="25">
        <v>5.0999999999999997E-2</v>
      </c>
      <c r="U19" s="101">
        <v>42916</v>
      </c>
      <c r="V19" s="11">
        <f t="shared" si="9"/>
        <v>207.81173764599998</v>
      </c>
      <c r="W19" s="11">
        <f t="shared" si="10"/>
        <v>194.4</v>
      </c>
      <c r="X19" s="18"/>
      <c r="AB19"/>
      <c r="AC19"/>
      <c r="AD19"/>
      <c r="AE19"/>
      <c r="AF19"/>
      <c r="AG19"/>
      <c r="AH19"/>
      <c r="AI19" s="29"/>
      <c r="AJ19" s="11" t="str">
        <f t="shared" si="11"/>
        <v/>
      </c>
      <c r="AK19" s="11" t="str">
        <f t="shared" si="12"/>
        <v/>
      </c>
      <c r="AL19" s="1" t="str">
        <f t="shared" si="13"/>
        <v/>
      </c>
      <c r="AM19" s="1"/>
    </row>
    <row r="20" spans="1:39" x14ac:dyDescent="0.25">
      <c r="A20" s="6" t="str">
        <f t="shared" si="0"/>
        <v>20067</v>
      </c>
      <c r="B20" s="61">
        <v>38929</v>
      </c>
      <c r="C20" s="50">
        <f>IF(ISNA(MATCH(A20,'Data to provide'!$H$2:$H$200,0)),0,INDEX('Data to provide'!$J$2:$J$200,MATCH('Irr Correlation'!A20,'Data to provide'!$H$2:$H218,0)))</f>
        <v>219791</v>
      </c>
      <c r="D20" s="50">
        <f>IF(ISNA(MATCH(A20,'Data to provide'!$H$2:$H$200,0)),0,INDEX('Data to provide'!$K$2:$K$200,MATCH('Irr Correlation'!A20,'Data to provide'!$H$2:$H218,0)))</f>
        <v>222115.75372499999</v>
      </c>
      <c r="E20">
        <f t="shared" si="1"/>
        <v>31</v>
      </c>
      <c r="F20">
        <f t="shared" si="2"/>
        <v>7</v>
      </c>
      <c r="G20">
        <f t="shared" si="3"/>
        <v>2006</v>
      </c>
      <c r="H20" s="50">
        <f>IF(ISNA(MATCH(A20,'Data to provide'!$M$2:$M$200,0)),0,INDEX('Data to provide'!$O$2:$O$200,MATCH('Irr Correlation'!A20,'Data to provide'!$M$2:$M$200,0)))</f>
        <v>0</v>
      </c>
      <c r="I20" s="50">
        <f t="shared" si="4"/>
        <v>211.17942591248723</v>
      </c>
      <c r="J20" s="68">
        <f t="shared" si="14"/>
        <v>0</v>
      </c>
      <c r="U20" s="101">
        <v>42947</v>
      </c>
      <c r="V20" s="11">
        <f t="shared" si="9"/>
        <v>201.92620365899998</v>
      </c>
      <c r="W20" s="11">
        <f t="shared" si="10"/>
        <v>183.2</v>
      </c>
      <c r="X20" s="18"/>
      <c r="AB20"/>
      <c r="AC20"/>
      <c r="AD20"/>
      <c r="AE20"/>
      <c r="AF20"/>
      <c r="AG20"/>
      <c r="AH20"/>
      <c r="AI20" s="29"/>
      <c r="AJ20" s="11" t="str">
        <f t="shared" si="11"/>
        <v/>
      </c>
      <c r="AK20" s="11" t="str">
        <f t="shared" si="12"/>
        <v/>
      </c>
      <c r="AL20" s="1" t="str">
        <f t="shared" si="13"/>
        <v/>
      </c>
      <c r="AM20" s="1"/>
    </row>
    <row r="21" spans="1:39" x14ac:dyDescent="0.25">
      <c r="A21" s="6" t="str">
        <f t="shared" si="0"/>
        <v>20068</v>
      </c>
      <c r="B21" s="61">
        <v>38960</v>
      </c>
      <c r="C21" s="50">
        <f>IF(ISNA(MATCH(A21,'Data to provide'!$H$2:$H$200,0)),0,INDEX('Data to provide'!$J$2:$J$200,MATCH('Irr Correlation'!A21,'Data to provide'!$H$2:$H219,0)))</f>
        <v>186492</v>
      </c>
      <c r="D21" s="50">
        <f>IF(ISNA(MATCH(A21,'Data to provide'!$H$2:$H$200,0)),0,INDEX('Data to provide'!$K$2:$K$200,MATCH('Irr Correlation'!A21,'Data to provide'!$H$2:$H219,0)))</f>
        <v>199068.38508199999</v>
      </c>
      <c r="E21">
        <f t="shared" si="1"/>
        <v>31</v>
      </c>
      <c r="F21">
        <f t="shared" si="2"/>
        <v>8</v>
      </c>
      <c r="G21">
        <f t="shared" si="3"/>
        <v>2006</v>
      </c>
      <c r="H21" s="50">
        <f>IF(ISNA(MATCH(A21,'Data to provide'!$M$2:$M$200,0)),0,INDEX('Data to provide'!$O$2:$O$200,MATCH('Irr Correlation'!A21,'Data to provide'!$M$2:$M$200,0)))</f>
        <v>0</v>
      </c>
      <c r="I21" s="50">
        <f t="shared" si="4"/>
        <v>187.66777758657798</v>
      </c>
      <c r="J21" s="68">
        <f t="shared" si="14"/>
        <v>0</v>
      </c>
      <c r="L21" s="22" t="s">
        <v>39</v>
      </c>
      <c r="M21" s="24">
        <f>COUNT(P2:P14)</f>
        <v>13</v>
      </c>
      <c r="U21" s="101">
        <v>42978</v>
      </c>
      <c r="V21" s="11">
        <f t="shared" si="9"/>
        <v>180.25389812</v>
      </c>
      <c r="W21" s="11">
        <f t="shared" si="10"/>
        <v>168.8</v>
      </c>
      <c r="X21" s="18"/>
      <c r="AB21"/>
      <c r="AC21"/>
      <c r="AD21"/>
      <c r="AE21"/>
      <c r="AF21"/>
      <c r="AG21"/>
      <c r="AH21"/>
      <c r="AI21" s="29"/>
      <c r="AJ21" s="11" t="str">
        <f t="shared" si="11"/>
        <v/>
      </c>
      <c r="AK21" s="11" t="str">
        <f t="shared" si="12"/>
        <v/>
      </c>
      <c r="AL21" s="1" t="str">
        <f t="shared" si="13"/>
        <v/>
      </c>
      <c r="AM21" s="1"/>
    </row>
    <row r="22" spans="1:39" x14ac:dyDescent="0.25">
      <c r="A22" s="6" t="str">
        <f t="shared" si="0"/>
        <v>20069</v>
      </c>
      <c r="B22" s="61">
        <v>38990</v>
      </c>
      <c r="C22" s="50">
        <f>IF(ISNA(MATCH(A22,'Data to provide'!$H$2:$H$200,0)),0,INDEX('Data to provide'!$J$2:$J$200,MATCH('Irr Correlation'!A22,'Data to provide'!$H$2:$H220,0)))</f>
        <v>111189</v>
      </c>
      <c r="D22" s="50">
        <f>IF(ISNA(MATCH(A22,'Data to provide'!$H$2:$H$200,0)),0,INDEX('Data to provide'!$K$2:$K$200,MATCH('Irr Correlation'!A22,'Data to provide'!$H$2:$H220,0)))</f>
        <v>128150.08985999999</v>
      </c>
      <c r="E22">
        <f t="shared" si="1"/>
        <v>30</v>
      </c>
      <c r="F22">
        <f t="shared" si="2"/>
        <v>9</v>
      </c>
      <c r="G22">
        <f t="shared" si="3"/>
        <v>2006</v>
      </c>
      <c r="H22" s="50">
        <f>IF(ISNA(MATCH(A22,'Data to provide'!$M$2:$M$200,0)),0,INDEX('Data to provide'!$O$2:$O$200,MATCH('Irr Correlation'!A22,'Data to provide'!$M$2:$M$200,0)))</f>
        <v>0</v>
      </c>
      <c r="I22" s="50">
        <f t="shared" si="4"/>
        <v>115.32086271917922</v>
      </c>
      <c r="J22" s="68">
        <f t="shared" si="14"/>
        <v>0</v>
      </c>
      <c r="U22" s="101">
        <v>43008</v>
      </c>
      <c r="V22" s="11">
        <f t="shared" si="9"/>
        <v>155.7623605</v>
      </c>
      <c r="W22" s="11">
        <f t="shared" si="10"/>
        <v>143.4</v>
      </c>
      <c r="X22" s="18"/>
      <c r="AB22"/>
      <c r="AC22"/>
      <c r="AD22"/>
      <c r="AE22"/>
      <c r="AF22"/>
      <c r="AG22"/>
      <c r="AH22"/>
      <c r="AI22" s="29"/>
      <c r="AJ22" s="11" t="str">
        <f t="shared" si="11"/>
        <v/>
      </c>
      <c r="AK22" s="11" t="str">
        <f t="shared" si="12"/>
        <v/>
      </c>
      <c r="AL22" s="1" t="str">
        <f t="shared" si="13"/>
        <v/>
      </c>
      <c r="AM22" s="1"/>
    </row>
    <row r="23" spans="1:39" x14ac:dyDescent="0.25">
      <c r="A23" s="6" t="str">
        <f t="shared" si="0"/>
        <v>200610</v>
      </c>
      <c r="B23" s="61">
        <v>39021</v>
      </c>
      <c r="C23" s="50">
        <f>IF(ISNA(MATCH(A23,'Data to provide'!$H$2:$H$200,0)),0,INDEX('Data to provide'!$J$2:$J$200,MATCH('Irr Correlation'!A23,'Data to provide'!$H$2:$H221,0)))</f>
        <v>81408</v>
      </c>
      <c r="D23" s="50">
        <f>IF(ISNA(MATCH(A23,'Data to provide'!$H$2:$H$200,0)),0,INDEX('Data to provide'!$K$2:$K$200,MATCH('Irr Correlation'!A23,'Data to provide'!$H$2:$H221,0)))</f>
        <v>103772.059287</v>
      </c>
      <c r="E23">
        <f t="shared" si="1"/>
        <v>31</v>
      </c>
      <c r="F23">
        <f t="shared" si="2"/>
        <v>10</v>
      </c>
      <c r="G23">
        <f t="shared" si="3"/>
        <v>2006</v>
      </c>
      <c r="H23" s="50">
        <f>IF(ISNA(MATCH(A23,'Data to provide'!$M$2:$M$200,0)),0,INDEX('Data to provide'!$O$2:$O$200,MATCH('Irr Correlation'!A23,'Data to provide'!$M$2:$M$200,0)))</f>
        <v>0</v>
      </c>
      <c r="I23" s="50">
        <f t="shared" si="4"/>
        <v>90.451746830553731</v>
      </c>
      <c r="J23" s="68">
        <f t="shared" si="14"/>
        <v>0</v>
      </c>
      <c r="L23" s="104" t="s">
        <v>21</v>
      </c>
      <c r="M23" s="104"/>
      <c r="N23" s="104"/>
      <c r="O23" s="104"/>
      <c r="P23" s="104"/>
      <c r="Q23" s="104"/>
      <c r="R23" s="104"/>
      <c r="U23" s="101">
        <v>43039</v>
      </c>
      <c r="V23" s="11">
        <f t="shared" si="9"/>
        <v>135.38084857500002</v>
      </c>
      <c r="W23" s="11">
        <f t="shared" si="10"/>
        <v>126</v>
      </c>
      <c r="X23" s="18"/>
      <c r="AB23"/>
      <c r="AC23"/>
      <c r="AD23"/>
      <c r="AE23"/>
      <c r="AF23"/>
      <c r="AG23"/>
      <c r="AH23" s="5"/>
      <c r="AI23" s="29"/>
      <c r="AJ23" s="11" t="str">
        <f t="shared" si="11"/>
        <v/>
      </c>
      <c r="AK23" s="11" t="str">
        <f t="shared" si="12"/>
        <v/>
      </c>
      <c r="AL23" s="1" t="str">
        <f t="shared" si="13"/>
        <v/>
      </c>
      <c r="AM23" s="1"/>
    </row>
    <row r="24" spans="1:39" x14ac:dyDescent="0.25">
      <c r="A24" s="6" t="str">
        <f t="shared" si="0"/>
        <v>200611</v>
      </c>
      <c r="B24" s="61">
        <v>39051</v>
      </c>
      <c r="C24" s="50">
        <f>IF(ISNA(MATCH(A24,'Data to provide'!$H$2:$H$200,0)),0,INDEX('Data to provide'!$J$2:$J$200,MATCH('Irr Correlation'!A24,'Data to provide'!$H$2:$H222,0)))</f>
        <v>59516</v>
      </c>
      <c r="D24" s="50">
        <f>IF(ISNA(MATCH(A24,'Data to provide'!$H$2:$H$200,0)),0,INDEX('Data to provide'!$K$2:$K$200,MATCH('Irr Correlation'!A24,'Data to provide'!$H$2:$H222,0)))</f>
        <v>88966.484119000001</v>
      </c>
      <c r="E24">
        <f t="shared" si="1"/>
        <v>30</v>
      </c>
      <c r="F24">
        <f t="shared" si="2"/>
        <v>11</v>
      </c>
      <c r="G24">
        <f t="shared" si="3"/>
        <v>2006</v>
      </c>
      <c r="H24" s="50">
        <f>IF(ISNA(MATCH(A24,'Data to provide'!$M$2:$M$200,0)),0,INDEX('Data to provide'!$O$2:$O$200,MATCH('Irr Correlation'!A24,'Data to provide'!$M$2:$M$200,0)))</f>
        <v>0</v>
      </c>
      <c r="I24" s="50">
        <f t="shared" si="4"/>
        <v>75.347919491090508</v>
      </c>
      <c r="J24" s="68">
        <f t="shared" si="14"/>
        <v>0</v>
      </c>
      <c r="L24" t="s">
        <v>0</v>
      </c>
      <c r="M24" t="s">
        <v>42</v>
      </c>
      <c r="N24" t="s">
        <v>48</v>
      </c>
      <c r="P24" t="s">
        <v>1</v>
      </c>
      <c r="Q24" t="s">
        <v>42</v>
      </c>
      <c r="U24" s="101">
        <v>43069</v>
      </c>
      <c r="V24" s="11">
        <f t="shared" si="9"/>
        <v>89.706558896000004</v>
      </c>
      <c r="W24" s="11">
        <f t="shared" si="10"/>
        <v>78.5</v>
      </c>
      <c r="X24" s="18"/>
      <c r="AB24"/>
      <c r="AC24"/>
      <c r="AD24"/>
      <c r="AE24"/>
      <c r="AF24"/>
      <c r="AG24"/>
      <c r="AH24"/>
      <c r="AI24" s="29"/>
      <c r="AJ24" s="11" t="str">
        <f t="shared" si="11"/>
        <v/>
      </c>
      <c r="AK24" s="11" t="str">
        <f t="shared" si="12"/>
        <v/>
      </c>
      <c r="AL24" s="1" t="str">
        <f t="shared" si="13"/>
        <v/>
      </c>
      <c r="AM24" s="1"/>
    </row>
    <row r="25" spans="1:39" x14ac:dyDescent="0.25">
      <c r="A25" s="6" t="str">
        <f t="shared" si="0"/>
        <v>200612</v>
      </c>
      <c r="B25" s="61">
        <v>39082</v>
      </c>
      <c r="C25" s="50">
        <f>IF(ISNA(MATCH(A25,'Data to provide'!$H$2:$H$200,0)),0,INDEX('Data to provide'!$J$2:$J$200,MATCH('Irr Correlation'!A25,'Data to provide'!$H$2:$H223,0)))</f>
        <v>51541</v>
      </c>
      <c r="D25" s="50">
        <f>IF(ISNA(MATCH(A25,'Data to provide'!$H$2:$H$200,0)),0,INDEX('Data to provide'!$K$2:$K$200,MATCH('Irr Correlation'!A25,'Data to provide'!$H$2:$H223,0)))</f>
        <v>83984.002022000001</v>
      </c>
      <c r="E25">
        <f t="shared" si="1"/>
        <v>31</v>
      </c>
      <c r="F25">
        <f t="shared" si="2"/>
        <v>12</v>
      </c>
      <c r="G25">
        <f t="shared" si="3"/>
        <v>2006</v>
      </c>
      <c r="H25" s="50">
        <f>IF(ISNA(MATCH(A25,'Data to provide'!$M$2:$M$200,0)),0,INDEX('Data to provide'!$O$2:$O$200,MATCH('Irr Correlation'!A25,'Data to provide'!$M$2:$M$200,0)))</f>
        <v>0</v>
      </c>
      <c r="I25" s="50">
        <f t="shared" si="4"/>
        <v>70.265067358624492</v>
      </c>
      <c r="J25" s="68">
        <f t="shared" si="14"/>
        <v>0</v>
      </c>
      <c r="L25">
        <v>1</v>
      </c>
      <c r="M25" s="1">
        <f>SUMIF($F$2:$F$157,L25,$I$2:$I$157)/COUNTIF($F$2:$F$157,L25)</f>
        <v>73.080833044782366</v>
      </c>
      <c r="N25" s="57">
        <f>M25/$M$37</f>
        <v>4.5447429715462111E-2</v>
      </c>
      <c r="P25">
        <v>2005</v>
      </c>
      <c r="Q25" s="1">
        <f>SUMIF($G$2:$G$157,P25,$I$2:$I$157)</f>
        <v>1536.6208249384001</v>
      </c>
      <c r="R25" s="1"/>
      <c r="U25" s="101">
        <v>43100</v>
      </c>
      <c r="V25" s="11">
        <f t="shared" si="9"/>
        <v>71.072007238000012</v>
      </c>
      <c r="W25" s="11">
        <f t="shared" si="10"/>
        <v>52.5</v>
      </c>
      <c r="X25" s="18"/>
      <c r="AB25"/>
      <c r="AC25"/>
      <c r="AD25"/>
      <c r="AE25"/>
      <c r="AF25"/>
      <c r="AG25"/>
      <c r="AH25"/>
      <c r="AI25" s="29"/>
      <c r="AJ25" s="11" t="str">
        <f t="shared" si="11"/>
        <v/>
      </c>
      <c r="AK25" s="11" t="str">
        <f t="shared" si="12"/>
        <v/>
      </c>
      <c r="AL25" s="1" t="str">
        <f t="shared" si="13"/>
        <v/>
      </c>
      <c r="AM25" s="1"/>
    </row>
    <row r="26" spans="1:39" x14ac:dyDescent="0.25">
      <c r="A26" s="6" t="str">
        <f t="shared" si="0"/>
        <v>20071</v>
      </c>
      <c r="B26" s="61">
        <v>39113</v>
      </c>
      <c r="C26" s="50">
        <f>IF(ISNA(MATCH(A26,'Data to provide'!$H$2:$H$200,0)),0,INDEX('Data to provide'!$J$2:$J$200,MATCH('Irr Correlation'!A26,'Data to provide'!$H$2:$H224,0)))</f>
        <v>60723</v>
      </c>
      <c r="D26" s="50">
        <f>IF(ISNA(MATCH(A26,'Data to provide'!$H$2:$H$200,0)),0,INDEX('Data to provide'!$K$2:$K$200,MATCH('Irr Correlation'!A26,'Data to provide'!$H$2:$H224,0)))</f>
        <v>97430.200876999996</v>
      </c>
      <c r="E26">
        <f t="shared" si="1"/>
        <v>31</v>
      </c>
      <c r="F26">
        <f t="shared" si="2"/>
        <v>1</v>
      </c>
      <c r="G26">
        <f t="shared" si="3"/>
        <v>2007</v>
      </c>
      <c r="H26" s="50">
        <f>IF(ISNA(MATCH(A26,'Data to provide'!$M$2:$M$200,0)),0,INDEX('Data to provide'!$O$2:$O$200,MATCH('Irr Correlation'!A26,'Data to provide'!$M$2:$M$200,0)))</f>
        <v>0</v>
      </c>
      <c r="I26" s="50">
        <f t="shared" si="4"/>
        <v>83.982134313034635</v>
      </c>
      <c r="J26" s="68">
        <f t="shared" si="14"/>
        <v>0</v>
      </c>
      <c r="L26">
        <v>2</v>
      </c>
      <c r="M26" s="1">
        <f t="shared" ref="M26:M36" si="15">SUMIF($F$2:$F$157,L26,$I$2:$I$157)/COUNTIF($F$2:$F$157,L26)</f>
        <v>95.406598001439448</v>
      </c>
      <c r="N26" s="57">
        <f t="shared" ref="N26:N37" si="16">M26/$M$37</f>
        <v>5.9331352372581317E-2</v>
      </c>
      <c r="P26">
        <v>2006</v>
      </c>
      <c r="Q26" s="1">
        <f t="shared" ref="Q26:Q37" si="17">SUMIF($G$2:$G$157,P26,$I$2:$I$157)</f>
        <v>1602.4408805466489</v>
      </c>
      <c r="R26" s="1"/>
      <c r="U26" s="30"/>
      <c r="V26" s="11" t="str">
        <f t="shared" si="9"/>
        <v/>
      </c>
      <c r="W26" s="11" t="str">
        <f t="shared" si="10"/>
        <v/>
      </c>
      <c r="X26" s="18"/>
      <c r="Z26" s="1"/>
      <c r="AB26"/>
      <c r="AC26"/>
      <c r="AD26"/>
      <c r="AE26"/>
      <c r="AF26"/>
      <c r="AG26"/>
      <c r="AH26"/>
      <c r="AI26" s="29"/>
      <c r="AJ26" s="11" t="str">
        <f t="shared" si="11"/>
        <v/>
      </c>
      <c r="AK26" s="11" t="str">
        <f t="shared" si="12"/>
        <v/>
      </c>
      <c r="AL26" s="1" t="str">
        <f t="shared" si="13"/>
        <v/>
      </c>
      <c r="AM26" s="1"/>
    </row>
    <row r="27" spans="1:39" x14ac:dyDescent="0.25">
      <c r="A27" s="6" t="str">
        <f t="shared" si="0"/>
        <v>20072</v>
      </c>
      <c r="B27" s="61">
        <v>39141</v>
      </c>
      <c r="C27" s="50">
        <f>IF(ISNA(MATCH(A27,'Data to provide'!$H$2:$H$200,0)),0,INDEX('Data to provide'!$J$2:$J$200,MATCH('Irr Correlation'!A27,'Data to provide'!$H$2:$H225,0)))</f>
        <v>65183</v>
      </c>
      <c r="D27" s="50">
        <f>IF(ISNA(MATCH(A27,'Data to provide'!$H$2:$H$200,0)),0,INDEX('Data to provide'!$K$2:$K$200,MATCH('Irr Correlation'!A27,'Data to provide'!$H$2:$H225,0)))</f>
        <v>88617.645403000002</v>
      </c>
      <c r="E27">
        <f t="shared" si="1"/>
        <v>28</v>
      </c>
      <c r="F27">
        <f t="shared" si="2"/>
        <v>2</v>
      </c>
      <c r="G27">
        <f t="shared" si="3"/>
        <v>2007</v>
      </c>
      <c r="H27" s="50">
        <f>IF(ISNA(MATCH(A27,'Data to provide'!$M$2:$M$200,0)),0,INDEX('Data to provide'!$O$2:$O$200,MATCH('Irr Correlation'!A27,'Data to provide'!$M$2:$M$200,0)))</f>
        <v>0</v>
      </c>
      <c r="I27" s="50">
        <f t="shared" si="4"/>
        <v>74.992053563830098</v>
      </c>
      <c r="J27" s="68">
        <f t="shared" si="14"/>
        <v>0</v>
      </c>
      <c r="L27">
        <v>3</v>
      </c>
      <c r="M27" s="1">
        <f t="shared" si="15"/>
        <v>135.23118319148509</v>
      </c>
      <c r="N27" s="57">
        <f t="shared" si="16"/>
        <v>8.4097422502938876E-2</v>
      </c>
      <c r="P27">
        <v>2007</v>
      </c>
      <c r="Q27" s="1">
        <f t="shared" si="17"/>
        <v>1596.1570469043625</v>
      </c>
      <c r="R27" s="1"/>
      <c r="U27" s="30"/>
      <c r="V27" s="11" t="str">
        <f t="shared" si="9"/>
        <v/>
      </c>
      <c r="W27" s="11" t="str">
        <f t="shared" si="10"/>
        <v/>
      </c>
      <c r="X27" s="18"/>
      <c r="Z27" s="1"/>
      <c r="AB27"/>
      <c r="AC27"/>
      <c r="AD27"/>
      <c r="AE27"/>
      <c r="AF27"/>
      <c r="AG27"/>
      <c r="AH27"/>
      <c r="AI27" s="29"/>
      <c r="AJ27" s="11" t="str">
        <f t="shared" si="11"/>
        <v/>
      </c>
      <c r="AK27" s="11" t="str">
        <f t="shared" si="12"/>
        <v/>
      </c>
      <c r="AL27" s="1" t="str">
        <f t="shared" si="13"/>
        <v/>
      </c>
      <c r="AM27" s="1"/>
    </row>
    <row r="28" spans="1:39" x14ac:dyDescent="0.25">
      <c r="A28" s="6" t="str">
        <f t="shared" si="0"/>
        <v>20073</v>
      </c>
      <c r="B28" s="61">
        <v>39172</v>
      </c>
      <c r="C28" s="50">
        <f>IF(ISNA(MATCH(A28,'Data to provide'!$H$2:$H$200,0)),0,INDEX('Data to provide'!$J$2:$J$200,MATCH('Irr Correlation'!A28,'Data to provide'!$H$2:$H226,0)))</f>
        <v>118607</v>
      </c>
      <c r="D28" s="50">
        <f>IF(ISNA(MATCH(A28,'Data to provide'!$H$2:$H$200,0)),0,INDEX('Data to provide'!$K$2:$K$200,MATCH('Irr Correlation'!A28,'Data to provide'!$H$2:$H226,0)))</f>
        <v>144813.85057499999</v>
      </c>
      <c r="E28">
        <f t="shared" si="1"/>
        <v>31</v>
      </c>
      <c r="F28">
        <f t="shared" si="2"/>
        <v>3</v>
      </c>
      <c r="G28">
        <f t="shared" si="3"/>
        <v>2007</v>
      </c>
      <c r="H28" s="50">
        <f>IF(ISNA(MATCH(A28,'Data to provide'!$M$2:$M$200,0)),0,INDEX('Data to provide'!$O$2:$O$200,MATCH('Irr Correlation'!A28,'Data to provide'!$M$2:$M$200,0)))</f>
        <v>0</v>
      </c>
      <c r="I28" s="50">
        <f t="shared" si="4"/>
        <v>132.32030798284404</v>
      </c>
      <c r="J28" s="68">
        <f t="shared" si="14"/>
        <v>0</v>
      </c>
      <c r="L28">
        <v>4</v>
      </c>
      <c r="M28" s="1">
        <f t="shared" si="15"/>
        <v>158.25266730985047</v>
      </c>
      <c r="N28" s="57">
        <f t="shared" si="16"/>
        <v>9.841399824276259E-2</v>
      </c>
      <c r="P28">
        <v>2008</v>
      </c>
      <c r="Q28" s="1">
        <f t="shared" si="17"/>
        <v>1560.6584112566532</v>
      </c>
      <c r="R28" s="1"/>
      <c r="U28" s="30"/>
      <c r="V28" s="11" t="str">
        <f t="shared" si="9"/>
        <v/>
      </c>
      <c r="W28" s="11" t="str">
        <f t="shared" si="10"/>
        <v/>
      </c>
      <c r="X28" s="18"/>
      <c r="Z28" s="1"/>
      <c r="AB28"/>
      <c r="AC28"/>
      <c r="AD28"/>
      <c r="AE28"/>
      <c r="AF28"/>
      <c r="AG28"/>
      <c r="AH28"/>
      <c r="AI28" s="29"/>
      <c r="AJ28" s="11" t="str">
        <f t="shared" si="11"/>
        <v/>
      </c>
      <c r="AK28" s="11" t="str">
        <f t="shared" si="12"/>
        <v/>
      </c>
      <c r="AL28" s="1" t="str">
        <f t="shared" si="13"/>
        <v/>
      </c>
      <c r="AM28" s="1"/>
    </row>
    <row r="29" spans="1:39" x14ac:dyDescent="0.25">
      <c r="A29" s="6" t="str">
        <f t="shared" si="0"/>
        <v>20074</v>
      </c>
      <c r="B29" s="61">
        <v>39202</v>
      </c>
      <c r="C29" s="50">
        <f>IF(ISNA(MATCH(A29,'Data to provide'!$H$2:$H$200,0)),0,INDEX('Data to provide'!$J$2:$J$200,MATCH('Irr Correlation'!A29,'Data to provide'!$H$2:$H227,0)))</f>
        <v>153341</v>
      </c>
      <c r="D29" s="50">
        <f>IF(ISNA(MATCH(A29,'Data to provide'!$H$2:$H$200,0)),0,INDEX('Data to provide'!$K$2:$K$200,MATCH('Irr Correlation'!A29,'Data to provide'!$H$2:$H227,0)))</f>
        <v>168547.033432</v>
      </c>
      <c r="E29">
        <f t="shared" si="1"/>
        <v>30</v>
      </c>
      <c r="F29">
        <f t="shared" si="2"/>
        <v>4</v>
      </c>
      <c r="G29">
        <f t="shared" si="3"/>
        <v>2007</v>
      </c>
      <c r="H29" s="50">
        <f>IF(ISNA(MATCH(A29,'Data to provide'!$M$2:$M$200,0)),0,INDEX('Data to provide'!$O$2:$O$200,MATCH('Irr Correlation'!A29,'Data to provide'!$M$2:$M$200,0)))</f>
        <v>0</v>
      </c>
      <c r="I29" s="50">
        <f t="shared" si="4"/>
        <v>156.53158596566755</v>
      </c>
      <c r="J29" s="68">
        <f t="shared" si="14"/>
        <v>0</v>
      </c>
      <c r="L29">
        <v>5</v>
      </c>
      <c r="M29" s="1">
        <f t="shared" si="15"/>
        <v>173.18875010201415</v>
      </c>
      <c r="N29" s="57">
        <f t="shared" si="16"/>
        <v>0.10770243331718524</v>
      </c>
      <c r="P29">
        <v>2009</v>
      </c>
      <c r="Q29" s="1">
        <f t="shared" si="17"/>
        <v>1611.9669616261144</v>
      </c>
      <c r="R29" s="1"/>
      <c r="U29" s="30"/>
      <c r="V29" s="11" t="str">
        <f t="shared" si="9"/>
        <v/>
      </c>
      <c r="W29" s="11" t="str">
        <f t="shared" si="10"/>
        <v/>
      </c>
      <c r="X29" s="18"/>
      <c r="Z29" s="1"/>
      <c r="AB29"/>
      <c r="AC29"/>
      <c r="AD29"/>
      <c r="AE29"/>
      <c r="AF29"/>
      <c r="AG29"/>
      <c r="AH29"/>
      <c r="AI29" s="29"/>
      <c r="AJ29" s="11" t="str">
        <f t="shared" si="11"/>
        <v/>
      </c>
      <c r="AK29" s="11" t="str">
        <f t="shared" si="12"/>
        <v/>
      </c>
      <c r="AL29" s="1" t="str">
        <f t="shared" si="13"/>
        <v/>
      </c>
      <c r="AM29" s="1"/>
    </row>
    <row r="30" spans="1:39" x14ac:dyDescent="0.25">
      <c r="A30" s="6" t="str">
        <f t="shared" si="0"/>
        <v>20075</v>
      </c>
      <c r="B30" s="61">
        <v>39233</v>
      </c>
      <c r="C30" s="50">
        <f>IF(ISNA(MATCH(A30,'Data to provide'!$H$2:$H$200,0)),0,INDEX('Data to provide'!$J$2:$J$200,MATCH('Irr Correlation'!A30,'Data to provide'!$H$2:$H228,0)))</f>
        <v>166761</v>
      </c>
      <c r="D30" s="50">
        <f>IF(ISNA(MATCH(A30,'Data to provide'!$H$2:$H$200,0)),0,INDEX('Data to provide'!$K$2:$K$200,MATCH('Irr Correlation'!A30,'Data to provide'!$H$2:$H228,0)))</f>
        <v>168950.559538</v>
      </c>
      <c r="E30">
        <f t="shared" si="1"/>
        <v>31</v>
      </c>
      <c r="F30">
        <f t="shared" si="2"/>
        <v>5</v>
      </c>
      <c r="G30">
        <f t="shared" si="3"/>
        <v>2007</v>
      </c>
      <c r="H30" s="50">
        <f>IF(ISNA(MATCH(A30,'Data to provide'!$M$2:$M$200,0)),0,INDEX('Data to provide'!$O$2:$O$200,MATCH('Irr Correlation'!A30,'Data to provide'!$M$2:$M$200,0)))</f>
        <v>0</v>
      </c>
      <c r="I30" s="50">
        <f t="shared" si="4"/>
        <v>156.94324093771905</v>
      </c>
      <c r="J30" s="68">
        <f t="shared" si="14"/>
        <v>0</v>
      </c>
      <c r="L30">
        <v>6</v>
      </c>
      <c r="M30" s="1">
        <f t="shared" si="15"/>
        <v>190.54790014919803</v>
      </c>
      <c r="N30" s="57">
        <f t="shared" si="16"/>
        <v>0.11849772284550945</v>
      </c>
      <c r="P30">
        <v>2010</v>
      </c>
      <c r="Q30" s="1">
        <f t="shared" si="17"/>
        <v>1592.4287814269208</v>
      </c>
      <c r="R30" s="1"/>
      <c r="U30" s="30"/>
      <c r="V30" s="11" t="str">
        <f t="shared" si="9"/>
        <v/>
      </c>
      <c r="W30" s="11" t="str">
        <f t="shared" si="10"/>
        <v/>
      </c>
      <c r="X30" s="18"/>
      <c r="Z30" s="1"/>
      <c r="AB30"/>
      <c r="AC30"/>
      <c r="AD30"/>
      <c r="AE30"/>
      <c r="AF30"/>
      <c r="AG30"/>
      <c r="AH30"/>
      <c r="AI30" s="29"/>
      <c r="AJ30" s="11" t="str">
        <f t="shared" si="11"/>
        <v/>
      </c>
      <c r="AK30" s="11" t="str">
        <f t="shared" si="12"/>
        <v/>
      </c>
      <c r="AL30" s="1" t="str">
        <f t="shared" si="13"/>
        <v/>
      </c>
      <c r="AM30" s="1"/>
    </row>
    <row r="31" spans="1:39" x14ac:dyDescent="0.25">
      <c r="A31" s="6" t="str">
        <f t="shared" si="0"/>
        <v>20076</v>
      </c>
      <c r="B31" s="61">
        <v>39263</v>
      </c>
      <c r="C31" s="50">
        <f>IF(ISNA(MATCH(A31,'Data to provide'!$H$2:$H$200,0)),0,INDEX('Data to provide'!$J$2:$J$200,MATCH('Irr Correlation'!A31,'Data to provide'!$H$2:$H229,0)))</f>
        <v>196734</v>
      </c>
      <c r="D31" s="50">
        <f>IF(ISNA(MATCH(A31,'Data to provide'!$H$2:$H$200,0)),0,INDEX('Data to provide'!$K$2:$K$200,MATCH('Irr Correlation'!A31,'Data to provide'!$H$2:$H229,0)))</f>
        <v>194099.99186499999</v>
      </c>
      <c r="E31">
        <f t="shared" si="1"/>
        <v>30</v>
      </c>
      <c r="F31">
        <f t="shared" si="2"/>
        <v>6</v>
      </c>
      <c r="G31">
        <f t="shared" si="3"/>
        <v>2007</v>
      </c>
      <c r="H31" s="50">
        <f>IF(ISNA(MATCH(A31,'Data to provide'!$M$2:$M$200,0)),0,INDEX('Data to provide'!$O$2:$O$200,MATCH('Irr Correlation'!A31,'Data to provide'!$M$2:$M$200,0)))</f>
        <v>0</v>
      </c>
      <c r="I31" s="50">
        <f t="shared" si="4"/>
        <v>182.5992981487565</v>
      </c>
      <c r="J31" s="68">
        <f t="shared" si="14"/>
        <v>0</v>
      </c>
      <c r="L31">
        <v>7</v>
      </c>
      <c r="M31" s="1">
        <f t="shared" si="15"/>
        <v>201.41085141044323</v>
      </c>
      <c r="N31" s="57">
        <f t="shared" si="16"/>
        <v>0.12525316327193983</v>
      </c>
      <c r="P31">
        <v>2011</v>
      </c>
      <c r="Q31" s="1">
        <f t="shared" si="17"/>
        <v>1621.5854322254227</v>
      </c>
      <c r="R31" s="1"/>
      <c r="U31" s="30"/>
      <c r="V31" s="11" t="str">
        <f t="shared" si="9"/>
        <v/>
      </c>
      <c r="W31" s="11" t="str">
        <f t="shared" si="10"/>
        <v/>
      </c>
      <c r="X31" s="18"/>
      <c r="Z31" s="1"/>
      <c r="AB31"/>
      <c r="AC31"/>
      <c r="AD31"/>
      <c r="AE31"/>
      <c r="AF31"/>
      <c r="AG31"/>
      <c r="AH31"/>
      <c r="AI31" s="29"/>
      <c r="AJ31" s="11" t="str">
        <f t="shared" si="11"/>
        <v/>
      </c>
      <c r="AK31" s="11" t="str">
        <f t="shared" si="12"/>
        <v/>
      </c>
      <c r="AL31" s="1" t="str">
        <f t="shared" si="13"/>
        <v/>
      </c>
      <c r="AM31" s="1"/>
    </row>
    <row r="32" spans="1:39" x14ac:dyDescent="0.25">
      <c r="A32" s="6" t="str">
        <f t="shared" si="0"/>
        <v>20077</v>
      </c>
      <c r="B32" s="61">
        <v>39294</v>
      </c>
      <c r="C32" s="50">
        <f>IF(ISNA(MATCH(A32,'Data to provide'!$H$2:$H$200,0)),0,INDEX('Data to provide'!$J$2:$J$200,MATCH('Irr Correlation'!A32,'Data to provide'!$H$2:$H230,0)))</f>
        <v>210466</v>
      </c>
      <c r="D32" s="50">
        <f>IF(ISNA(MATCH(A32,'Data to provide'!$H$2:$H$200,0)),0,INDEX('Data to provide'!$K$2:$K$200,MATCH('Irr Correlation'!A32,'Data to provide'!$H$2:$H230,0)))</f>
        <v>210514.52753799999</v>
      </c>
      <c r="E32">
        <f t="shared" si="1"/>
        <v>31</v>
      </c>
      <c r="F32">
        <f t="shared" si="2"/>
        <v>7</v>
      </c>
      <c r="G32">
        <f t="shared" si="3"/>
        <v>2007</v>
      </c>
      <c r="H32" s="50">
        <f>IF(ISNA(MATCH(A32,'Data to provide'!$M$2:$M$200,0)),0,INDEX('Data to provide'!$O$2:$O$200,MATCH('Irr Correlation'!A32,'Data to provide'!$M$2:$M$200,0)))</f>
        <v>0</v>
      </c>
      <c r="I32" s="50">
        <f t="shared" si="4"/>
        <v>199.34449783531093</v>
      </c>
      <c r="J32" s="68">
        <f t="shared" si="14"/>
        <v>0</v>
      </c>
      <c r="L32">
        <v>8</v>
      </c>
      <c r="M32" s="1">
        <f t="shared" si="15"/>
        <v>185.42612412997809</v>
      </c>
      <c r="N32" s="57">
        <f t="shared" si="16"/>
        <v>0.11531259829295817</v>
      </c>
      <c r="P32">
        <v>2012</v>
      </c>
      <c r="Q32" s="1">
        <f t="shared" si="17"/>
        <v>1634.5768974089265</v>
      </c>
      <c r="R32" s="1"/>
      <c r="U32" s="30"/>
      <c r="V32" s="11" t="str">
        <f t="shared" si="9"/>
        <v/>
      </c>
      <c r="W32" s="11" t="str">
        <f t="shared" si="10"/>
        <v/>
      </c>
      <c r="X32" s="18"/>
      <c r="Z32" s="1"/>
      <c r="AB32"/>
      <c r="AC32"/>
      <c r="AD32"/>
      <c r="AE32"/>
      <c r="AF32"/>
      <c r="AG32"/>
      <c r="AH32"/>
      <c r="AI32" s="29"/>
      <c r="AJ32" s="11" t="str">
        <f t="shared" si="11"/>
        <v/>
      </c>
      <c r="AK32" s="11" t="str">
        <f t="shared" si="12"/>
        <v/>
      </c>
      <c r="AL32" s="1" t="str">
        <f t="shared" si="13"/>
        <v/>
      </c>
      <c r="AM32" s="1"/>
    </row>
    <row r="33" spans="1:39" x14ac:dyDescent="0.25">
      <c r="A33" s="6" t="str">
        <f t="shared" si="0"/>
        <v>20078</v>
      </c>
      <c r="B33" s="61">
        <v>39325</v>
      </c>
      <c r="C33" s="50">
        <f>IF(ISNA(MATCH(A33,'Data to provide'!$H$2:$H$200,0)),0,INDEX('Data to provide'!$J$2:$J$200,MATCH('Irr Correlation'!A33,'Data to provide'!$H$2:$H231,0)))</f>
        <v>167786</v>
      </c>
      <c r="D33" s="50">
        <f>IF(ISNA(MATCH(A33,'Data to provide'!$H$2:$H$200,0)),0,INDEX('Data to provide'!$K$2:$K$200,MATCH('Irr Correlation'!A33,'Data to provide'!$H$2:$H231,0)))</f>
        <v>177771.47201600001</v>
      </c>
      <c r="E33">
        <f t="shared" si="1"/>
        <v>31</v>
      </c>
      <c r="F33">
        <f t="shared" si="2"/>
        <v>8</v>
      </c>
      <c r="G33">
        <f t="shared" si="3"/>
        <v>2007</v>
      </c>
      <c r="H33" s="50">
        <f>IF(ISNA(MATCH(A33,'Data to provide'!$M$2:$M$200,0)),0,INDEX('Data to provide'!$O$2:$O$200,MATCH('Irr Correlation'!A33,'Data to provide'!$M$2:$M$200,0)))</f>
        <v>0</v>
      </c>
      <c r="I33" s="50">
        <f t="shared" si="4"/>
        <v>165.94184703930333</v>
      </c>
      <c r="J33" s="68">
        <f t="shared" si="14"/>
        <v>0</v>
      </c>
      <c r="L33">
        <v>9</v>
      </c>
      <c r="M33" s="1">
        <f t="shared" si="15"/>
        <v>148.69657988282768</v>
      </c>
      <c r="N33" s="57">
        <f t="shared" si="16"/>
        <v>9.2471268889523006E-2</v>
      </c>
      <c r="P33">
        <v>2013</v>
      </c>
      <c r="Q33" s="1">
        <f t="shared" si="17"/>
        <v>1552.4288692056721</v>
      </c>
      <c r="R33" s="1"/>
      <c r="U33" s="30"/>
      <c r="V33" s="11" t="str">
        <f t="shared" si="9"/>
        <v/>
      </c>
      <c r="W33" s="11" t="str">
        <f t="shared" si="10"/>
        <v/>
      </c>
      <c r="X33" s="18"/>
      <c r="Z33" s="1"/>
      <c r="AB33"/>
      <c r="AC33"/>
      <c r="AD33"/>
      <c r="AE33"/>
      <c r="AF33"/>
      <c r="AG33"/>
      <c r="AH33"/>
      <c r="AI33" s="29"/>
      <c r="AJ33" s="11" t="str">
        <f t="shared" si="11"/>
        <v/>
      </c>
      <c r="AK33" s="11" t="str">
        <f t="shared" si="12"/>
        <v/>
      </c>
      <c r="AL33" s="1" t="str">
        <f t="shared" si="13"/>
        <v/>
      </c>
      <c r="AM33" s="1"/>
    </row>
    <row r="34" spans="1:39" x14ac:dyDescent="0.25">
      <c r="A34" s="6" t="str">
        <f t="shared" si="0"/>
        <v>20079</v>
      </c>
      <c r="B34" s="61">
        <v>39355</v>
      </c>
      <c r="C34" s="50">
        <f>IF(ISNA(MATCH(A34,'Data to provide'!$H$2:$H$200,0)),0,INDEX('Data to provide'!$J$2:$J$200,MATCH('Irr Correlation'!A34,'Data to provide'!$H$2:$H232,0)))</f>
        <v>144552</v>
      </c>
      <c r="D34" s="50">
        <f>IF(ISNA(MATCH(A34,'Data to provide'!$H$2:$H$200,0)),0,INDEX('Data to provide'!$K$2:$K$200,MATCH('Irr Correlation'!A34,'Data to provide'!$H$2:$H232,0)))</f>
        <v>171373.88057800001</v>
      </c>
      <c r="E34">
        <f t="shared" si="1"/>
        <v>30</v>
      </c>
      <c r="F34">
        <f t="shared" si="2"/>
        <v>9</v>
      </c>
      <c r="G34">
        <f t="shared" si="3"/>
        <v>2007</v>
      </c>
      <c r="H34" s="50">
        <f>IF(ISNA(MATCH(A34,'Data to provide'!$M$2:$M$200,0)),0,INDEX('Data to provide'!$O$2:$O$200,MATCH('Irr Correlation'!A34,'Data to provide'!$M$2:$M$200,0)))</f>
        <v>0</v>
      </c>
      <c r="I34" s="50">
        <f t="shared" si="4"/>
        <v>159.41537877504922</v>
      </c>
      <c r="J34" s="68">
        <f t="shared" si="14"/>
        <v>0</v>
      </c>
      <c r="L34">
        <v>10</v>
      </c>
      <c r="M34" s="1">
        <f t="shared" si="15"/>
        <v>109.29968401045036</v>
      </c>
      <c r="N34" s="57">
        <f t="shared" si="16"/>
        <v>6.7971169731237888E-2</v>
      </c>
      <c r="P34">
        <v>2014</v>
      </c>
      <c r="Q34" s="1">
        <f t="shared" si="17"/>
        <v>1634.0274053125349</v>
      </c>
      <c r="R34" s="1"/>
      <c r="U34" s="30"/>
      <c r="V34" s="11" t="str">
        <f t="shared" si="9"/>
        <v/>
      </c>
      <c r="W34" s="11" t="str">
        <f t="shared" si="10"/>
        <v/>
      </c>
      <c r="X34" s="18"/>
      <c r="Z34" s="1"/>
      <c r="AI34" s="29"/>
      <c r="AJ34" s="11" t="str">
        <f t="shared" si="11"/>
        <v/>
      </c>
      <c r="AK34" s="11" t="str">
        <f t="shared" si="12"/>
        <v/>
      </c>
      <c r="AL34" s="1" t="str">
        <f t="shared" si="13"/>
        <v/>
      </c>
      <c r="AM34" s="1"/>
    </row>
    <row r="35" spans="1:39" x14ac:dyDescent="0.25">
      <c r="A35" s="6" t="str">
        <f t="shared" si="0"/>
        <v>200710</v>
      </c>
      <c r="B35" s="61">
        <v>39386</v>
      </c>
      <c r="C35" s="50">
        <f>IF(ISNA(MATCH(A35,'Data to provide'!$H$2:$H$200,0)),0,INDEX('Data to provide'!$J$2:$J$200,MATCH('Irr Correlation'!A35,'Data to provide'!$H$2:$H233,0)))</f>
        <v>89070</v>
      </c>
      <c r="D35" s="50">
        <f>IF(ISNA(MATCH(A35,'Data to provide'!$H$2:$H$200,0)),0,INDEX('Data to provide'!$K$2:$K$200,MATCH('Irr Correlation'!A35,'Data to provide'!$H$2:$H233,0)))</f>
        <v>120045.096512</v>
      </c>
      <c r="E35">
        <f t="shared" si="1"/>
        <v>31</v>
      </c>
      <c r="F35">
        <f t="shared" si="2"/>
        <v>10</v>
      </c>
      <c r="G35">
        <f t="shared" si="3"/>
        <v>2007</v>
      </c>
      <c r="H35" s="50">
        <f>IF(ISNA(MATCH(A35,'Data to provide'!$M$2:$M$200,0)),0,INDEX('Data to provide'!$O$2:$O$200,MATCH('Irr Correlation'!A35,'Data to provide'!$M$2:$M$200,0)))</f>
        <v>0</v>
      </c>
      <c r="I35" s="50">
        <f t="shared" si="4"/>
        <v>107.0525976415567</v>
      </c>
      <c r="J35" s="68">
        <f t="shared" si="14"/>
        <v>0</v>
      </c>
      <c r="L35">
        <v>11</v>
      </c>
      <c r="M35" s="1">
        <f t="shared" si="15"/>
        <v>72.001339543600253</v>
      </c>
      <c r="N35" s="57">
        <f t="shared" si="16"/>
        <v>4.4776115460010084E-2</v>
      </c>
      <c r="P35">
        <v>2015</v>
      </c>
      <c r="Q35" s="1">
        <f t="shared" si="17"/>
        <v>1677.3992441428948</v>
      </c>
      <c r="R35" s="1"/>
      <c r="U35" s="30"/>
      <c r="V35" s="11" t="str">
        <f t="shared" si="9"/>
        <v/>
      </c>
      <c r="W35" s="11" t="str">
        <f t="shared" si="10"/>
        <v/>
      </c>
      <c r="X35" s="18"/>
      <c r="Z35" s="1"/>
      <c r="AB35" s="15"/>
      <c r="AC35" s="52"/>
      <c r="AD35" s="53"/>
      <c r="AI35" s="29"/>
      <c r="AJ35" s="11" t="str">
        <f t="shared" si="11"/>
        <v/>
      </c>
      <c r="AK35" s="11" t="str">
        <f t="shared" si="12"/>
        <v/>
      </c>
      <c r="AL35" s="1" t="str">
        <f t="shared" si="13"/>
        <v/>
      </c>
      <c r="AM35" s="1"/>
    </row>
    <row r="36" spans="1:39" x14ac:dyDescent="0.25">
      <c r="A36" s="6" t="str">
        <f t="shared" si="0"/>
        <v>200711</v>
      </c>
      <c r="B36" s="61">
        <v>39416</v>
      </c>
      <c r="C36" s="50">
        <f>IF(ISNA(MATCH(A36,'Data to provide'!$H$2:$H$200,0)),0,INDEX('Data to provide'!$J$2:$J$200,MATCH('Irr Correlation'!A36,'Data to provide'!$H$2:$H234,0)))</f>
        <v>69936</v>
      </c>
      <c r="D36" s="50">
        <f>IF(ISNA(MATCH(A36,'Data to provide'!$H$2:$H$200,0)),0,INDEX('Data to provide'!$K$2:$K$200,MATCH('Irr Correlation'!A36,'Data to provide'!$H$2:$H234,0)))</f>
        <v>110839.98839300001</v>
      </c>
      <c r="E36">
        <f t="shared" si="1"/>
        <v>30</v>
      </c>
      <c r="F36">
        <f t="shared" si="2"/>
        <v>11</v>
      </c>
      <c r="G36">
        <f t="shared" si="3"/>
        <v>2007</v>
      </c>
      <c r="H36" s="50">
        <f>IF(ISNA(MATCH(A36,'Data to provide'!$M$2:$M$200,0)),0,INDEX('Data to provide'!$O$2:$O$200,MATCH('Irr Correlation'!A36,'Data to provide'!$M$2:$M$200,0)))</f>
        <v>0</v>
      </c>
      <c r="I36" s="50">
        <f t="shared" si="4"/>
        <v>97.662056437121464</v>
      </c>
      <c r="J36" s="68">
        <f t="shared" si="14"/>
        <v>0</v>
      </c>
      <c r="L36">
        <v>12</v>
      </c>
      <c r="M36" s="1">
        <f t="shared" si="15"/>
        <v>65.487547300434713</v>
      </c>
      <c r="N36" s="57">
        <f t="shared" si="16"/>
        <v>4.0725325357891459E-2</v>
      </c>
      <c r="P36">
        <v>2016</v>
      </c>
      <c r="Q36" s="1">
        <f t="shared" si="17"/>
        <v>1646.4695645015631</v>
      </c>
      <c r="R36" s="1"/>
      <c r="U36" s="30"/>
      <c r="V36" s="11" t="str">
        <f t="shared" si="9"/>
        <v/>
      </c>
      <c r="W36" s="11" t="str">
        <f t="shared" si="10"/>
        <v/>
      </c>
      <c r="X36" s="18"/>
      <c r="Z36" s="1"/>
      <c r="AB36" s="55"/>
      <c r="AI36" s="29"/>
      <c r="AJ36" s="11" t="str">
        <f t="shared" si="11"/>
        <v/>
      </c>
      <c r="AK36" s="11" t="str">
        <f t="shared" si="12"/>
        <v/>
      </c>
      <c r="AL36" s="1" t="str">
        <f t="shared" si="13"/>
        <v/>
      </c>
      <c r="AM36" s="1"/>
    </row>
    <row r="37" spans="1:39" x14ac:dyDescent="0.25">
      <c r="A37" s="6" t="str">
        <f t="shared" si="0"/>
        <v>200712</v>
      </c>
      <c r="B37" s="61">
        <v>39447</v>
      </c>
      <c r="C37" s="50">
        <f>IF(ISNA(MATCH(A37,'Data to provide'!$H$2:$H$200,0)),0,INDEX('Data to provide'!$J$2:$J$200,MATCH('Irr Correlation'!A37,'Data to provide'!$H$2:$H235,0)))</f>
        <v>54994</v>
      </c>
      <c r="D37" s="50">
        <f>IF(ISNA(MATCH(A37,'Data to provide'!$H$2:$H$200,0)),0,INDEX('Data to provide'!$K$2:$K$200,MATCH('Irr Correlation'!A37,'Data to provide'!$H$2:$H235,0)))</f>
        <v>92911.149248999995</v>
      </c>
      <c r="E37">
        <f t="shared" si="1"/>
        <v>31</v>
      </c>
      <c r="F37">
        <f t="shared" si="2"/>
        <v>12</v>
      </c>
      <c r="G37">
        <f t="shared" si="3"/>
        <v>2007</v>
      </c>
      <c r="H37" s="50">
        <f>IF(ISNA(MATCH(A37,'Data to provide'!$M$2:$M$200,0)),0,INDEX('Data to provide'!$O$2:$O$200,MATCH('Irr Correlation'!A37,'Data to provide'!$M$2:$M$200,0)))</f>
        <v>0</v>
      </c>
      <c r="I37" s="50">
        <f t="shared" si="4"/>
        <v>79.372048264168725</v>
      </c>
      <c r="J37" s="68">
        <f t="shared" si="14"/>
        <v>0</v>
      </c>
      <c r="L37" t="s">
        <v>2</v>
      </c>
      <c r="M37" s="1">
        <f>SUM(M25:M36)</f>
        <v>1608.0300580765038</v>
      </c>
      <c r="N37" s="57">
        <f t="shared" si="16"/>
        <v>1</v>
      </c>
      <c r="P37">
        <v>2017</v>
      </c>
      <c r="Q37" s="1">
        <f t="shared" si="17"/>
        <v>1637.6304354984363</v>
      </c>
      <c r="R37" s="1"/>
      <c r="U37" s="30"/>
      <c r="V37" s="11" t="str">
        <f t="shared" si="9"/>
        <v/>
      </c>
      <c r="W37" s="11" t="str">
        <f t="shared" si="10"/>
        <v/>
      </c>
      <c r="X37" s="18"/>
      <c r="Z37" s="1"/>
      <c r="AB37" s="55"/>
      <c r="AI37" s="29"/>
      <c r="AJ37" s="11" t="str">
        <f t="shared" si="11"/>
        <v/>
      </c>
      <c r="AK37" s="11" t="str">
        <f t="shared" si="12"/>
        <v/>
      </c>
      <c r="AL37" s="1" t="str">
        <f t="shared" si="13"/>
        <v/>
      </c>
      <c r="AM37" s="1"/>
    </row>
    <row r="38" spans="1:39" x14ac:dyDescent="0.25">
      <c r="A38" s="6" t="str">
        <f t="shared" si="0"/>
        <v>20081</v>
      </c>
      <c r="B38" s="61">
        <v>39478</v>
      </c>
      <c r="C38" s="50">
        <f>IF(ISNA(MATCH(A38,'Data to provide'!$H$2:$H$200,0)),0,INDEX('Data to provide'!$J$2:$J$200,MATCH('Irr Correlation'!A38,'Data to provide'!$H$2:$H236,0)))</f>
        <v>55991</v>
      </c>
      <c r="D38" s="50">
        <f>IF(ISNA(MATCH(A38,'Data to provide'!$H$2:$H$200,0)),0,INDEX('Data to provide'!$K$2:$K$200,MATCH('Irr Correlation'!A38,'Data to provide'!$H$2:$H236,0)))</f>
        <v>85880.043390000006</v>
      </c>
      <c r="E38">
        <f t="shared" si="1"/>
        <v>31</v>
      </c>
      <c r="F38">
        <f t="shared" si="2"/>
        <v>1</v>
      </c>
      <c r="G38">
        <f t="shared" si="3"/>
        <v>2008</v>
      </c>
      <c r="H38" s="50">
        <f>IF(ISNA(MATCH(A38,'Data to provide'!$M$2:$M$200,0)),0,INDEX('Data to provide'!$O$2:$O$200,MATCH('Irr Correlation'!A38,'Data to provide'!$M$2:$M$200,0)))</f>
        <v>0</v>
      </c>
      <c r="I38" s="50">
        <f t="shared" si="4"/>
        <v>72.199303693640189</v>
      </c>
      <c r="J38" s="68">
        <f t="shared" si="14"/>
        <v>0</v>
      </c>
      <c r="Q38" s="1"/>
      <c r="U38" s="30"/>
      <c r="V38" s="11" t="str">
        <f t="shared" si="9"/>
        <v/>
      </c>
      <c r="W38" s="11" t="str">
        <f>_xlfn.IFNA(VLOOKUP(U38,$B$2:$I$169,7),"")</f>
        <v/>
      </c>
      <c r="X38" s="18"/>
      <c r="Z38" s="1"/>
      <c r="AB38" s="55"/>
      <c r="AI38" s="29"/>
      <c r="AJ38" s="11" t="str">
        <f t="shared" si="11"/>
        <v/>
      </c>
      <c r="AK38" s="11" t="str">
        <f t="shared" si="12"/>
        <v/>
      </c>
      <c r="AL38" s="1" t="str">
        <f t="shared" si="13"/>
        <v/>
      </c>
      <c r="AM38" s="1"/>
    </row>
    <row r="39" spans="1:39" x14ac:dyDescent="0.25">
      <c r="A39" s="6" t="str">
        <f t="shared" si="0"/>
        <v>20082</v>
      </c>
      <c r="B39" s="61">
        <v>39507</v>
      </c>
      <c r="C39" s="50">
        <f>IF(ISNA(MATCH(A39,'Data to provide'!$H$2:$H$200,0)),0,INDEX('Data to provide'!$J$2:$J$200,MATCH('Irr Correlation'!A39,'Data to provide'!$H$2:$H237,0)))</f>
        <v>77394</v>
      </c>
      <c r="D39" s="50">
        <f>IF(ISNA(MATCH(A39,'Data to provide'!$H$2:$H$200,0)),0,INDEX('Data to provide'!$K$2:$K$200,MATCH('Irr Correlation'!A39,'Data to provide'!$H$2:$H237,0)))</f>
        <v>109982.78553199999</v>
      </c>
      <c r="E39">
        <f t="shared" si="1"/>
        <v>29</v>
      </c>
      <c r="F39">
        <f t="shared" si="2"/>
        <v>2</v>
      </c>
      <c r="G39">
        <f t="shared" si="3"/>
        <v>2008</v>
      </c>
      <c r="H39" s="50">
        <f>IF(ISNA(MATCH(A39,'Data to provide'!$M$2:$M$200,0)),0,INDEX('Data to provide'!$O$2:$O$200,MATCH('Irr Correlation'!A39,'Data to provide'!$M$2:$M$200,0)))</f>
        <v>0</v>
      </c>
      <c r="I39" s="50">
        <f t="shared" si="4"/>
        <v>96.787585579993191</v>
      </c>
      <c r="J39" s="68">
        <f t="shared" si="14"/>
        <v>0</v>
      </c>
      <c r="L39" s="21" t="s">
        <v>21</v>
      </c>
      <c r="M39" s="5"/>
      <c r="U39" s="30"/>
      <c r="V39" s="11" t="str">
        <f t="shared" ref="V39:V102" si="18">_xlfn.IFNA(VLOOKUP(U39,$B$2:$I$169,3)/1000,"")</f>
        <v/>
      </c>
      <c r="W39" s="11" t="str">
        <f t="shared" ref="W39:W102" si="19">_xlfn.IFNA(VLOOKUP(U39,$B$2:$I$169,7),"")</f>
        <v/>
      </c>
      <c r="X39" s="18"/>
      <c r="AB39" s="55"/>
      <c r="AH39" s="56"/>
      <c r="AI39" s="29"/>
      <c r="AJ39" s="11" t="str">
        <f t="shared" si="11"/>
        <v/>
      </c>
      <c r="AK39" s="11" t="str">
        <f t="shared" si="12"/>
        <v/>
      </c>
      <c r="AL39" s="1" t="str">
        <f t="shared" si="13"/>
        <v/>
      </c>
      <c r="AM39" s="1"/>
    </row>
    <row r="40" spans="1:39" x14ac:dyDescent="0.25">
      <c r="A40" s="6" t="str">
        <f t="shared" si="0"/>
        <v>20083</v>
      </c>
      <c r="B40" s="61">
        <v>39538</v>
      </c>
      <c r="C40" s="50">
        <f>IF(ISNA(MATCH(A40,'Data to provide'!$H$2:$H$200,0)),0,INDEX('Data to provide'!$J$2:$J$200,MATCH('Irr Correlation'!A40,'Data to provide'!$H$2:$H238,0)))</f>
        <v>118504</v>
      </c>
      <c r="D40" s="50">
        <f>IF(ISNA(MATCH(A40,'Data to provide'!$H$2:$H$200,0)),0,INDEX('Data to provide'!$K$2:$K$200,MATCH('Irr Correlation'!A40,'Data to provide'!$H$2:$H238,0)))</f>
        <v>143513.030436</v>
      </c>
      <c r="E40">
        <f t="shared" si="1"/>
        <v>31</v>
      </c>
      <c r="F40">
        <f t="shared" si="2"/>
        <v>3</v>
      </c>
      <c r="G40">
        <f t="shared" si="3"/>
        <v>2008</v>
      </c>
      <c r="H40" s="50">
        <f>IF(ISNA(MATCH(A40,'Data to provide'!$M$2:$M$200,0)),0,INDEX('Data to provide'!$O$2:$O$200,MATCH('Irr Correlation'!A40,'Data to provide'!$M$2:$M$200,0)))</f>
        <v>0</v>
      </c>
      <c r="I40" s="50">
        <f t="shared" si="4"/>
        <v>130.99328336163126</v>
      </c>
      <c r="J40" s="68">
        <f t="shared" si="14"/>
        <v>0</v>
      </c>
      <c r="L40" s="22" t="s">
        <v>3</v>
      </c>
      <c r="M40" s="23">
        <f>STDEV(Q25:Q37)/AVERAGE(Q25:Q37)</f>
        <v>2.5130473343532318E-2</v>
      </c>
      <c r="U40" s="30"/>
      <c r="V40" s="11" t="str">
        <f t="shared" si="18"/>
        <v/>
      </c>
      <c r="W40" s="11" t="str">
        <f t="shared" si="19"/>
        <v/>
      </c>
      <c r="X40" s="18"/>
      <c r="AB40" s="55"/>
      <c r="AI40" s="29"/>
      <c r="AJ40" s="11" t="str">
        <f t="shared" si="11"/>
        <v/>
      </c>
      <c r="AK40" s="11" t="str">
        <f t="shared" si="12"/>
        <v/>
      </c>
      <c r="AL40" s="1" t="str">
        <f t="shared" si="13"/>
        <v/>
      </c>
      <c r="AM40" s="1"/>
    </row>
    <row r="41" spans="1:39" x14ac:dyDescent="0.25">
      <c r="A41" s="6" t="str">
        <f t="shared" si="0"/>
        <v>20084</v>
      </c>
      <c r="B41" s="61">
        <v>39568</v>
      </c>
      <c r="C41" s="50">
        <f>IF(ISNA(MATCH(A41,'Data to provide'!$H$2:$H$200,0)),0,INDEX('Data to provide'!$J$2:$J$200,MATCH('Irr Correlation'!A41,'Data to provide'!$H$2:$H239,0)))</f>
        <v>152598</v>
      </c>
      <c r="D41" s="50">
        <f>IF(ISNA(MATCH(A41,'Data to provide'!$H$2:$H$200,0)),0,INDEX('Data to provide'!$K$2:$K$200,MATCH('Irr Correlation'!A41,'Data to provide'!$H$2:$H239,0)))</f>
        <v>166771.34508299999</v>
      </c>
      <c r="E41">
        <f t="shared" si="1"/>
        <v>30</v>
      </c>
      <c r="F41">
        <f t="shared" si="2"/>
        <v>4</v>
      </c>
      <c r="G41">
        <f t="shared" si="3"/>
        <v>2008</v>
      </c>
      <c r="H41" s="50">
        <f>IF(ISNA(MATCH(A41,'Data to provide'!$M$2:$M$200,0)),0,INDEX('Data to provide'!$O$2:$O$200,MATCH('Irr Correlation'!A41,'Data to provide'!$M$2:$M$200,0)))</f>
        <v>0</v>
      </c>
      <c r="I41" s="50">
        <f t="shared" si="4"/>
        <v>154.72012711130574</v>
      </c>
      <c r="J41" s="68">
        <f t="shared" si="14"/>
        <v>0</v>
      </c>
      <c r="L41" s="22" t="s">
        <v>27</v>
      </c>
      <c r="M41" s="24">
        <f>AVERAGE(Q25:Q37)</f>
        <v>1608.0300580765038</v>
      </c>
      <c r="U41" s="30"/>
      <c r="V41" s="11" t="str">
        <f t="shared" si="18"/>
        <v/>
      </c>
      <c r="W41" s="11" t="str">
        <f t="shared" si="19"/>
        <v/>
      </c>
      <c r="X41" s="18"/>
      <c r="Z41" s="1"/>
      <c r="AB41" s="55"/>
      <c r="AI41" s="29"/>
      <c r="AJ41" s="11" t="str">
        <f t="shared" si="11"/>
        <v/>
      </c>
      <c r="AK41" s="11" t="str">
        <f t="shared" si="12"/>
        <v/>
      </c>
      <c r="AL41" s="1" t="str">
        <f t="shared" si="13"/>
        <v/>
      </c>
      <c r="AM41" s="1"/>
    </row>
    <row r="42" spans="1:39" x14ac:dyDescent="0.25">
      <c r="A42" s="6" t="str">
        <f t="shared" si="0"/>
        <v>20085</v>
      </c>
      <c r="B42" s="61">
        <v>39599</v>
      </c>
      <c r="C42" s="50">
        <f>IF(ISNA(MATCH(A42,'Data to provide'!$H$2:$H$200,0)),0,INDEX('Data to provide'!$J$2:$J$200,MATCH('Irr Correlation'!A42,'Data to provide'!$H$2:$H240,0)))</f>
        <v>156968</v>
      </c>
      <c r="D42" s="50">
        <f>IF(ISNA(MATCH(A42,'Data to provide'!$H$2:$H$200,0)),0,INDEX('Data to provide'!$K$2:$K$200,MATCH('Irr Correlation'!A42,'Data to provide'!$H$2:$H240,0)))</f>
        <v>158688.64953299999</v>
      </c>
      <c r="E42">
        <f t="shared" si="1"/>
        <v>31</v>
      </c>
      <c r="F42">
        <f t="shared" si="2"/>
        <v>5</v>
      </c>
      <c r="G42">
        <f t="shared" si="3"/>
        <v>2008</v>
      </c>
      <c r="H42" s="50">
        <f>IF(ISNA(MATCH(A42,'Data to provide'!$M$2:$M$200,0)),0,INDEX('Data to provide'!$O$2:$O$200,MATCH('Irr Correlation'!A42,'Data to provide'!$M$2:$M$200,0)))</f>
        <v>0</v>
      </c>
      <c r="I42" s="50">
        <f t="shared" si="4"/>
        <v>146.47460901157635</v>
      </c>
      <c r="J42" s="68">
        <f t="shared" si="14"/>
        <v>0</v>
      </c>
      <c r="L42" s="22" t="s">
        <v>46</v>
      </c>
      <c r="M42" s="23">
        <f>IFERROR($AO$5,$M$19)</f>
        <v>2.5866486413845893</v>
      </c>
      <c r="U42" s="30"/>
      <c r="V42" s="11" t="str">
        <f t="shared" si="18"/>
        <v/>
      </c>
      <c r="W42" s="11" t="str">
        <f t="shared" si="19"/>
        <v/>
      </c>
      <c r="X42" s="18"/>
      <c r="Z42" s="1"/>
      <c r="AB42" s="55"/>
      <c r="AI42" s="29"/>
      <c r="AJ42" s="11" t="str">
        <f t="shared" si="11"/>
        <v/>
      </c>
      <c r="AK42" s="11" t="str">
        <f t="shared" si="12"/>
        <v/>
      </c>
      <c r="AL42" s="1" t="str">
        <f t="shared" si="13"/>
        <v/>
      </c>
      <c r="AM42" s="1"/>
    </row>
    <row r="43" spans="1:39" x14ac:dyDescent="0.25">
      <c r="A43" s="6" t="str">
        <f t="shared" si="0"/>
        <v>20086</v>
      </c>
      <c r="B43" s="61">
        <v>39629</v>
      </c>
      <c r="C43" s="50">
        <f>IF(ISNA(MATCH(A43,'Data to provide'!$H$2:$H$200,0)),0,INDEX('Data to provide'!$J$2:$J$200,MATCH('Irr Correlation'!A43,'Data to provide'!$H$2:$H241,0)))</f>
        <v>206964</v>
      </c>
      <c r="D43" s="50">
        <f>IF(ISNA(MATCH(A43,'Data to provide'!$H$2:$H$200,0)),0,INDEX('Data to provide'!$K$2:$K$200,MATCH('Irr Correlation'!A43,'Data to provide'!$H$2:$H241,0)))</f>
        <v>204072.017956</v>
      </c>
      <c r="E43">
        <f t="shared" si="1"/>
        <v>30</v>
      </c>
      <c r="F43">
        <f t="shared" si="2"/>
        <v>6</v>
      </c>
      <c r="G43">
        <f t="shared" si="3"/>
        <v>2008</v>
      </c>
      <c r="H43" s="50">
        <f>IF(ISNA(MATCH(A43,'Data to provide'!$M$2:$M$200,0)),0,INDEX('Data to provide'!$O$2:$O$200,MATCH('Irr Correlation'!A43,'Data to provide'!$M$2:$M$200,0)))</f>
        <v>0</v>
      </c>
      <c r="I43" s="50">
        <f t="shared" si="4"/>
        <v>192.77220656967484</v>
      </c>
      <c r="J43" s="68">
        <f t="shared" si="14"/>
        <v>0</v>
      </c>
      <c r="U43" s="30"/>
      <c r="V43" s="11" t="str">
        <f t="shared" si="18"/>
        <v/>
      </c>
      <c r="W43" s="11" t="str">
        <f t="shared" si="19"/>
        <v/>
      </c>
      <c r="X43" s="18"/>
      <c r="Z43" s="1"/>
      <c r="AB43" s="55"/>
      <c r="AI43" s="29"/>
      <c r="AJ43" s="11" t="str">
        <f t="shared" si="11"/>
        <v/>
      </c>
      <c r="AK43" s="11" t="str">
        <f t="shared" si="12"/>
        <v/>
      </c>
      <c r="AL43" s="1" t="str">
        <f t="shared" si="13"/>
        <v/>
      </c>
      <c r="AM43" s="1"/>
    </row>
    <row r="44" spans="1:39" x14ac:dyDescent="0.25">
      <c r="A44" s="6" t="str">
        <f t="shared" si="0"/>
        <v>20087</v>
      </c>
      <c r="B44" s="61">
        <v>39660</v>
      </c>
      <c r="C44" s="50">
        <f>IF(ISNA(MATCH(A44,'Data to provide'!$H$2:$H$200,0)),0,INDEX('Data to provide'!$J$2:$J$200,MATCH('Irr Correlation'!A44,'Data to provide'!$H$2:$H242,0)))</f>
        <v>214450</v>
      </c>
      <c r="D44" s="50">
        <f>IF(ISNA(MATCH(A44,'Data to provide'!$H$2:$H$200,0)),0,INDEX('Data to provide'!$K$2:$K$200,MATCH('Irr Correlation'!A44,'Data to provide'!$H$2:$H242,0)))</f>
        <v>215544.56600600001</v>
      </c>
      <c r="E44">
        <f t="shared" si="1"/>
        <v>31</v>
      </c>
      <c r="F44">
        <f t="shared" si="2"/>
        <v>7</v>
      </c>
      <c r="G44">
        <f t="shared" si="3"/>
        <v>2008</v>
      </c>
      <c r="H44" s="50">
        <f>IF(ISNA(MATCH(A44,'Data to provide'!$M$2:$M$200,0)),0,INDEX('Data to provide'!$O$2:$O$200,MATCH('Irr Correlation'!A44,'Data to provide'!$M$2:$M$200,0)))</f>
        <v>0</v>
      </c>
      <c r="I44" s="50">
        <f t="shared" si="4"/>
        <v>204.47586434214779</v>
      </c>
      <c r="J44" s="68">
        <f t="shared" si="14"/>
        <v>0</v>
      </c>
      <c r="U44" s="30"/>
      <c r="V44" s="11" t="str">
        <f t="shared" si="18"/>
        <v/>
      </c>
      <c r="W44" s="11" t="str">
        <f t="shared" si="19"/>
        <v/>
      </c>
      <c r="X44" s="18"/>
      <c r="Z44" s="1"/>
      <c r="AB44" s="55"/>
      <c r="AI44" s="29"/>
      <c r="AJ44" s="11" t="str">
        <f t="shared" si="11"/>
        <v/>
      </c>
      <c r="AK44" s="11" t="str">
        <f t="shared" si="12"/>
        <v/>
      </c>
      <c r="AL44" s="1" t="str">
        <f t="shared" si="13"/>
        <v/>
      </c>
      <c r="AM44" s="1"/>
    </row>
    <row r="45" spans="1:39" x14ac:dyDescent="0.25">
      <c r="A45" s="6" t="str">
        <f t="shared" si="0"/>
        <v>20088</v>
      </c>
      <c r="B45" s="61">
        <v>39691</v>
      </c>
      <c r="C45" s="50">
        <f>IF(ISNA(MATCH(A45,'Data to provide'!$H$2:$H$200,0)),0,INDEX('Data to provide'!$J$2:$J$200,MATCH('Irr Correlation'!A45,'Data to provide'!$H$2:$H243,0)))</f>
        <v>182035</v>
      </c>
      <c r="D45" s="50">
        <f>IF(ISNA(MATCH(A45,'Data to provide'!$H$2:$H$200,0)),0,INDEX('Data to provide'!$K$2:$K$200,MATCH('Irr Correlation'!A45,'Data to provide'!$H$2:$H243,0)))</f>
        <v>195253.49042300001</v>
      </c>
      <c r="E45">
        <f t="shared" si="1"/>
        <v>31</v>
      </c>
      <c r="F45">
        <f t="shared" si="2"/>
        <v>8</v>
      </c>
      <c r="G45">
        <f t="shared" si="3"/>
        <v>2008</v>
      </c>
      <c r="H45" s="50">
        <f>IF(ISNA(MATCH(A45,'Data to provide'!$M$2:$M$200,0)),0,INDEX('Data to provide'!$O$2:$O$200,MATCH('Irr Correlation'!A45,'Data to provide'!$M$2:$M$200,0)))</f>
        <v>0</v>
      </c>
      <c r="I45" s="50">
        <f t="shared" si="4"/>
        <v>183.77603345681854</v>
      </c>
      <c r="J45" s="68">
        <f t="shared" si="14"/>
        <v>0</v>
      </c>
      <c r="U45" s="30"/>
      <c r="V45" s="11" t="str">
        <f t="shared" si="18"/>
        <v/>
      </c>
      <c r="W45" s="11" t="str">
        <f t="shared" si="19"/>
        <v/>
      </c>
      <c r="X45" s="18"/>
      <c r="Z45" s="1"/>
      <c r="AB45" s="55"/>
      <c r="AI45" s="29"/>
      <c r="AJ45" s="11" t="str">
        <f t="shared" si="11"/>
        <v/>
      </c>
      <c r="AK45" s="11" t="str">
        <f t="shared" si="12"/>
        <v/>
      </c>
      <c r="AL45" s="1" t="str">
        <f t="shared" si="13"/>
        <v/>
      </c>
      <c r="AM45" s="1"/>
    </row>
    <row r="46" spans="1:39" x14ac:dyDescent="0.25">
      <c r="A46" s="6" t="str">
        <f t="shared" si="0"/>
        <v>20089</v>
      </c>
      <c r="B46" s="61">
        <v>39721</v>
      </c>
      <c r="C46" s="50">
        <f>IF(ISNA(MATCH(A46,'Data to provide'!$H$2:$H$200,0)),0,INDEX('Data to provide'!$J$2:$J$200,MATCH('Irr Correlation'!A46,'Data to provide'!$H$2:$H244,0)))</f>
        <v>132411</v>
      </c>
      <c r="D46" s="50">
        <f>IF(ISNA(MATCH(A46,'Data to provide'!$H$2:$H$200,0)),0,INDEX('Data to provide'!$K$2:$K$200,MATCH('Irr Correlation'!A46,'Data to provide'!$H$2:$H244,0)))</f>
        <v>157982.99969</v>
      </c>
      <c r="E46">
        <f t="shared" si="1"/>
        <v>30</v>
      </c>
      <c r="F46">
        <f t="shared" si="2"/>
        <v>9</v>
      </c>
      <c r="G46">
        <f t="shared" si="3"/>
        <v>2008</v>
      </c>
      <c r="H46" s="50">
        <f>IF(ISNA(MATCH(A46,'Data to provide'!$M$2:$M$200,0)),0,INDEX('Data to provide'!$O$2:$O$200,MATCH('Irr Correlation'!A46,'Data to provide'!$M$2:$M$200,0)))</f>
        <v>0</v>
      </c>
      <c r="I46" s="50">
        <f t="shared" si="4"/>
        <v>145.75474414514233</v>
      </c>
      <c r="J46" s="68">
        <f t="shared" si="14"/>
        <v>0</v>
      </c>
      <c r="U46" s="30"/>
      <c r="V46" s="11" t="str">
        <f t="shared" si="18"/>
        <v/>
      </c>
      <c r="W46" s="11" t="str">
        <f t="shared" si="19"/>
        <v/>
      </c>
      <c r="X46" s="18"/>
      <c r="Z46" s="1"/>
      <c r="AB46" s="55"/>
      <c r="AI46" s="29"/>
      <c r="AJ46" s="11" t="str">
        <f t="shared" si="11"/>
        <v/>
      </c>
      <c r="AK46" s="11" t="str">
        <f t="shared" si="12"/>
        <v/>
      </c>
      <c r="AL46" s="1" t="str">
        <f t="shared" si="13"/>
        <v/>
      </c>
      <c r="AM46" s="1"/>
    </row>
    <row r="47" spans="1:39" x14ac:dyDescent="0.25">
      <c r="A47" s="6" t="str">
        <f t="shared" si="0"/>
        <v>200810</v>
      </c>
      <c r="B47" s="61">
        <v>39752</v>
      </c>
      <c r="C47" s="50">
        <f>IF(ISNA(MATCH(A47,'Data to provide'!$H$2:$H$200,0)),0,INDEX('Data to provide'!$J$2:$J$200,MATCH('Irr Correlation'!A47,'Data to provide'!$H$2:$H245,0)))</f>
        <v>92573</v>
      </c>
      <c r="D47" s="50">
        <f>IF(ISNA(MATCH(A47,'Data to provide'!$H$2:$H$200,0)),0,INDEX('Data to provide'!$K$2:$K$200,MATCH('Irr Correlation'!A47,'Data to provide'!$H$2:$H245,0)))</f>
        <v>121981.044544</v>
      </c>
      <c r="E47">
        <f t="shared" si="1"/>
        <v>31</v>
      </c>
      <c r="F47">
        <f t="shared" si="2"/>
        <v>10</v>
      </c>
      <c r="G47">
        <f t="shared" si="3"/>
        <v>2008</v>
      </c>
      <c r="H47" s="50">
        <f>IF(ISNA(MATCH(A47,'Data to provide'!$M$2:$M$200,0)),0,INDEX('Data to provide'!$O$2:$O$200,MATCH('Irr Correlation'!A47,'Data to provide'!$M$2:$M$200,0)))</f>
        <v>0</v>
      </c>
      <c r="I47" s="50">
        <f t="shared" si="4"/>
        <v>109.02754454376823</v>
      </c>
      <c r="J47" s="68">
        <f t="shared" si="14"/>
        <v>0</v>
      </c>
      <c r="U47" s="30"/>
      <c r="V47" s="11" t="str">
        <f t="shared" si="18"/>
        <v/>
      </c>
      <c r="W47" s="11" t="str">
        <f t="shared" si="19"/>
        <v/>
      </c>
      <c r="X47" s="18"/>
      <c r="Z47" s="1"/>
      <c r="AB47" s="55"/>
      <c r="AI47" s="29"/>
      <c r="AJ47" s="11" t="str">
        <f t="shared" si="11"/>
        <v/>
      </c>
      <c r="AK47" s="11" t="str">
        <f t="shared" si="12"/>
        <v/>
      </c>
      <c r="AL47" s="1" t="str">
        <f t="shared" si="13"/>
        <v/>
      </c>
      <c r="AM47" s="1"/>
    </row>
    <row r="48" spans="1:39" x14ac:dyDescent="0.25">
      <c r="A48" s="6" t="str">
        <f t="shared" si="0"/>
        <v>200811</v>
      </c>
      <c r="B48" s="61">
        <v>39782</v>
      </c>
      <c r="C48" s="50">
        <f>IF(ISNA(MATCH(A48,'Data to provide'!$H$2:$H$200,0)),0,INDEX('Data to provide'!$J$2:$J$200,MATCH('Irr Correlation'!A48,'Data to provide'!$H$2:$H246,0)))</f>
        <v>57351</v>
      </c>
      <c r="D48" s="50">
        <f>IF(ISNA(MATCH(A48,'Data to provide'!$H$2:$H$200,0)),0,INDEX('Data to provide'!$K$2:$K$200,MATCH('Irr Correlation'!A48,'Data to provide'!$H$2:$H246,0)))</f>
        <v>84316.882199999993</v>
      </c>
      <c r="E48">
        <f t="shared" si="1"/>
        <v>30</v>
      </c>
      <c r="F48">
        <f t="shared" si="2"/>
        <v>11</v>
      </c>
      <c r="G48">
        <f t="shared" si="3"/>
        <v>2008</v>
      </c>
      <c r="H48" s="50">
        <f>IF(ISNA(MATCH(A48,'Data to provide'!$M$2:$M$200,0)),0,INDEX('Data to provide'!$O$2:$O$200,MATCH('Irr Correlation'!A48,'Data to provide'!$M$2:$M$200,0)))</f>
        <v>0</v>
      </c>
      <c r="I48" s="50">
        <f t="shared" si="4"/>
        <v>70.604653269755346</v>
      </c>
      <c r="J48" s="68">
        <f t="shared" si="14"/>
        <v>0</v>
      </c>
      <c r="U48" s="30"/>
      <c r="V48" s="11" t="str">
        <f t="shared" si="18"/>
        <v/>
      </c>
      <c r="W48" s="11" t="str">
        <f t="shared" si="19"/>
        <v/>
      </c>
      <c r="X48" s="18"/>
      <c r="Z48" s="1"/>
      <c r="AB48" s="55"/>
      <c r="AI48" s="29"/>
      <c r="AJ48" s="11" t="str">
        <f t="shared" si="11"/>
        <v/>
      </c>
      <c r="AK48" s="11" t="str">
        <f t="shared" si="12"/>
        <v/>
      </c>
      <c r="AL48" s="1" t="str">
        <f t="shared" si="13"/>
        <v/>
      </c>
      <c r="AM48" s="1"/>
    </row>
    <row r="49" spans="1:39" x14ac:dyDescent="0.25">
      <c r="A49" s="6" t="str">
        <f t="shared" si="0"/>
        <v>200812</v>
      </c>
      <c r="B49" s="61">
        <v>39813</v>
      </c>
      <c r="C49" s="50">
        <f>IF(ISNA(MATCH(A49,'Data to provide'!$H$2:$H$200,0)),0,INDEX('Data to provide'!$J$2:$J$200,MATCH('Irr Correlation'!A49,'Data to provide'!$H$2:$H247,0)))</f>
        <v>44519</v>
      </c>
      <c r="D49" s="50">
        <f>IF(ISNA(MATCH(A49,'Data to provide'!$H$2:$H$200,0)),0,INDEX('Data to provide'!$K$2:$K$200,MATCH('Irr Correlation'!A49,'Data to provide'!$H$2:$H247,0)))</f>
        <v>67130.889790999994</v>
      </c>
      <c r="E49">
        <f t="shared" si="1"/>
        <v>31</v>
      </c>
      <c r="F49">
        <f t="shared" si="2"/>
        <v>12</v>
      </c>
      <c r="G49">
        <f t="shared" si="3"/>
        <v>2008</v>
      </c>
      <c r="H49" s="50">
        <f>IF(ISNA(MATCH(A49,'Data to provide'!$M$2:$M$200,0)),0,INDEX('Data to provide'!$O$2:$O$200,MATCH('Irr Correlation'!A49,'Data to provide'!$M$2:$M$200,0)))</f>
        <v>0</v>
      </c>
      <c r="I49" s="50">
        <f t="shared" si="4"/>
        <v>53.072456171199377</v>
      </c>
      <c r="J49" s="68">
        <f t="shared" si="14"/>
        <v>0</v>
      </c>
      <c r="U49" s="30"/>
      <c r="V49" s="11" t="str">
        <f t="shared" si="18"/>
        <v/>
      </c>
      <c r="W49" s="11" t="str">
        <f t="shared" si="19"/>
        <v/>
      </c>
      <c r="X49" s="18"/>
      <c r="Z49" s="1"/>
      <c r="AB49" s="55"/>
      <c r="AI49" s="29"/>
      <c r="AJ49" s="11" t="str">
        <f t="shared" si="11"/>
        <v/>
      </c>
      <c r="AK49" s="11" t="str">
        <f t="shared" si="12"/>
        <v/>
      </c>
      <c r="AL49" s="1" t="str">
        <f t="shared" si="13"/>
        <v/>
      </c>
      <c r="AM49" s="1"/>
    </row>
    <row r="50" spans="1:39" x14ac:dyDescent="0.25">
      <c r="A50" s="6" t="str">
        <f t="shared" si="0"/>
        <v>20091</v>
      </c>
      <c r="B50" s="61">
        <v>39844</v>
      </c>
      <c r="C50" s="50">
        <f>IF(ISNA(MATCH(A50,'Data to provide'!$H$2:$H$200,0)),0,INDEX('Data to provide'!$J$2:$J$200,MATCH('Irr Correlation'!A50,'Data to provide'!$H$2:$H248,0)))</f>
        <v>54983</v>
      </c>
      <c r="D50" s="50">
        <f>IF(ISNA(MATCH(A50,'Data to provide'!$H$2:$H$200,0)),0,INDEX('Data to provide'!$K$2:$K$200,MATCH('Irr Correlation'!A50,'Data to provide'!$H$2:$H248,0)))</f>
        <v>83119.552614999993</v>
      </c>
      <c r="E50">
        <f t="shared" si="1"/>
        <v>31</v>
      </c>
      <c r="F50">
        <f t="shared" si="2"/>
        <v>1</v>
      </c>
      <c r="G50">
        <f t="shared" si="3"/>
        <v>2009</v>
      </c>
      <c r="H50" s="50">
        <f>IF(ISNA(MATCH(A50,'Data to provide'!$M$2:$M$200,0)),0,INDEX('Data to provide'!$O$2:$O$200,MATCH('Irr Correlation'!A50,'Data to provide'!$M$2:$M$200,0)))</f>
        <v>0</v>
      </c>
      <c r="I50" s="50">
        <f t="shared" si="4"/>
        <v>69.383203976832391</v>
      </c>
      <c r="J50" s="68">
        <f t="shared" si="14"/>
        <v>0</v>
      </c>
      <c r="U50" s="30"/>
      <c r="V50" s="11" t="str">
        <f t="shared" si="18"/>
        <v/>
      </c>
      <c r="W50" s="11" t="str">
        <f t="shared" si="19"/>
        <v/>
      </c>
      <c r="X50" s="18"/>
      <c r="Z50" s="1"/>
      <c r="AB50" s="55"/>
      <c r="AI50" s="29"/>
      <c r="AJ50" s="11" t="str">
        <f t="shared" si="11"/>
        <v/>
      </c>
      <c r="AK50" s="11" t="str">
        <f t="shared" si="12"/>
        <v/>
      </c>
      <c r="AL50" s="1" t="str">
        <f t="shared" si="13"/>
        <v/>
      </c>
      <c r="AM50" s="1"/>
    </row>
    <row r="51" spans="1:39" x14ac:dyDescent="0.25">
      <c r="A51" s="6" t="str">
        <f t="shared" si="0"/>
        <v>20092</v>
      </c>
      <c r="B51" s="61">
        <v>39872</v>
      </c>
      <c r="C51" s="50">
        <f>IF(ISNA(MATCH(A51,'Data to provide'!$H$2:$H$200,0)),0,INDEX('Data to provide'!$J$2:$J$200,MATCH('Irr Correlation'!A51,'Data to provide'!$H$2:$H249,0)))</f>
        <v>79007</v>
      </c>
      <c r="D51" s="50">
        <f>IF(ISNA(MATCH(A51,'Data to provide'!$H$2:$H$200,0)),0,INDEX('Data to provide'!$K$2:$K$200,MATCH('Irr Correlation'!A51,'Data to provide'!$H$2:$H249,0)))</f>
        <v>111123.43713200001</v>
      </c>
      <c r="E51">
        <f t="shared" si="1"/>
        <v>28</v>
      </c>
      <c r="F51">
        <f t="shared" si="2"/>
        <v>2</v>
      </c>
      <c r="G51">
        <f t="shared" si="3"/>
        <v>2009</v>
      </c>
      <c r="H51" s="50">
        <f>IF(ISNA(MATCH(A51,'Data to provide'!$M$2:$M$200,0)),0,INDEX('Data to provide'!$O$2:$O$200,MATCH('Irr Correlation'!A51,'Data to provide'!$M$2:$M$200,0)))</f>
        <v>0</v>
      </c>
      <c r="I51" s="50">
        <f t="shared" si="4"/>
        <v>97.951215133414308</v>
      </c>
      <c r="J51" s="68">
        <f t="shared" si="14"/>
        <v>0</v>
      </c>
      <c r="U51" s="30"/>
      <c r="V51" s="11" t="str">
        <f t="shared" si="18"/>
        <v/>
      </c>
      <c r="W51" s="11" t="str">
        <f t="shared" si="19"/>
        <v/>
      </c>
      <c r="X51" s="18"/>
      <c r="Z51" s="1"/>
      <c r="AB51" s="55"/>
      <c r="AI51" s="29"/>
      <c r="AJ51" s="11" t="str">
        <f t="shared" si="11"/>
        <v/>
      </c>
      <c r="AK51" s="11" t="str">
        <f t="shared" si="12"/>
        <v/>
      </c>
      <c r="AL51" s="1" t="str">
        <f t="shared" si="13"/>
        <v/>
      </c>
      <c r="AM51" s="1"/>
    </row>
    <row r="52" spans="1:39" x14ac:dyDescent="0.25">
      <c r="A52" s="6" t="str">
        <f t="shared" si="0"/>
        <v>20093</v>
      </c>
      <c r="B52" s="61">
        <v>39903</v>
      </c>
      <c r="C52" s="50">
        <f>IF(ISNA(MATCH(A52,'Data to provide'!$H$2:$H$200,0)),0,INDEX('Data to provide'!$J$2:$J$200,MATCH('Irr Correlation'!A52,'Data to provide'!$H$2:$H250,0)))</f>
        <v>133766</v>
      </c>
      <c r="D52" s="50">
        <f>IF(ISNA(MATCH(A52,'Data to provide'!$H$2:$H$200,0)),0,INDEX('Data to provide'!$K$2:$K$200,MATCH('Irr Correlation'!A52,'Data to provide'!$H$2:$H250,0)))</f>
        <v>167991.40770499999</v>
      </c>
      <c r="E52">
        <f t="shared" si="1"/>
        <v>31</v>
      </c>
      <c r="F52">
        <f t="shared" si="2"/>
        <v>3</v>
      </c>
      <c r="G52">
        <f t="shared" si="3"/>
        <v>2009</v>
      </c>
      <c r="H52" s="50">
        <f>IF(ISNA(MATCH(A52,'Data to provide'!$M$2:$M$200,0)),0,INDEX('Data to provide'!$O$2:$O$200,MATCH('Irr Correlation'!A52,'Data to provide'!$M$2:$M$200,0)))</f>
        <v>0</v>
      </c>
      <c r="I52" s="50">
        <f t="shared" si="4"/>
        <v>155.96476738883104</v>
      </c>
      <c r="J52" s="68">
        <f t="shared" si="14"/>
        <v>0</v>
      </c>
      <c r="U52" s="30"/>
      <c r="V52" s="11" t="str">
        <f t="shared" si="18"/>
        <v/>
      </c>
      <c r="W52" s="11" t="str">
        <f t="shared" si="19"/>
        <v/>
      </c>
      <c r="X52" s="18"/>
      <c r="Z52" s="1"/>
      <c r="AB52" s="55"/>
      <c r="AI52" s="29"/>
      <c r="AJ52" s="11" t="str">
        <f t="shared" si="11"/>
        <v/>
      </c>
      <c r="AK52" s="11" t="str">
        <f t="shared" si="12"/>
        <v/>
      </c>
      <c r="AL52" s="1" t="str">
        <f t="shared" si="13"/>
        <v/>
      </c>
      <c r="AM52" s="1"/>
    </row>
    <row r="53" spans="1:39" x14ac:dyDescent="0.25">
      <c r="A53" s="6" t="str">
        <f t="shared" si="0"/>
        <v>20094</v>
      </c>
      <c r="B53" s="61">
        <v>39933</v>
      </c>
      <c r="C53" s="50">
        <f>IF(ISNA(MATCH(A53,'Data to provide'!$H$2:$H$200,0)),0,INDEX('Data to provide'!$J$2:$J$200,MATCH('Irr Correlation'!A53,'Data to provide'!$H$2:$H251,0)))</f>
        <v>130015</v>
      </c>
      <c r="D53" s="50">
        <f>IF(ISNA(MATCH(A53,'Data to provide'!$H$2:$H$200,0)),0,INDEX('Data to provide'!$K$2:$K$200,MATCH('Irr Correlation'!A53,'Data to provide'!$H$2:$H251,0)))</f>
        <v>140505.34432100001</v>
      </c>
      <c r="E53">
        <f t="shared" si="1"/>
        <v>30</v>
      </c>
      <c r="F53">
        <f t="shared" si="2"/>
        <v>4</v>
      </c>
      <c r="G53">
        <f t="shared" si="3"/>
        <v>2009</v>
      </c>
      <c r="H53" s="50">
        <f>IF(ISNA(MATCH(A53,'Data to provide'!$M$2:$M$200,0)),0,INDEX('Data to provide'!$O$2:$O$200,MATCH('Irr Correlation'!A53,'Data to provide'!$M$2:$M$200,0)))</f>
        <v>0</v>
      </c>
      <c r="I53" s="50">
        <f t="shared" si="4"/>
        <v>127.92500865721817</v>
      </c>
      <c r="J53" s="68">
        <f t="shared" si="14"/>
        <v>0</v>
      </c>
      <c r="U53" s="30"/>
      <c r="V53" s="11" t="str">
        <f t="shared" si="18"/>
        <v/>
      </c>
      <c r="W53" s="11" t="str">
        <f t="shared" si="19"/>
        <v/>
      </c>
      <c r="X53" s="18"/>
      <c r="AB53" s="55"/>
      <c r="AI53" s="29"/>
      <c r="AJ53" s="11" t="str">
        <f t="shared" si="11"/>
        <v/>
      </c>
      <c r="AK53" s="11" t="str">
        <f t="shared" si="12"/>
        <v/>
      </c>
      <c r="AL53" s="1" t="str">
        <f t="shared" si="13"/>
        <v/>
      </c>
      <c r="AM53" s="1"/>
    </row>
    <row r="54" spans="1:39" x14ac:dyDescent="0.25">
      <c r="A54" s="6" t="str">
        <f t="shared" si="0"/>
        <v>20095</v>
      </c>
      <c r="B54" s="61">
        <v>39964</v>
      </c>
      <c r="C54" s="50">
        <f>IF(ISNA(MATCH(A54,'Data to provide'!$H$2:$H$200,0)),0,INDEX('Data to provide'!$J$2:$J$200,MATCH('Irr Correlation'!A54,'Data to provide'!$H$2:$H252,0)))</f>
        <v>172744</v>
      </c>
      <c r="D54" s="50">
        <f>IF(ISNA(MATCH(A54,'Data to provide'!$H$2:$H$200,0)),0,INDEX('Data to provide'!$K$2:$K$200,MATCH('Irr Correlation'!A54,'Data to provide'!$H$2:$H252,0)))</f>
        <v>175990.31561699999</v>
      </c>
      <c r="E54">
        <f t="shared" si="1"/>
        <v>31</v>
      </c>
      <c r="F54">
        <f t="shared" si="2"/>
        <v>5</v>
      </c>
      <c r="G54">
        <f t="shared" si="3"/>
        <v>2009</v>
      </c>
      <c r="H54" s="50">
        <f>IF(ISNA(MATCH(A54,'Data to provide'!$M$2:$M$200,0)),0,INDEX('Data to provide'!$O$2:$O$200,MATCH('Irr Correlation'!A54,'Data to provide'!$M$2:$M$200,0)))</f>
        <v>0</v>
      </c>
      <c r="I54" s="50">
        <f t="shared" si="4"/>
        <v>164.12480998334203</v>
      </c>
      <c r="J54" s="68">
        <f t="shared" si="14"/>
        <v>0</v>
      </c>
      <c r="U54" s="30"/>
      <c r="V54" s="11" t="str">
        <f t="shared" si="18"/>
        <v/>
      </c>
      <c r="W54" s="11" t="str">
        <f t="shared" si="19"/>
        <v/>
      </c>
      <c r="X54" s="18"/>
      <c r="AB54" s="55"/>
      <c r="AI54" s="29"/>
      <c r="AJ54" s="11" t="str">
        <f t="shared" si="11"/>
        <v/>
      </c>
      <c r="AK54" s="11" t="str">
        <f t="shared" si="12"/>
        <v/>
      </c>
      <c r="AL54" s="1" t="str">
        <f t="shared" si="13"/>
        <v/>
      </c>
      <c r="AM54" s="1"/>
    </row>
    <row r="55" spans="1:39" x14ac:dyDescent="0.25">
      <c r="A55" s="6" t="str">
        <f t="shared" si="0"/>
        <v>20096</v>
      </c>
      <c r="B55" s="61">
        <v>39994</v>
      </c>
      <c r="C55" s="50">
        <f>IF(ISNA(MATCH(A55,'Data to provide'!$H$2:$H$200,0)),0,INDEX('Data to provide'!$J$2:$J$200,MATCH('Irr Correlation'!A55,'Data to provide'!$H$2:$H253,0)))</f>
        <v>205505</v>
      </c>
      <c r="D55" s="50">
        <f>IF(ISNA(MATCH(A55,'Data to provide'!$H$2:$H$200,0)),0,INDEX('Data to provide'!$K$2:$K$200,MATCH('Irr Correlation'!A55,'Data to provide'!$H$2:$H253,0)))</f>
        <v>202353.16720500001</v>
      </c>
      <c r="E55">
        <f t="shared" si="1"/>
        <v>30</v>
      </c>
      <c r="F55">
        <f t="shared" si="2"/>
        <v>6</v>
      </c>
      <c r="G55">
        <f t="shared" si="3"/>
        <v>2009</v>
      </c>
      <c r="H55" s="50">
        <f>IF(ISNA(MATCH(A55,'Data to provide'!$M$2:$M$200,0)),0,INDEX('Data to provide'!$O$2:$O$200,MATCH('Irr Correlation'!A55,'Data to provide'!$M$2:$M$200,0)))</f>
        <v>0</v>
      </c>
      <c r="I55" s="50">
        <f t="shared" si="4"/>
        <v>191.01873028315259</v>
      </c>
      <c r="J55" s="68">
        <f t="shared" si="14"/>
        <v>0</v>
      </c>
      <c r="U55" s="30"/>
      <c r="V55" s="11" t="str">
        <f t="shared" si="18"/>
        <v/>
      </c>
      <c r="W55" s="11" t="str">
        <f t="shared" si="19"/>
        <v/>
      </c>
      <c r="X55" s="18"/>
      <c r="AB55" s="55"/>
      <c r="AI55" s="29"/>
      <c r="AJ55" s="11" t="str">
        <f t="shared" si="11"/>
        <v/>
      </c>
      <c r="AK55" s="11" t="str">
        <f t="shared" si="12"/>
        <v/>
      </c>
      <c r="AL55" s="1" t="str">
        <f t="shared" si="13"/>
        <v/>
      </c>
      <c r="AM55" s="1"/>
    </row>
    <row r="56" spans="1:39" x14ac:dyDescent="0.25">
      <c r="A56" s="6" t="str">
        <f t="shared" si="0"/>
        <v>20097</v>
      </c>
      <c r="B56" s="61">
        <v>40025</v>
      </c>
      <c r="C56" s="50">
        <f>IF(ISNA(MATCH(A56,'Data to provide'!$H$2:$H$200,0)),0,INDEX('Data to provide'!$J$2:$J$200,MATCH('Irr Correlation'!A56,'Data to provide'!$H$2:$H254,0)))</f>
        <v>210983</v>
      </c>
      <c r="D56" s="50">
        <f>IF(ISNA(MATCH(A56,'Data to provide'!$H$2:$H$200,0)),0,INDEX('Data to provide'!$K$2:$K$200,MATCH('Irr Correlation'!A56,'Data to provide'!$H$2:$H254,0)))</f>
        <v>212094.048515</v>
      </c>
      <c r="E56">
        <f t="shared" si="1"/>
        <v>31</v>
      </c>
      <c r="F56">
        <f t="shared" si="2"/>
        <v>7</v>
      </c>
      <c r="G56">
        <f t="shared" si="3"/>
        <v>2009</v>
      </c>
      <c r="H56" s="50">
        <f>IF(ISNA(MATCH(A56,'Data to provide'!$M$2:$M$200,0)),0,INDEX('Data to provide'!$O$2:$O$200,MATCH('Irr Correlation'!A56,'Data to provide'!$M$2:$M$200,0)))</f>
        <v>0</v>
      </c>
      <c r="I56" s="50">
        <f t="shared" si="4"/>
        <v>200.95583760732003</v>
      </c>
      <c r="J56" s="68">
        <f t="shared" si="14"/>
        <v>0</v>
      </c>
      <c r="U56" s="30"/>
      <c r="V56" s="11" t="str">
        <f t="shared" si="18"/>
        <v/>
      </c>
      <c r="W56" s="11" t="str">
        <f t="shared" si="19"/>
        <v/>
      </c>
      <c r="X56" s="18"/>
      <c r="AB56" s="55"/>
      <c r="AI56" s="29"/>
      <c r="AJ56" s="11" t="str">
        <f t="shared" si="11"/>
        <v/>
      </c>
      <c r="AK56" s="11" t="str">
        <f t="shared" si="12"/>
        <v/>
      </c>
      <c r="AL56" s="1" t="str">
        <f t="shared" si="13"/>
        <v/>
      </c>
      <c r="AM56" s="1"/>
    </row>
    <row r="57" spans="1:39" x14ac:dyDescent="0.25">
      <c r="A57" s="6" t="str">
        <f t="shared" si="0"/>
        <v>20098</v>
      </c>
      <c r="B57" s="61">
        <v>40056</v>
      </c>
      <c r="C57" s="50">
        <f>IF(ISNA(MATCH(A57,'Data to provide'!$H$2:$H$200,0)),0,INDEX('Data to provide'!$J$2:$J$200,MATCH('Irr Correlation'!A57,'Data to provide'!$H$2:$H255,0)))</f>
        <v>195999</v>
      </c>
      <c r="D57" s="50">
        <f>IF(ISNA(MATCH(A57,'Data to provide'!$H$2:$H$200,0)),0,INDEX('Data to provide'!$K$2:$K$200,MATCH('Irr Correlation'!A57,'Data to provide'!$H$2:$H255,0)))</f>
        <v>212280.00189700001</v>
      </c>
      <c r="E57">
        <f t="shared" si="1"/>
        <v>31</v>
      </c>
      <c r="F57">
        <f t="shared" si="2"/>
        <v>8</v>
      </c>
      <c r="G57">
        <f t="shared" si="3"/>
        <v>2009</v>
      </c>
      <c r="H57" s="50">
        <f>IF(ISNA(MATCH(A57,'Data to provide'!$M$2:$M$200,0)),0,INDEX('Data to provide'!$O$2:$O$200,MATCH('Irr Correlation'!A57,'Data to provide'!$M$2:$M$200,0)))</f>
        <v>0</v>
      </c>
      <c r="I57" s="50">
        <f t="shared" si="4"/>
        <v>201.14553694308023</v>
      </c>
      <c r="J57" s="68">
        <f t="shared" si="14"/>
        <v>0</v>
      </c>
      <c r="U57" s="30"/>
      <c r="V57" s="11" t="str">
        <f t="shared" si="18"/>
        <v/>
      </c>
      <c r="W57" s="11" t="str">
        <f t="shared" si="19"/>
        <v/>
      </c>
      <c r="X57" s="18"/>
      <c r="AB57" s="55"/>
      <c r="AI57" s="29"/>
      <c r="AJ57" s="11" t="str">
        <f t="shared" si="11"/>
        <v/>
      </c>
      <c r="AK57" s="11" t="str">
        <f t="shared" si="12"/>
        <v/>
      </c>
      <c r="AL57" s="1" t="str">
        <f t="shared" si="13"/>
        <v/>
      </c>
      <c r="AM57" s="1"/>
    </row>
    <row r="58" spans="1:39" x14ac:dyDescent="0.25">
      <c r="A58" s="6" t="str">
        <f t="shared" si="0"/>
        <v>20099</v>
      </c>
      <c r="B58" s="61">
        <v>40086</v>
      </c>
      <c r="C58" s="50">
        <f>IF(ISNA(MATCH(A58,'Data to provide'!$H$2:$H$200,0)),0,INDEX('Data to provide'!$J$2:$J$200,MATCH('Irr Correlation'!A58,'Data to provide'!$H$2:$H256,0)))</f>
        <v>149630</v>
      </c>
      <c r="D58" s="50">
        <f>IF(ISNA(MATCH(A58,'Data to provide'!$H$2:$H$200,0)),0,INDEX('Data to provide'!$K$2:$K$200,MATCH('Irr Correlation'!A58,'Data to provide'!$H$2:$H256,0)))</f>
        <v>179723.45801100001</v>
      </c>
      <c r="E58">
        <f t="shared" si="1"/>
        <v>30</v>
      </c>
      <c r="F58">
        <f t="shared" si="2"/>
        <v>9</v>
      </c>
      <c r="G58">
        <f t="shared" si="3"/>
        <v>2009</v>
      </c>
      <c r="H58" s="50">
        <f>IF(ISNA(MATCH(A58,'Data to provide'!$M$2:$M$200,0)),0,INDEX('Data to provide'!$O$2:$O$200,MATCH('Irr Correlation'!A58,'Data to provide'!$M$2:$M$200,0)))</f>
        <v>0</v>
      </c>
      <c r="I58" s="50">
        <f t="shared" si="4"/>
        <v>167.93315498262808</v>
      </c>
      <c r="J58" s="68">
        <f t="shared" si="14"/>
        <v>0</v>
      </c>
      <c r="U58" s="30"/>
      <c r="V58" s="11" t="str">
        <f t="shared" si="18"/>
        <v/>
      </c>
      <c r="W58" s="11" t="str">
        <f t="shared" si="19"/>
        <v/>
      </c>
      <c r="X58" s="18"/>
      <c r="AB58" s="55"/>
      <c r="AI58" s="29"/>
      <c r="AJ58" s="11" t="str">
        <f t="shared" si="11"/>
        <v/>
      </c>
      <c r="AK58" s="11" t="str">
        <f t="shared" si="12"/>
        <v/>
      </c>
      <c r="AL58" s="1" t="str">
        <f t="shared" si="13"/>
        <v/>
      </c>
      <c r="AM58" s="1"/>
    </row>
    <row r="59" spans="1:39" x14ac:dyDescent="0.25">
      <c r="A59" s="6" t="str">
        <f t="shared" si="0"/>
        <v>200910</v>
      </c>
      <c r="B59" s="61">
        <v>40117</v>
      </c>
      <c r="C59" s="50">
        <f>IF(ISNA(MATCH(A59,'Data to provide'!$H$2:$H$200,0)),0,INDEX('Data to provide'!$J$2:$J$200,MATCH('Irr Correlation'!A59,'Data to provide'!$H$2:$H257,0)))</f>
        <v>105221</v>
      </c>
      <c r="D59" s="50">
        <f>IF(ISNA(MATCH(A59,'Data to provide'!$H$2:$H$200,0)),0,INDEX('Data to provide'!$K$2:$K$200,MATCH('Irr Correlation'!A59,'Data to provide'!$H$2:$H257,0)))</f>
        <v>143521.17274099999</v>
      </c>
      <c r="E59">
        <f t="shared" si="1"/>
        <v>31</v>
      </c>
      <c r="F59">
        <f t="shared" si="2"/>
        <v>10</v>
      </c>
      <c r="G59">
        <f t="shared" si="3"/>
        <v>2009</v>
      </c>
      <c r="H59" s="50">
        <f>IF(ISNA(MATCH(A59,'Data to provide'!$M$2:$M$200,0)),0,INDEX('Data to provide'!$O$2:$O$200,MATCH('Irr Correlation'!A59,'Data to provide'!$M$2:$M$200,0)))</f>
        <v>0</v>
      </c>
      <c r="I59" s="50">
        <f t="shared" si="4"/>
        <v>131.00158968998861</v>
      </c>
      <c r="J59" s="68">
        <f t="shared" si="14"/>
        <v>0</v>
      </c>
      <c r="U59" s="30"/>
      <c r="V59" s="11" t="str">
        <f t="shared" si="18"/>
        <v/>
      </c>
      <c r="W59" s="11" t="str">
        <f t="shared" si="19"/>
        <v/>
      </c>
      <c r="X59" s="18"/>
      <c r="AI59" s="29"/>
      <c r="AJ59" s="11" t="str">
        <f t="shared" si="11"/>
        <v/>
      </c>
      <c r="AK59" s="11" t="str">
        <f t="shared" si="12"/>
        <v/>
      </c>
      <c r="AL59" s="1" t="str">
        <f t="shared" si="13"/>
        <v/>
      </c>
      <c r="AM59" s="1"/>
    </row>
    <row r="60" spans="1:39" x14ac:dyDescent="0.25">
      <c r="A60" s="6" t="str">
        <f t="shared" si="0"/>
        <v>200911</v>
      </c>
      <c r="B60" s="61">
        <v>40147</v>
      </c>
      <c r="C60" s="50">
        <f>IF(ISNA(MATCH(A60,'Data to provide'!$H$2:$H$200,0)),0,INDEX('Data to provide'!$J$2:$J$200,MATCH('Irr Correlation'!A60,'Data to provide'!$H$2:$H258,0)))</f>
        <v>48162</v>
      </c>
      <c r="D60" s="50">
        <f>IF(ISNA(MATCH(A60,'Data to provide'!$H$2:$H$200,0)),0,INDEX('Data to provide'!$K$2:$K$200,MATCH('Irr Correlation'!A60,'Data to provide'!$H$2:$H258,0)))</f>
        <v>64251.539140000001</v>
      </c>
      <c r="E60">
        <f t="shared" si="1"/>
        <v>30</v>
      </c>
      <c r="F60">
        <f t="shared" si="2"/>
        <v>11</v>
      </c>
      <c r="G60">
        <f t="shared" si="3"/>
        <v>2009</v>
      </c>
      <c r="H60" s="50">
        <f>IF(ISNA(MATCH(A60,'Data to provide'!$M$2:$M$200,0)),0,INDEX('Data to provide'!$O$2:$O$200,MATCH('Irr Correlation'!A60,'Data to provide'!$M$2:$M$200,0)))</f>
        <v>0</v>
      </c>
      <c r="I60" s="50">
        <f t="shared" si="4"/>
        <v>50.135102195484194</v>
      </c>
      <c r="J60" s="68">
        <f t="shared" si="14"/>
        <v>0</v>
      </c>
      <c r="U60" s="30"/>
      <c r="V60" s="11" t="str">
        <f t="shared" si="18"/>
        <v/>
      </c>
      <c r="W60" s="11" t="str">
        <f t="shared" si="19"/>
        <v/>
      </c>
      <c r="X60" s="18"/>
      <c r="AB60" s="55"/>
      <c r="AC60" s="54"/>
      <c r="AD60" s="54"/>
      <c r="AI60" s="29"/>
      <c r="AJ60" s="11" t="str">
        <f t="shared" si="11"/>
        <v/>
      </c>
      <c r="AK60" s="11" t="str">
        <f t="shared" si="12"/>
        <v/>
      </c>
      <c r="AL60" s="1" t="str">
        <f t="shared" si="13"/>
        <v/>
      </c>
      <c r="AM60" s="1"/>
    </row>
    <row r="61" spans="1:39" x14ac:dyDescent="0.25">
      <c r="A61" s="6" t="str">
        <f t="shared" si="0"/>
        <v>200912</v>
      </c>
      <c r="B61" s="61">
        <v>40178</v>
      </c>
      <c r="C61" s="50">
        <f>IF(ISNA(MATCH(A61,'Data to provide'!$H$2:$H$200,0)),0,INDEX('Data to provide'!$J$2:$J$200,MATCH('Irr Correlation'!A61,'Data to provide'!$H$2:$H259,0)))</f>
        <v>44782</v>
      </c>
      <c r="D61" s="50">
        <f>IF(ISNA(MATCH(A61,'Data to provide'!$H$2:$H$200,0)),0,INDEX('Data to provide'!$K$2:$K$200,MATCH('Irr Correlation'!A61,'Data to provide'!$H$2:$H259,0)))</f>
        <v>68459.670664999998</v>
      </c>
      <c r="E61">
        <f t="shared" si="1"/>
        <v>31</v>
      </c>
      <c r="F61">
        <f t="shared" si="2"/>
        <v>12</v>
      </c>
      <c r="G61">
        <f t="shared" si="3"/>
        <v>2009</v>
      </c>
      <c r="H61" s="50">
        <f>IF(ISNA(MATCH(A61,'Data to provide'!$M$2:$M$200,0)),0,INDEX('Data to provide'!$O$2:$O$200,MATCH('Irr Correlation'!A61,'Data to provide'!$M$2:$M$200,0)))</f>
        <v>0</v>
      </c>
      <c r="I61" s="50">
        <f t="shared" si="4"/>
        <v>54.428004784822633</v>
      </c>
      <c r="J61" s="68">
        <f t="shared" si="14"/>
        <v>0</v>
      </c>
      <c r="U61" s="30"/>
      <c r="V61" s="11" t="str">
        <f t="shared" si="18"/>
        <v/>
      </c>
      <c r="W61" s="11" t="str">
        <f t="shared" si="19"/>
        <v/>
      </c>
      <c r="X61" s="18"/>
      <c r="AB61" s="55"/>
      <c r="AC61" s="54"/>
      <c r="AD61" s="54"/>
      <c r="AI61" s="29"/>
      <c r="AJ61" s="11" t="str">
        <f t="shared" si="11"/>
        <v/>
      </c>
      <c r="AK61" s="11" t="str">
        <f t="shared" si="12"/>
        <v/>
      </c>
      <c r="AL61" s="1" t="str">
        <f t="shared" si="13"/>
        <v/>
      </c>
      <c r="AM61" s="1"/>
    </row>
    <row r="62" spans="1:39" x14ac:dyDescent="0.25">
      <c r="A62" s="6" t="str">
        <f t="shared" si="0"/>
        <v>20101</v>
      </c>
      <c r="B62" s="61">
        <v>40209</v>
      </c>
      <c r="C62" s="50">
        <f>IF(ISNA(MATCH(A62,'Data to provide'!$H$2:$H$200,0)),0,INDEX('Data to provide'!$J$2:$J$200,MATCH('Irr Correlation'!A62,'Data to provide'!$H$2:$H260,0)))</f>
        <v>53254</v>
      </c>
      <c r="D62" s="50">
        <f>IF(ISNA(MATCH(A62,'Data to provide'!$H$2:$H$200,0)),0,INDEX('Data to provide'!$K$2:$K$200,MATCH('Irr Correlation'!A62,'Data to provide'!$H$2:$H260,0)))</f>
        <v>80741.275257999994</v>
      </c>
      <c r="E62">
        <f t="shared" si="1"/>
        <v>31</v>
      </c>
      <c r="F62">
        <f t="shared" si="2"/>
        <v>1</v>
      </c>
      <c r="G62">
        <f t="shared" si="3"/>
        <v>2010</v>
      </c>
      <c r="H62" s="50">
        <f>IF(ISNA(MATCH(A62,'Data to provide'!$M$2:$M$200,0)),0,INDEX('Data to provide'!$O$2:$O$200,MATCH('Irr Correlation'!A62,'Data to provide'!$M$2:$M$200,0)))</f>
        <v>0</v>
      </c>
      <c r="I62" s="50">
        <f t="shared" si="4"/>
        <v>66.957017208815373</v>
      </c>
      <c r="J62" s="68">
        <f t="shared" si="14"/>
        <v>0</v>
      </c>
      <c r="U62" s="30"/>
      <c r="V62" s="11" t="str">
        <f t="shared" si="18"/>
        <v/>
      </c>
      <c r="W62" s="11" t="str">
        <f t="shared" si="19"/>
        <v/>
      </c>
      <c r="X62" s="18"/>
      <c r="AB62" s="55"/>
      <c r="AC62" s="54"/>
      <c r="AD62" s="54"/>
      <c r="AI62" s="29"/>
      <c r="AJ62" s="11" t="str">
        <f t="shared" si="11"/>
        <v/>
      </c>
      <c r="AK62" s="11" t="str">
        <f t="shared" si="12"/>
        <v/>
      </c>
      <c r="AL62" s="1" t="str">
        <f t="shared" si="13"/>
        <v/>
      </c>
      <c r="AM62" s="1"/>
    </row>
    <row r="63" spans="1:39" x14ac:dyDescent="0.25">
      <c r="A63" s="6" t="str">
        <f t="shared" si="0"/>
        <v>20102</v>
      </c>
      <c r="B63" s="61">
        <v>40237</v>
      </c>
      <c r="C63" s="50">
        <f>IF(ISNA(MATCH(A63,'Data to provide'!$H$2:$H$200,0)),0,INDEX('Data to provide'!$J$2:$J$200,MATCH('Irr Correlation'!A63,'Data to provide'!$H$2:$H261,0)))</f>
        <v>72073</v>
      </c>
      <c r="D63" s="50">
        <f>IF(ISNA(MATCH(A63,'Data to provide'!$H$2:$H$200,0)),0,INDEX('Data to provide'!$K$2:$K$200,MATCH('Irr Correlation'!A63,'Data to provide'!$H$2:$H261,0)))</f>
        <v>100074.834477</v>
      </c>
      <c r="E63">
        <f t="shared" si="1"/>
        <v>28</v>
      </c>
      <c r="F63">
        <f t="shared" si="2"/>
        <v>2</v>
      </c>
      <c r="G63">
        <f t="shared" si="3"/>
        <v>2010</v>
      </c>
      <c r="H63" s="50">
        <f>IF(ISNA(MATCH(A63,'Data to provide'!$M$2:$M$200,0)),0,INDEX('Data to provide'!$O$2:$O$200,MATCH('Irr Correlation'!A63,'Data to provide'!$M$2:$M$200,0)))</f>
        <v>0</v>
      </c>
      <c r="I63" s="50">
        <f t="shared" si="4"/>
        <v>86.680042960101332</v>
      </c>
      <c r="J63" s="68">
        <f t="shared" si="14"/>
        <v>0</v>
      </c>
      <c r="U63" s="30"/>
      <c r="V63" s="11" t="str">
        <f t="shared" si="18"/>
        <v/>
      </c>
      <c r="W63" s="11" t="str">
        <f t="shared" si="19"/>
        <v/>
      </c>
      <c r="X63" s="18"/>
      <c r="AB63" s="55"/>
      <c r="AC63" s="54"/>
      <c r="AD63" s="54"/>
      <c r="AI63" s="29"/>
      <c r="AJ63" s="11" t="str">
        <f t="shared" si="11"/>
        <v/>
      </c>
      <c r="AK63" s="11" t="str">
        <f t="shared" si="12"/>
        <v/>
      </c>
      <c r="AL63" s="1" t="str">
        <f t="shared" si="13"/>
        <v/>
      </c>
      <c r="AM63" s="1"/>
    </row>
    <row r="64" spans="1:39" x14ac:dyDescent="0.25">
      <c r="A64" s="6" t="str">
        <f t="shared" si="0"/>
        <v>20103</v>
      </c>
      <c r="B64" s="61">
        <v>40268</v>
      </c>
      <c r="C64" s="50">
        <f>IF(ISNA(MATCH(A64,'Data to provide'!$H$2:$H$200,0)),0,INDEX('Data to provide'!$J$2:$J$200,MATCH('Irr Correlation'!A64,'Data to provide'!$H$2:$H262,0)))</f>
        <v>115589</v>
      </c>
      <c r="D64" s="50">
        <f>IF(ISNA(MATCH(A64,'Data to provide'!$H$2:$H$200,0)),0,INDEX('Data to provide'!$K$2:$K$200,MATCH('Irr Correlation'!A64,'Data to provide'!$H$2:$H262,0)))</f>
        <v>141885.66952699999</v>
      </c>
      <c r="E64">
        <f t="shared" si="1"/>
        <v>31</v>
      </c>
      <c r="F64">
        <f t="shared" si="2"/>
        <v>3</v>
      </c>
      <c r="G64">
        <f t="shared" si="3"/>
        <v>2010</v>
      </c>
      <c r="H64" s="50">
        <f>IF(ISNA(MATCH(A64,'Data to provide'!$M$2:$M$200,0)),0,INDEX('Data to provide'!$O$2:$O$200,MATCH('Irr Correlation'!A64,'Data to provide'!$M$2:$M$200,0)))</f>
        <v>0</v>
      </c>
      <c r="I64" s="50">
        <f t="shared" si="4"/>
        <v>129.33313994203263</v>
      </c>
      <c r="J64" s="68">
        <f t="shared" si="14"/>
        <v>0</v>
      </c>
      <c r="U64" s="30"/>
      <c r="V64" s="11" t="str">
        <f t="shared" si="18"/>
        <v/>
      </c>
      <c r="W64" s="11" t="str">
        <f t="shared" si="19"/>
        <v/>
      </c>
      <c r="X64" s="18"/>
      <c r="AB64" s="55"/>
      <c r="AC64" s="54"/>
      <c r="AD64" s="54"/>
      <c r="AI64" s="29"/>
      <c r="AJ64" s="11" t="str">
        <f t="shared" si="11"/>
        <v/>
      </c>
      <c r="AK64" s="11" t="str">
        <f t="shared" si="12"/>
        <v/>
      </c>
      <c r="AL64" s="1" t="str">
        <f t="shared" si="13"/>
        <v/>
      </c>
      <c r="AM64" s="1"/>
    </row>
    <row r="65" spans="1:39" x14ac:dyDescent="0.25">
      <c r="A65" s="6" t="str">
        <f t="shared" si="0"/>
        <v>20104</v>
      </c>
      <c r="B65" s="61">
        <v>40298</v>
      </c>
      <c r="C65" s="50">
        <f>IF(ISNA(MATCH(A65,'Data to provide'!$H$2:$H$200,0)),0,INDEX('Data to provide'!$J$2:$J$200,MATCH('Irr Correlation'!A65,'Data to provide'!$H$2:$H263,0)))</f>
        <v>161347</v>
      </c>
      <c r="D65" s="50">
        <f>IF(ISNA(MATCH(A65,'Data to provide'!$H$2:$H$200,0)),0,INDEX('Data to provide'!$K$2:$K$200,MATCH('Irr Correlation'!A65,'Data to provide'!$H$2:$H263,0)))</f>
        <v>178748.855285</v>
      </c>
      <c r="E65">
        <f t="shared" si="1"/>
        <v>30</v>
      </c>
      <c r="F65">
        <f t="shared" si="2"/>
        <v>4</v>
      </c>
      <c r="G65">
        <f t="shared" si="3"/>
        <v>2010</v>
      </c>
      <c r="H65" s="50">
        <f>IF(ISNA(MATCH(A65,'Data to provide'!$M$2:$M$200,0)),0,INDEX('Data to provide'!$O$2:$O$200,MATCH('Irr Correlation'!A65,'Data to provide'!$M$2:$M$200,0)))</f>
        <v>0</v>
      </c>
      <c r="I65" s="50">
        <f t="shared" si="4"/>
        <v>166.93891928890847</v>
      </c>
      <c r="J65" s="68">
        <f t="shared" si="14"/>
        <v>0</v>
      </c>
      <c r="U65" s="30"/>
      <c r="V65" s="11" t="str">
        <f t="shared" si="18"/>
        <v/>
      </c>
      <c r="W65" s="11" t="str">
        <f t="shared" si="19"/>
        <v/>
      </c>
      <c r="X65" s="18"/>
      <c r="AB65" s="55"/>
      <c r="AC65" s="54"/>
      <c r="AD65" s="54"/>
      <c r="AI65" s="29"/>
      <c r="AJ65" s="11" t="str">
        <f t="shared" si="11"/>
        <v/>
      </c>
      <c r="AK65" s="11" t="str">
        <f t="shared" si="12"/>
        <v/>
      </c>
      <c r="AL65" s="1" t="str">
        <f t="shared" si="13"/>
        <v/>
      </c>
      <c r="AM65" s="1"/>
    </row>
    <row r="66" spans="1:39" x14ac:dyDescent="0.25">
      <c r="A66" s="6" t="str">
        <f t="shared" si="0"/>
        <v>20105</v>
      </c>
      <c r="B66" s="61">
        <v>40329</v>
      </c>
      <c r="C66" s="50">
        <f>IF(ISNA(MATCH(A66,'Data to provide'!$H$2:$H$200,0)),0,INDEX('Data to provide'!$J$2:$J$200,MATCH('Irr Correlation'!A66,'Data to provide'!$H$2:$H264,0)))</f>
        <v>178462</v>
      </c>
      <c r="D66" s="50">
        <f>IF(ISNA(MATCH(A66,'Data to provide'!$H$2:$H$200,0)),0,INDEX('Data to provide'!$K$2:$K$200,MATCH('Irr Correlation'!A66,'Data to provide'!$H$2:$H264,0)))</f>
        <v>179825.28883800001</v>
      </c>
      <c r="E66">
        <f t="shared" si="1"/>
        <v>31</v>
      </c>
      <c r="F66">
        <f t="shared" si="2"/>
        <v>5</v>
      </c>
      <c r="G66">
        <f t="shared" si="3"/>
        <v>2010</v>
      </c>
      <c r="H66" s="50">
        <f>IF(ISNA(MATCH(A66,'Data to provide'!$M$2:$M$200,0)),0,INDEX('Data to provide'!$O$2:$O$200,MATCH('Irr Correlation'!A66,'Data to provide'!$M$2:$M$200,0)))</f>
        <v>0</v>
      </c>
      <c r="I66" s="50">
        <f t="shared" si="4"/>
        <v>168.03703714940582</v>
      </c>
      <c r="J66" s="68">
        <f t="shared" si="14"/>
        <v>0</v>
      </c>
      <c r="U66" s="30"/>
      <c r="V66" s="11" t="str">
        <f t="shared" si="18"/>
        <v/>
      </c>
      <c r="W66" s="11" t="str">
        <f t="shared" si="19"/>
        <v/>
      </c>
      <c r="X66" s="18"/>
      <c r="AB66" s="55"/>
      <c r="AC66" s="54"/>
      <c r="AD66" s="54"/>
      <c r="AI66" s="29"/>
      <c r="AJ66" s="11" t="str">
        <f t="shared" si="11"/>
        <v/>
      </c>
      <c r="AK66" s="11" t="str">
        <f t="shared" si="12"/>
        <v/>
      </c>
      <c r="AL66" s="1" t="str">
        <f t="shared" si="13"/>
        <v/>
      </c>
      <c r="AM66" s="1"/>
    </row>
    <row r="67" spans="1:39" x14ac:dyDescent="0.25">
      <c r="A67" s="6" t="str">
        <f t="shared" ref="A67:A130" si="20">YEAR(B67)&amp;MONTH(B67)</f>
        <v>20106</v>
      </c>
      <c r="B67" s="61">
        <v>40359</v>
      </c>
      <c r="C67" s="50">
        <f>IF(ISNA(MATCH(A67,'Data to provide'!$H$2:$H$200,0)),0,INDEX('Data to provide'!$J$2:$J$200,MATCH('Irr Correlation'!A67,'Data to provide'!$H$2:$H265,0)))</f>
        <v>194122</v>
      </c>
      <c r="D67" s="50">
        <f>IF(ISNA(MATCH(A67,'Data to provide'!$H$2:$H$200,0)),0,INDEX('Data to provide'!$K$2:$K$200,MATCH('Irr Correlation'!A67,'Data to provide'!$H$2:$H265,0)))</f>
        <v>190948.603787</v>
      </c>
      <c r="E67">
        <f t="shared" ref="E67:E130" si="21">DAY(EOMONTH(B67,0))</f>
        <v>30</v>
      </c>
      <c r="F67">
        <f t="shared" ref="F67:F130" si="22">MONTH(B67)</f>
        <v>6</v>
      </c>
      <c r="G67">
        <f t="shared" ref="G67:G130" si="23">YEAR(B67)</f>
        <v>2010</v>
      </c>
      <c r="H67" s="50">
        <f>IF(ISNA(MATCH(A67,'Data to provide'!$M$2:$M$200,0)),0,INDEX('Data to provide'!$O$2:$O$200,MATCH('Irr Correlation'!A67,'Data to provide'!$M$2:$M$200,0)))</f>
        <v>0</v>
      </c>
      <c r="I67" s="50">
        <f t="shared" ref="I67:I130" si="24">IF(AND($Y$13&lt;&gt;0,D67&lt;&gt;0),(D67/1000)*$Y$13+$AA$13,D67/1000)</f>
        <v>179.3844266648961</v>
      </c>
      <c r="J67" s="68">
        <f t="shared" si="14"/>
        <v>0</v>
      </c>
      <c r="U67" s="30"/>
      <c r="V67" s="11" t="str">
        <f t="shared" si="18"/>
        <v/>
      </c>
      <c r="W67" s="11" t="str">
        <f t="shared" si="19"/>
        <v/>
      </c>
      <c r="X67" s="18"/>
      <c r="AB67" s="55"/>
      <c r="AC67" s="54"/>
      <c r="AD67" s="54"/>
      <c r="AI67" s="29"/>
      <c r="AJ67" s="11" t="str">
        <f t="shared" ref="AJ67:AJ130" si="25">_xlfn.IFNA(VLOOKUP(AI67,$B$2:$I$169,8),"")</f>
        <v/>
      </c>
      <c r="AK67" s="11" t="str">
        <f t="shared" ref="AK67:AK130" si="26">_xlfn.IFNA(VLOOKUP(AI67,$B$2:$I$169,7),"")</f>
        <v/>
      </c>
      <c r="AL67" s="1" t="str">
        <f t="shared" ref="AL67:AL130" si="27">IFERROR(AK67-AJ67,"")</f>
        <v/>
      </c>
      <c r="AM67" s="1"/>
    </row>
    <row r="68" spans="1:39" x14ac:dyDescent="0.25">
      <c r="A68" s="6" t="str">
        <f t="shared" si="20"/>
        <v>20107</v>
      </c>
      <c r="B68" s="61">
        <v>40390</v>
      </c>
      <c r="C68" s="50">
        <f>IF(ISNA(MATCH(A68,'Data to provide'!$H$2:$H$200,0)),0,INDEX('Data to provide'!$J$2:$J$200,MATCH('Irr Correlation'!A68,'Data to provide'!$H$2:$H266,0)))</f>
        <v>219807</v>
      </c>
      <c r="D68" s="50">
        <f>IF(ISNA(MATCH(A68,'Data to provide'!$H$2:$H$200,0)),0,INDEX('Data to provide'!$K$2:$K$200,MATCH('Irr Correlation'!A68,'Data to provide'!$H$2:$H266,0)))</f>
        <v>220498.6808</v>
      </c>
      <c r="E68">
        <f t="shared" si="21"/>
        <v>31</v>
      </c>
      <c r="F68">
        <f t="shared" si="22"/>
        <v>7</v>
      </c>
      <c r="G68">
        <f t="shared" si="23"/>
        <v>2010</v>
      </c>
      <c r="H68" s="50">
        <f>IF(ISNA(MATCH(A68,'Data to provide'!$M$2:$M$200,0)),0,INDEX('Data to provide'!$O$2:$O$200,MATCH('Irr Correlation'!A68,'Data to provide'!$M$2:$M$200,0)))</f>
        <v>0</v>
      </c>
      <c r="I68" s="50">
        <f t="shared" si="24"/>
        <v>209.52977772405958</v>
      </c>
      <c r="J68" s="68">
        <f t="shared" ref="J68:J131" si="28">IF(AND(H68&gt;0,J67&lt;12),J67+1,IF(J67=12,1,0))</f>
        <v>0</v>
      </c>
      <c r="U68" s="30"/>
      <c r="V68" s="11" t="str">
        <f t="shared" si="18"/>
        <v/>
      </c>
      <c r="W68" s="11" t="str">
        <f t="shared" si="19"/>
        <v/>
      </c>
      <c r="X68" s="18"/>
      <c r="AB68" s="55"/>
      <c r="AC68" s="54"/>
      <c r="AD68" s="54"/>
      <c r="AI68" s="29"/>
      <c r="AJ68" s="11" t="str">
        <f t="shared" si="25"/>
        <v/>
      </c>
      <c r="AK68" s="11" t="str">
        <f t="shared" si="26"/>
        <v/>
      </c>
      <c r="AL68" s="1" t="str">
        <f t="shared" si="27"/>
        <v/>
      </c>
      <c r="AM68" s="1"/>
    </row>
    <row r="69" spans="1:39" x14ac:dyDescent="0.25">
      <c r="A69" s="6" t="str">
        <f t="shared" si="20"/>
        <v>20108</v>
      </c>
      <c r="B69" s="61">
        <v>40421</v>
      </c>
      <c r="C69" s="50">
        <f>IF(ISNA(MATCH(A69,'Data to provide'!$H$2:$H$200,0)),0,INDEX('Data to provide'!$J$2:$J$200,MATCH('Irr Correlation'!A69,'Data to provide'!$H$2:$H267,0)))</f>
        <v>200589</v>
      </c>
      <c r="D69" s="50">
        <f>IF(ISNA(MATCH(A69,'Data to provide'!$H$2:$H$200,0)),0,INDEX('Data to provide'!$K$2:$K$200,MATCH('Irr Correlation'!A69,'Data to provide'!$H$2:$H267,0)))</f>
        <v>216919.18902699999</v>
      </c>
      <c r="E69">
        <f t="shared" si="21"/>
        <v>31</v>
      </c>
      <c r="F69">
        <f t="shared" si="22"/>
        <v>8</v>
      </c>
      <c r="G69">
        <f t="shared" si="23"/>
        <v>2010</v>
      </c>
      <c r="H69" s="50">
        <f>IF(ISNA(MATCH(A69,'Data to provide'!$M$2:$M$200,0)),0,INDEX('Data to provide'!$O$2:$O$200,MATCH('Irr Correlation'!A69,'Data to provide'!$M$2:$M$200,0)))</f>
        <v>0</v>
      </c>
      <c r="I69" s="50">
        <f t="shared" si="24"/>
        <v>205.87817857381026</v>
      </c>
      <c r="J69" s="68">
        <f t="shared" si="28"/>
        <v>0</v>
      </c>
      <c r="U69" s="30"/>
      <c r="V69" s="11" t="str">
        <f t="shared" si="18"/>
        <v/>
      </c>
      <c r="W69" s="11" t="str">
        <f t="shared" si="19"/>
        <v/>
      </c>
      <c r="X69" s="18"/>
      <c r="AB69" s="55"/>
      <c r="AC69" s="54"/>
      <c r="AD69" s="54"/>
      <c r="AI69" s="29"/>
      <c r="AJ69" s="11" t="str">
        <f t="shared" si="25"/>
        <v/>
      </c>
      <c r="AK69" s="11" t="str">
        <f t="shared" si="26"/>
        <v/>
      </c>
      <c r="AL69" s="1" t="str">
        <f t="shared" si="27"/>
        <v/>
      </c>
      <c r="AM69" s="1"/>
    </row>
    <row r="70" spans="1:39" x14ac:dyDescent="0.25">
      <c r="A70" s="6" t="str">
        <f t="shared" si="20"/>
        <v>20109</v>
      </c>
      <c r="B70" s="61">
        <v>40451</v>
      </c>
      <c r="C70" s="50">
        <f>IF(ISNA(MATCH(A70,'Data to provide'!$H$2:$H$200,0)),0,INDEX('Data to provide'!$J$2:$J$200,MATCH('Irr Correlation'!A70,'Data to provide'!$H$2:$H268,0)))</f>
        <v>137609</v>
      </c>
      <c r="D70" s="50">
        <f>IF(ISNA(MATCH(A70,'Data to provide'!$H$2:$H$200,0)),0,INDEX('Data to provide'!$K$2:$K$200,MATCH('Irr Correlation'!A70,'Data to provide'!$H$2:$H268,0)))</f>
        <v>163144.366377</v>
      </c>
      <c r="E70">
        <f t="shared" si="21"/>
        <v>30</v>
      </c>
      <c r="F70">
        <f t="shared" si="22"/>
        <v>9</v>
      </c>
      <c r="G70">
        <f t="shared" si="23"/>
        <v>2010</v>
      </c>
      <c r="H70" s="50">
        <f>IF(ISNA(MATCH(A70,'Data to provide'!$M$2:$M$200,0)),0,INDEX('Data to provide'!$O$2:$O$200,MATCH('Irr Correlation'!A70,'Data to provide'!$M$2:$M$200,0)))</f>
        <v>0</v>
      </c>
      <c r="I70" s="50">
        <f t="shared" si="24"/>
        <v>151.02008442348534</v>
      </c>
      <c r="J70" s="68">
        <f t="shared" si="28"/>
        <v>0</v>
      </c>
      <c r="U70" s="30"/>
      <c r="V70" s="11" t="str">
        <f t="shared" si="18"/>
        <v/>
      </c>
      <c r="W70" s="11" t="str">
        <f t="shared" si="19"/>
        <v/>
      </c>
      <c r="X70" s="18"/>
      <c r="AB70" s="55"/>
      <c r="AC70" s="54"/>
      <c r="AD70" s="54"/>
      <c r="AI70" s="29"/>
      <c r="AJ70" s="11" t="str">
        <f t="shared" si="25"/>
        <v/>
      </c>
      <c r="AK70" s="11" t="str">
        <f t="shared" si="26"/>
        <v/>
      </c>
      <c r="AL70" s="1" t="str">
        <f t="shared" si="27"/>
        <v/>
      </c>
      <c r="AM70" s="1"/>
    </row>
    <row r="71" spans="1:39" x14ac:dyDescent="0.25">
      <c r="A71" s="6" t="str">
        <f t="shared" si="20"/>
        <v>201010</v>
      </c>
      <c r="B71" s="61">
        <v>40482</v>
      </c>
      <c r="C71" s="50">
        <f>IF(ISNA(MATCH(A71,'Data to provide'!$H$2:$H$200,0)),0,INDEX('Data to provide'!$J$2:$J$200,MATCH('Irr Correlation'!A71,'Data to provide'!$H$2:$H269,0)))</f>
        <v>83238</v>
      </c>
      <c r="D71" s="50">
        <f>IF(ISNA(MATCH(A71,'Data to provide'!$H$2:$H$200,0)),0,INDEX('Data to provide'!$K$2:$K$200,MATCH('Irr Correlation'!A71,'Data to provide'!$H$2:$H269,0)))</f>
        <v>108119.240202</v>
      </c>
      <c r="E71">
        <f t="shared" si="21"/>
        <v>31</v>
      </c>
      <c r="F71">
        <f t="shared" si="22"/>
        <v>10</v>
      </c>
      <c r="G71">
        <f t="shared" si="23"/>
        <v>2010</v>
      </c>
      <c r="H71" s="50">
        <f>IF(ISNA(MATCH(A71,'Data to provide'!$M$2:$M$200,0)),0,INDEX('Data to provide'!$O$2:$O$200,MATCH('Irr Correlation'!A71,'Data to provide'!$M$2:$M$200,0)))</f>
        <v>0</v>
      </c>
      <c r="I71" s="50">
        <f t="shared" si="24"/>
        <v>94.886499902185975</v>
      </c>
      <c r="J71" s="68">
        <f t="shared" si="28"/>
        <v>0</v>
      </c>
      <c r="U71" s="30"/>
      <c r="V71" s="11" t="str">
        <f t="shared" si="18"/>
        <v/>
      </c>
      <c r="W71" s="11" t="str">
        <f t="shared" si="19"/>
        <v/>
      </c>
      <c r="X71" s="18"/>
      <c r="AB71" s="55"/>
      <c r="AC71" s="54"/>
      <c r="AD71" s="54"/>
      <c r="AI71" s="29"/>
      <c r="AJ71" s="11" t="str">
        <f t="shared" si="25"/>
        <v/>
      </c>
      <c r="AK71" s="11" t="str">
        <f t="shared" si="26"/>
        <v/>
      </c>
      <c r="AL71" s="1" t="str">
        <f t="shared" si="27"/>
        <v/>
      </c>
      <c r="AM71" s="1"/>
    </row>
    <row r="72" spans="1:39" x14ac:dyDescent="0.25">
      <c r="A72" s="6" t="str">
        <f t="shared" si="20"/>
        <v>201011</v>
      </c>
      <c r="B72" s="61">
        <v>40512</v>
      </c>
      <c r="C72" s="50">
        <f>IF(ISNA(MATCH(A72,'Data to provide'!$H$2:$H$200,0)),0,INDEX('Data to provide'!$J$2:$J$200,MATCH('Irr Correlation'!A72,'Data to provide'!$H$2:$H270,0)))</f>
        <v>60389</v>
      </c>
      <c r="D72" s="50">
        <f>IF(ISNA(MATCH(A72,'Data to provide'!$H$2:$H$200,0)),0,INDEX('Data to provide'!$K$2:$K$200,MATCH('Irr Correlation'!A72,'Data to provide'!$H$2:$H270,0)))</f>
        <v>88578.794611000005</v>
      </c>
      <c r="E72">
        <f t="shared" si="21"/>
        <v>30</v>
      </c>
      <c r="F72">
        <f t="shared" si="22"/>
        <v>11</v>
      </c>
      <c r="G72">
        <f t="shared" si="23"/>
        <v>2010</v>
      </c>
      <c r="H72" s="50">
        <f>IF(ISNA(MATCH(A72,'Data to provide'!$M$2:$M$200,0)),0,INDEX('Data to provide'!$O$2:$O$200,MATCH('Irr Correlation'!A72,'Data to provide'!$M$2:$M$200,0)))</f>
        <v>0</v>
      </c>
      <c r="I72" s="50">
        <f t="shared" si="24"/>
        <v>74.952420138737793</v>
      </c>
      <c r="J72" s="68">
        <f t="shared" si="28"/>
        <v>0</v>
      </c>
      <c r="U72" s="30"/>
      <c r="V72" s="11" t="str">
        <f t="shared" si="18"/>
        <v/>
      </c>
      <c r="W72" s="11" t="str">
        <f t="shared" si="19"/>
        <v/>
      </c>
      <c r="X72" s="18"/>
      <c r="AB72" s="55"/>
      <c r="AC72" s="54"/>
      <c r="AD72" s="54"/>
      <c r="AI72" s="29"/>
      <c r="AJ72" s="11" t="str">
        <f t="shared" si="25"/>
        <v/>
      </c>
      <c r="AK72" s="11" t="str">
        <f t="shared" si="26"/>
        <v/>
      </c>
      <c r="AL72" s="1" t="str">
        <f t="shared" si="27"/>
        <v/>
      </c>
      <c r="AM72" s="1"/>
    </row>
    <row r="73" spans="1:39" x14ac:dyDescent="0.25">
      <c r="A73" s="6" t="str">
        <f t="shared" si="20"/>
        <v>201012</v>
      </c>
      <c r="B73" s="61">
        <v>40543</v>
      </c>
      <c r="C73" s="50">
        <f>IF(ISNA(MATCH(A73,'Data to provide'!$H$2:$H$200,0)),0,INDEX('Data to provide'!$J$2:$J$200,MATCH('Irr Correlation'!A73,'Data to provide'!$H$2:$H271,0)))</f>
        <v>46696</v>
      </c>
      <c r="D73" s="50">
        <f>IF(ISNA(MATCH(A73,'Data to provide'!$H$2:$H$200,0)),0,INDEX('Data to provide'!$K$2:$K$200,MATCH('Irr Correlation'!A73,'Data to provide'!$H$2:$H271,0)))</f>
        <v>72775.953601000001</v>
      </c>
      <c r="E73">
        <f t="shared" si="21"/>
        <v>31</v>
      </c>
      <c r="F73">
        <f t="shared" si="22"/>
        <v>12</v>
      </c>
      <c r="G73">
        <f t="shared" si="23"/>
        <v>2010</v>
      </c>
      <c r="H73" s="50">
        <f>IF(ISNA(MATCH(A73,'Data to provide'!$M$2:$M$200,0)),0,INDEX('Data to provide'!$O$2:$O$200,MATCH('Irr Correlation'!A73,'Data to provide'!$M$2:$M$200,0)))</f>
        <v>0</v>
      </c>
      <c r="I73" s="50">
        <f t="shared" si="24"/>
        <v>58.831237450482178</v>
      </c>
      <c r="J73" s="68">
        <f t="shared" si="28"/>
        <v>0</v>
      </c>
      <c r="U73" s="30"/>
      <c r="V73" s="11" t="str">
        <f t="shared" si="18"/>
        <v/>
      </c>
      <c r="W73" s="11" t="str">
        <f t="shared" si="19"/>
        <v/>
      </c>
      <c r="X73" s="18"/>
      <c r="AB73" s="55"/>
      <c r="AC73" s="54"/>
      <c r="AD73" s="54"/>
      <c r="AI73" s="29"/>
      <c r="AJ73" s="11" t="str">
        <f t="shared" si="25"/>
        <v/>
      </c>
      <c r="AK73" s="11" t="str">
        <f t="shared" si="26"/>
        <v/>
      </c>
      <c r="AL73" s="1" t="str">
        <f t="shared" si="27"/>
        <v/>
      </c>
      <c r="AM73" s="1"/>
    </row>
    <row r="74" spans="1:39" x14ac:dyDescent="0.25">
      <c r="A74" s="6" t="str">
        <f t="shared" si="20"/>
        <v>20111</v>
      </c>
      <c r="B74" s="61">
        <v>40574</v>
      </c>
      <c r="C74" s="50">
        <f>IF(ISNA(MATCH(A74,'Data to provide'!$H$2:$H$200,0)),0,INDEX('Data to provide'!$J$2:$J$200,MATCH('Irr Correlation'!A74,'Data to provide'!$H$2:$H272,0)))</f>
        <v>55936</v>
      </c>
      <c r="D74" s="50">
        <f>IF(ISNA(MATCH(A74,'Data to provide'!$H$2:$H$200,0)),0,INDEX('Data to provide'!$K$2:$K$200,MATCH('Irr Correlation'!A74,'Data to provide'!$H$2:$H272,0)))</f>
        <v>88610.167539999995</v>
      </c>
      <c r="E74">
        <f t="shared" si="21"/>
        <v>31</v>
      </c>
      <c r="F74">
        <f t="shared" si="22"/>
        <v>1</v>
      </c>
      <c r="G74">
        <f t="shared" si="23"/>
        <v>2011</v>
      </c>
      <c r="H74" s="50">
        <f>IF(ISNA(MATCH(A74,'Data to provide'!$M$2:$M$200,0)),0,INDEX('Data to provide'!$O$2:$O$200,MATCH('Irr Correlation'!A74,'Data to provide'!$M$2:$M$200,0)))</f>
        <v>0</v>
      </c>
      <c r="I74" s="50">
        <f t="shared" si="24"/>
        <v>74.984425062381234</v>
      </c>
      <c r="J74" s="68">
        <f t="shared" si="28"/>
        <v>0</v>
      </c>
      <c r="U74" s="30"/>
      <c r="V74" s="11" t="str">
        <f t="shared" si="18"/>
        <v/>
      </c>
      <c r="W74" s="11" t="str">
        <f t="shared" si="19"/>
        <v/>
      </c>
      <c r="X74" s="18"/>
      <c r="AB74" s="55"/>
      <c r="AC74" s="54"/>
      <c r="AD74" s="54"/>
      <c r="AI74" s="29"/>
      <c r="AJ74" s="11" t="str">
        <f t="shared" si="25"/>
        <v/>
      </c>
      <c r="AK74" s="11" t="str">
        <f t="shared" si="26"/>
        <v/>
      </c>
      <c r="AL74" s="1" t="str">
        <f t="shared" si="27"/>
        <v/>
      </c>
      <c r="AM74" s="1"/>
    </row>
    <row r="75" spans="1:39" x14ac:dyDescent="0.25">
      <c r="A75" s="6" t="str">
        <f t="shared" si="20"/>
        <v>20112</v>
      </c>
      <c r="B75" s="61">
        <v>40602</v>
      </c>
      <c r="C75" s="50">
        <f>IF(ISNA(MATCH(A75,'Data to provide'!$H$2:$H$200,0)),0,INDEX('Data to provide'!$J$2:$J$200,MATCH('Irr Correlation'!A75,'Data to provide'!$H$2:$H273,0)))</f>
        <v>76334</v>
      </c>
      <c r="D75" s="50">
        <f>IF(ISNA(MATCH(A75,'Data to provide'!$H$2:$H$200,0)),0,INDEX('Data to provide'!$K$2:$K$200,MATCH('Irr Correlation'!A75,'Data to provide'!$H$2:$H273,0)))</f>
        <v>107801.66637799999</v>
      </c>
      <c r="E75">
        <f t="shared" si="21"/>
        <v>28</v>
      </c>
      <c r="F75">
        <f t="shared" si="22"/>
        <v>2</v>
      </c>
      <c r="G75">
        <f t="shared" si="23"/>
        <v>2011</v>
      </c>
      <c r="H75" s="50">
        <f>IF(ISNA(MATCH(A75,'Data to provide'!$M$2:$M$200,0)),0,INDEX('Data to provide'!$O$2:$O$200,MATCH('Irr Correlation'!A75,'Data to provide'!$M$2:$M$200,0)))</f>
        <v>0</v>
      </c>
      <c r="I75" s="50">
        <f t="shared" si="24"/>
        <v>94.562528685208449</v>
      </c>
      <c r="J75" s="68">
        <f t="shared" si="28"/>
        <v>0</v>
      </c>
      <c r="U75" s="30"/>
      <c r="V75" s="11" t="str">
        <f t="shared" si="18"/>
        <v/>
      </c>
      <c r="W75" s="11" t="str">
        <f t="shared" si="19"/>
        <v/>
      </c>
      <c r="X75" s="18"/>
      <c r="AB75" s="55"/>
      <c r="AC75" s="54"/>
      <c r="AD75" s="54"/>
      <c r="AI75" s="29"/>
      <c r="AJ75" s="11" t="str">
        <f t="shared" si="25"/>
        <v/>
      </c>
      <c r="AK75" s="11" t="str">
        <f t="shared" si="26"/>
        <v/>
      </c>
      <c r="AL75" s="1" t="str">
        <f t="shared" si="27"/>
        <v/>
      </c>
      <c r="AM75" s="1"/>
    </row>
    <row r="76" spans="1:39" x14ac:dyDescent="0.25">
      <c r="A76" s="6" t="str">
        <f t="shared" si="20"/>
        <v>20113</v>
      </c>
      <c r="B76" s="61">
        <v>40633</v>
      </c>
      <c r="C76" s="50">
        <f>IF(ISNA(MATCH(A76,'Data to provide'!$H$2:$H$200,0)),0,INDEX('Data to provide'!$J$2:$J$200,MATCH('Irr Correlation'!A76,'Data to provide'!$H$2:$H274,0)))</f>
        <v>116926</v>
      </c>
      <c r="D76" s="50">
        <f>IF(ISNA(MATCH(A76,'Data to provide'!$H$2:$H$200,0)),0,INDEX('Data to provide'!$K$2:$K$200,MATCH('Irr Correlation'!A76,'Data to provide'!$H$2:$H274,0)))</f>
        <v>143391.96885999999</v>
      </c>
      <c r="E76">
        <f t="shared" si="21"/>
        <v>31</v>
      </c>
      <c r="F76">
        <f t="shared" si="22"/>
        <v>3</v>
      </c>
      <c r="G76">
        <f t="shared" si="23"/>
        <v>2011</v>
      </c>
      <c r="H76" s="50">
        <f>IF(ISNA(MATCH(A76,'Data to provide'!$M$2:$M$200,0)),0,INDEX('Data to provide'!$O$2:$O$200,MATCH('Irr Correlation'!A76,'Data to provide'!$M$2:$M$200,0)))</f>
        <v>0</v>
      </c>
      <c r="I76" s="50">
        <f t="shared" si="24"/>
        <v>130.86978305039042</v>
      </c>
      <c r="J76" s="68">
        <f t="shared" si="28"/>
        <v>0</v>
      </c>
      <c r="U76" s="30"/>
      <c r="V76" s="11" t="str">
        <f t="shared" si="18"/>
        <v/>
      </c>
      <c r="W76" s="11" t="str">
        <f t="shared" si="19"/>
        <v/>
      </c>
      <c r="X76" s="18"/>
      <c r="AB76" s="55"/>
      <c r="AC76" s="54"/>
      <c r="AD76" s="54"/>
      <c r="AI76" s="29"/>
      <c r="AJ76" s="11" t="str">
        <f t="shared" si="25"/>
        <v/>
      </c>
      <c r="AK76" s="11" t="str">
        <f t="shared" si="26"/>
        <v/>
      </c>
      <c r="AL76" s="1" t="str">
        <f t="shared" si="27"/>
        <v/>
      </c>
      <c r="AM76" s="1"/>
    </row>
    <row r="77" spans="1:39" x14ac:dyDescent="0.25">
      <c r="A77" s="6" t="str">
        <f t="shared" si="20"/>
        <v>20114</v>
      </c>
      <c r="B77" s="61">
        <v>40663</v>
      </c>
      <c r="C77" s="50">
        <f>IF(ISNA(MATCH(A77,'Data to provide'!$H$2:$H$200,0)),0,INDEX('Data to provide'!$J$2:$J$200,MATCH('Irr Correlation'!A77,'Data to provide'!$H$2:$H275,0)))</f>
        <v>169926</v>
      </c>
      <c r="D77" s="50">
        <f>IF(ISNA(MATCH(A77,'Data to provide'!$H$2:$H$200,0)),0,INDEX('Data to provide'!$K$2:$K$200,MATCH('Irr Correlation'!A77,'Data to provide'!$H$2:$H275,0)))</f>
        <v>189513.761451</v>
      </c>
      <c r="E77">
        <f t="shared" si="21"/>
        <v>30</v>
      </c>
      <c r="F77">
        <f t="shared" si="22"/>
        <v>4</v>
      </c>
      <c r="G77">
        <f t="shared" si="23"/>
        <v>2011</v>
      </c>
      <c r="H77" s="50">
        <f>IF(ISNA(MATCH(A77,'Data to provide'!$M$2:$M$200,0)),0,INDEX('Data to provide'!$O$2:$O$200,MATCH('Irr Correlation'!A77,'Data to provide'!$M$2:$M$200,0)))</f>
        <v>0</v>
      </c>
      <c r="I77" s="50">
        <f t="shared" si="24"/>
        <v>177.9206800251076</v>
      </c>
      <c r="J77" s="68">
        <f t="shared" si="28"/>
        <v>0</v>
      </c>
      <c r="U77" s="30"/>
      <c r="V77" s="11" t="str">
        <f t="shared" si="18"/>
        <v/>
      </c>
      <c r="W77" s="11" t="str">
        <f t="shared" si="19"/>
        <v/>
      </c>
      <c r="X77" s="18"/>
      <c r="AB77" s="55"/>
      <c r="AC77" s="54"/>
      <c r="AD77" s="54"/>
      <c r="AI77" s="29"/>
      <c r="AJ77" s="11" t="str">
        <f t="shared" si="25"/>
        <v/>
      </c>
      <c r="AK77" s="11" t="str">
        <f t="shared" si="26"/>
        <v/>
      </c>
      <c r="AL77" s="1" t="str">
        <f t="shared" si="27"/>
        <v/>
      </c>
      <c r="AM77" s="1"/>
    </row>
    <row r="78" spans="1:39" x14ac:dyDescent="0.25">
      <c r="A78" s="6" t="str">
        <f t="shared" si="20"/>
        <v>20115</v>
      </c>
      <c r="B78" s="61">
        <v>40694</v>
      </c>
      <c r="C78" s="50">
        <f>IF(ISNA(MATCH(A78,'Data to provide'!$H$2:$H$200,0)),0,INDEX('Data to provide'!$J$2:$J$200,MATCH('Irr Correlation'!A78,'Data to provide'!$H$2:$H276,0)))</f>
        <v>200380</v>
      </c>
      <c r="D78" s="50">
        <f>IF(ISNA(MATCH(A78,'Data to provide'!$H$2:$H$200,0)),0,INDEX('Data to provide'!$K$2:$K$200,MATCH('Irr Correlation'!A78,'Data to provide'!$H$2:$H276,0)))</f>
        <v>203797.533345</v>
      </c>
      <c r="E78">
        <f t="shared" si="21"/>
        <v>31</v>
      </c>
      <c r="F78">
        <f t="shared" si="22"/>
        <v>5</v>
      </c>
      <c r="G78">
        <f t="shared" si="23"/>
        <v>2011</v>
      </c>
      <c r="H78" s="50">
        <f>IF(ISNA(MATCH(A78,'Data to provide'!$M$2:$M$200,0)),0,INDEX('Data to provide'!$O$2:$O$200,MATCH('Irr Correlation'!A78,'Data to provide'!$M$2:$M$200,0)))</f>
        <v>0</v>
      </c>
      <c r="I78" s="50">
        <f t="shared" si="24"/>
        <v>192.49219258002287</v>
      </c>
      <c r="J78" s="68">
        <f t="shared" si="28"/>
        <v>0</v>
      </c>
      <c r="U78" s="30"/>
      <c r="V78" s="11" t="str">
        <f t="shared" si="18"/>
        <v/>
      </c>
      <c r="W78" s="11" t="str">
        <f t="shared" si="19"/>
        <v/>
      </c>
      <c r="X78" s="18"/>
      <c r="AB78" s="55"/>
      <c r="AC78" s="54"/>
      <c r="AD78" s="54"/>
      <c r="AI78" s="29"/>
      <c r="AJ78" s="11" t="str">
        <f t="shared" si="25"/>
        <v/>
      </c>
      <c r="AK78" s="11" t="str">
        <f t="shared" si="26"/>
        <v/>
      </c>
      <c r="AL78" s="1" t="str">
        <f t="shared" si="27"/>
        <v/>
      </c>
      <c r="AM78" s="1"/>
    </row>
    <row r="79" spans="1:39" x14ac:dyDescent="0.25">
      <c r="A79" s="6" t="str">
        <f t="shared" si="20"/>
        <v>20116</v>
      </c>
      <c r="B79" s="61">
        <v>40724</v>
      </c>
      <c r="C79" s="50">
        <f>IF(ISNA(MATCH(A79,'Data to provide'!$H$2:$H$200,0)),0,INDEX('Data to provide'!$J$2:$J$200,MATCH('Irr Correlation'!A79,'Data to provide'!$H$2:$H277,0)))</f>
        <v>186252</v>
      </c>
      <c r="D79" s="50">
        <f>IF(ISNA(MATCH(A79,'Data to provide'!$H$2:$H$200,0)),0,INDEX('Data to provide'!$K$2:$K$200,MATCH('Irr Correlation'!A79,'Data to provide'!$H$2:$H277,0)))</f>
        <v>181830.25849000001</v>
      </c>
      <c r="E79">
        <f t="shared" si="21"/>
        <v>30</v>
      </c>
      <c r="F79">
        <f t="shared" si="22"/>
        <v>6</v>
      </c>
      <c r="G79">
        <f t="shared" si="23"/>
        <v>2011</v>
      </c>
      <c r="H79" s="50">
        <f>IF(ISNA(MATCH(A79,'Data to provide'!$M$2:$M$200,0)),0,INDEX('Data to provide'!$O$2:$O$200,MATCH('Irr Correlation'!A79,'Data to provide'!$M$2:$M$200,0)))</f>
        <v>0</v>
      </c>
      <c r="I79" s="50">
        <f t="shared" si="24"/>
        <v>170.08239608352702</v>
      </c>
      <c r="J79" s="68">
        <f t="shared" si="28"/>
        <v>0</v>
      </c>
      <c r="U79" s="30"/>
      <c r="V79" s="11" t="str">
        <f t="shared" si="18"/>
        <v/>
      </c>
      <c r="W79" s="11" t="str">
        <f t="shared" si="19"/>
        <v/>
      </c>
      <c r="X79" s="18"/>
      <c r="AB79" s="55"/>
      <c r="AC79" s="54"/>
      <c r="AD79" s="54"/>
      <c r="AI79" s="29"/>
      <c r="AJ79" s="11" t="str">
        <f t="shared" si="25"/>
        <v/>
      </c>
      <c r="AK79" s="11" t="str">
        <f t="shared" si="26"/>
        <v/>
      </c>
      <c r="AL79" s="1" t="str">
        <f t="shared" si="27"/>
        <v/>
      </c>
      <c r="AM79" s="1"/>
    </row>
    <row r="80" spans="1:39" x14ac:dyDescent="0.25">
      <c r="A80" s="6" t="str">
        <f t="shared" si="20"/>
        <v>20117</v>
      </c>
      <c r="B80" s="61">
        <v>40755</v>
      </c>
      <c r="C80" s="50">
        <f>IF(ISNA(MATCH(A80,'Data to provide'!$H$2:$H$200,0)),0,INDEX('Data to provide'!$J$2:$J$200,MATCH('Irr Correlation'!A80,'Data to provide'!$H$2:$H278,0)))</f>
        <v>204531</v>
      </c>
      <c r="D80" s="50">
        <f>IF(ISNA(MATCH(A80,'Data to provide'!$H$2:$H$200,0)),0,INDEX('Data to provide'!$K$2:$K$200,MATCH('Irr Correlation'!A80,'Data to provide'!$H$2:$H278,0)))</f>
        <v>204177.74423400001</v>
      </c>
      <c r="E80">
        <f t="shared" si="21"/>
        <v>31</v>
      </c>
      <c r="F80">
        <f t="shared" si="22"/>
        <v>7</v>
      </c>
      <c r="G80">
        <f t="shared" si="23"/>
        <v>2011</v>
      </c>
      <c r="H80" s="50">
        <f>IF(ISNA(MATCH(A80,'Data to provide'!$M$2:$M$200,0)),0,INDEX('Data to provide'!$O$2:$O$200,MATCH('Irr Correlation'!A80,'Data to provide'!$M$2:$M$200,0)))</f>
        <v>0</v>
      </c>
      <c r="I80" s="50">
        <f t="shared" si="24"/>
        <v>192.88006265969744</v>
      </c>
      <c r="J80" s="68">
        <f t="shared" si="28"/>
        <v>0</v>
      </c>
      <c r="U80" s="30"/>
      <c r="V80" s="11" t="str">
        <f t="shared" si="18"/>
        <v/>
      </c>
      <c r="W80" s="11" t="str">
        <f t="shared" si="19"/>
        <v/>
      </c>
      <c r="X80" s="18"/>
      <c r="AB80" s="55"/>
      <c r="AC80" s="54"/>
      <c r="AD80" s="54"/>
      <c r="AI80" s="29"/>
      <c r="AJ80" s="11" t="str">
        <f t="shared" si="25"/>
        <v/>
      </c>
      <c r="AK80" s="11" t="str">
        <f t="shared" si="26"/>
        <v/>
      </c>
      <c r="AL80" s="1" t="str">
        <f t="shared" si="27"/>
        <v/>
      </c>
      <c r="AM80" s="1"/>
    </row>
    <row r="81" spans="1:39" x14ac:dyDescent="0.25">
      <c r="A81" s="6" t="str">
        <f t="shared" si="20"/>
        <v>20118</v>
      </c>
      <c r="B81" s="61">
        <v>40786</v>
      </c>
      <c r="C81" s="50">
        <f>IF(ISNA(MATCH(A81,'Data to provide'!$H$2:$H$200,0)),0,INDEX('Data to provide'!$J$2:$J$200,MATCH('Irr Correlation'!A81,'Data to provide'!$H$2:$H279,0)))</f>
        <v>181207</v>
      </c>
      <c r="D81" s="50">
        <f>IF(ISNA(MATCH(A81,'Data to provide'!$H$2:$H$200,0)),0,INDEX('Data to provide'!$K$2:$K$200,MATCH('Irr Correlation'!A81,'Data to provide'!$H$2:$H279,0)))</f>
        <v>193769.25700400001</v>
      </c>
      <c r="E81">
        <f t="shared" si="21"/>
        <v>31</v>
      </c>
      <c r="F81">
        <f t="shared" si="22"/>
        <v>8</v>
      </c>
      <c r="G81">
        <f t="shared" si="23"/>
        <v>2011</v>
      </c>
      <c r="H81" s="50">
        <f>IF(ISNA(MATCH(A81,'Data to provide'!$M$2:$M$200,0)),0,INDEX('Data to provide'!$O$2:$O$200,MATCH('Irr Correlation'!A81,'Data to provide'!$M$2:$M$200,0)))</f>
        <v>0</v>
      </c>
      <c r="I81" s="50">
        <f t="shared" si="24"/>
        <v>182.26190077114691</v>
      </c>
      <c r="J81" s="68">
        <f t="shared" si="28"/>
        <v>0</v>
      </c>
      <c r="U81" s="30"/>
      <c r="V81" s="11" t="str">
        <f t="shared" si="18"/>
        <v/>
      </c>
      <c r="W81" s="11" t="str">
        <f t="shared" si="19"/>
        <v/>
      </c>
      <c r="X81" s="18"/>
      <c r="AB81" s="55"/>
      <c r="AC81" s="54"/>
      <c r="AD81" s="54"/>
      <c r="AI81" s="29"/>
      <c r="AJ81" s="11" t="str">
        <f t="shared" si="25"/>
        <v/>
      </c>
      <c r="AK81" s="11" t="str">
        <f t="shared" si="26"/>
        <v/>
      </c>
      <c r="AL81" s="1" t="str">
        <f t="shared" si="27"/>
        <v/>
      </c>
      <c r="AM81" s="1"/>
    </row>
    <row r="82" spans="1:39" x14ac:dyDescent="0.25">
      <c r="A82" s="6" t="str">
        <f t="shared" si="20"/>
        <v>20119</v>
      </c>
      <c r="B82" s="61">
        <v>40816</v>
      </c>
      <c r="C82" s="50">
        <f>IF(ISNA(MATCH(A82,'Data to provide'!$H$2:$H$200,0)),0,INDEX('Data to provide'!$J$2:$J$200,MATCH('Irr Correlation'!A82,'Data to provide'!$H$2:$H280,0)))</f>
        <v>141900</v>
      </c>
      <c r="D82" s="50">
        <f>IF(ISNA(MATCH(A82,'Data to provide'!$H$2:$H$200,0)),0,INDEX('Data to provide'!$K$2:$K$200,MATCH('Irr Correlation'!A82,'Data to provide'!$H$2:$H280,0)))</f>
        <v>169708.55113000001</v>
      </c>
      <c r="E82">
        <f t="shared" si="21"/>
        <v>30</v>
      </c>
      <c r="F82">
        <f t="shared" si="22"/>
        <v>9</v>
      </c>
      <c r="G82">
        <f t="shared" si="23"/>
        <v>2011</v>
      </c>
      <c r="H82" s="50">
        <f>IF(ISNA(MATCH(A82,'Data to provide'!$M$2:$M$200,0)),0,INDEX('Data to provide'!$O$2:$O$200,MATCH('Irr Correlation'!A82,'Data to provide'!$M$2:$M$200,0)))</f>
        <v>0</v>
      </c>
      <c r="I82" s="50">
        <f t="shared" si="24"/>
        <v>157.71650195597911</v>
      </c>
      <c r="J82" s="68">
        <f t="shared" si="28"/>
        <v>0</v>
      </c>
      <c r="U82" s="30"/>
      <c r="V82" s="11" t="str">
        <f t="shared" si="18"/>
        <v/>
      </c>
      <c r="W82" s="11" t="str">
        <f t="shared" si="19"/>
        <v/>
      </c>
      <c r="X82" s="18"/>
      <c r="AB82" s="55"/>
      <c r="AC82" s="54"/>
      <c r="AD82" s="54"/>
      <c r="AI82" s="29"/>
      <c r="AJ82" s="11" t="str">
        <f t="shared" si="25"/>
        <v/>
      </c>
      <c r="AK82" s="11" t="str">
        <f t="shared" si="26"/>
        <v/>
      </c>
      <c r="AL82" s="1" t="str">
        <f t="shared" si="27"/>
        <v/>
      </c>
      <c r="AM82" s="1"/>
    </row>
    <row r="83" spans="1:39" x14ac:dyDescent="0.25">
      <c r="A83" s="6" t="str">
        <f t="shared" si="20"/>
        <v>201110</v>
      </c>
      <c r="B83" s="61">
        <v>40847</v>
      </c>
      <c r="C83" s="50">
        <f>IF(ISNA(MATCH(A83,'Data to provide'!$H$2:$H$200,0)),0,INDEX('Data to provide'!$J$2:$J$200,MATCH('Irr Correlation'!A83,'Data to provide'!$H$2:$H281,0)))</f>
        <v>105796</v>
      </c>
      <c r="D83" s="50">
        <f>IF(ISNA(MATCH(A83,'Data to provide'!$H$2:$H$200,0)),0,INDEX('Data to provide'!$K$2:$K$200,MATCH('Irr Correlation'!A83,'Data to provide'!$H$2:$H281,0)))</f>
        <v>143890.59802899999</v>
      </c>
      <c r="E83">
        <f t="shared" si="21"/>
        <v>31</v>
      </c>
      <c r="F83">
        <f t="shared" si="22"/>
        <v>10</v>
      </c>
      <c r="G83">
        <f t="shared" si="23"/>
        <v>2011</v>
      </c>
      <c r="H83" s="50">
        <f>IF(ISNA(MATCH(A83,'Data to provide'!$M$2:$M$200,0)),0,INDEX('Data to provide'!$O$2:$O$200,MATCH('Irr Correlation'!A83,'Data to provide'!$M$2:$M$200,0)))</f>
        <v>0</v>
      </c>
      <c r="I83" s="50">
        <f t="shared" si="24"/>
        <v>131.37845689720413</v>
      </c>
      <c r="J83" s="68">
        <f t="shared" si="28"/>
        <v>0</v>
      </c>
      <c r="U83" s="30"/>
      <c r="V83" s="11" t="str">
        <f t="shared" si="18"/>
        <v/>
      </c>
      <c r="W83" s="11" t="str">
        <f t="shared" si="19"/>
        <v/>
      </c>
      <c r="X83" s="18"/>
      <c r="AB83" s="55"/>
      <c r="AI83" s="29"/>
      <c r="AJ83" s="11" t="str">
        <f t="shared" si="25"/>
        <v/>
      </c>
      <c r="AK83" s="11" t="str">
        <f t="shared" si="26"/>
        <v/>
      </c>
      <c r="AL83" s="1" t="str">
        <f t="shared" si="27"/>
        <v/>
      </c>
      <c r="AM83" s="1"/>
    </row>
    <row r="84" spans="1:39" x14ac:dyDescent="0.25">
      <c r="A84" s="6" t="str">
        <f t="shared" si="20"/>
        <v>201111</v>
      </c>
      <c r="B84" s="61">
        <v>40877</v>
      </c>
      <c r="C84" s="50">
        <f>IF(ISNA(MATCH(A84,'Data to provide'!$H$2:$H$200,0)),0,INDEX('Data to provide'!$J$2:$J$200,MATCH('Irr Correlation'!A84,'Data to provide'!$H$2:$H282,0)))</f>
        <v>47701</v>
      </c>
      <c r="D84" s="50">
        <f>IF(ISNA(MATCH(A84,'Data to provide'!$H$2:$H$200,0)),0,INDEX('Data to provide'!$K$2:$K$200,MATCH('Irr Correlation'!A84,'Data to provide'!$H$2:$H282,0)))</f>
        <v>66658.320227999997</v>
      </c>
      <c r="E84">
        <f t="shared" si="21"/>
        <v>30</v>
      </c>
      <c r="F84">
        <f t="shared" si="22"/>
        <v>11</v>
      </c>
      <c r="G84">
        <f t="shared" si="23"/>
        <v>2011</v>
      </c>
      <c r="H84" s="50">
        <f>IF(ISNA(MATCH(A84,'Data to provide'!$M$2:$M$200,0)),0,INDEX('Data to provide'!$O$2:$O$200,MATCH('Irr Correlation'!A84,'Data to provide'!$M$2:$M$200,0)))</f>
        <v>0</v>
      </c>
      <c r="I84" s="50">
        <f t="shared" si="24"/>
        <v>52.590366890340889</v>
      </c>
      <c r="J84" s="68">
        <f t="shared" si="28"/>
        <v>0</v>
      </c>
      <c r="U84" s="30"/>
      <c r="V84" s="11" t="str">
        <f t="shared" si="18"/>
        <v/>
      </c>
      <c r="W84" s="11" t="str">
        <f t="shared" si="19"/>
        <v/>
      </c>
      <c r="X84" s="18"/>
      <c r="AB84" s="55"/>
      <c r="AI84" s="29"/>
      <c r="AJ84" s="11" t="str">
        <f t="shared" si="25"/>
        <v/>
      </c>
      <c r="AK84" s="11" t="str">
        <f t="shared" si="26"/>
        <v/>
      </c>
      <c r="AL84" s="1" t="str">
        <f t="shared" si="27"/>
        <v/>
      </c>
      <c r="AM84" s="1"/>
    </row>
    <row r="85" spans="1:39" x14ac:dyDescent="0.25">
      <c r="A85" s="6" t="str">
        <f t="shared" si="20"/>
        <v>201112</v>
      </c>
      <c r="B85" s="61">
        <v>40908</v>
      </c>
      <c r="C85" s="50">
        <f>IF(ISNA(MATCH(A85,'Data to provide'!$H$2:$H$200,0)),0,INDEX('Data to provide'!$J$2:$J$200,MATCH('Irr Correlation'!A85,'Data to provide'!$H$2:$H283,0)))</f>
        <v>49491</v>
      </c>
      <c r="D85" s="50">
        <f>IF(ISNA(MATCH(A85,'Data to provide'!$H$2:$H$200,0)),0,INDEX('Data to provide'!$K$2:$K$200,MATCH('Irr Correlation'!A85,'Data to provide'!$H$2:$H283,0)))</f>
        <v>77691.825513999996</v>
      </c>
      <c r="E85">
        <f t="shared" si="21"/>
        <v>31</v>
      </c>
      <c r="F85">
        <f t="shared" si="22"/>
        <v>12</v>
      </c>
      <c r="G85">
        <f t="shared" si="23"/>
        <v>2011</v>
      </c>
      <c r="H85" s="50">
        <f>IF(ISNA(MATCH(A85,'Data to provide'!$M$2:$M$200,0)),0,INDEX('Data to provide'!$O$2:$O$200,MATCH('Irr Correlation'!A85,'Data to provide'!$M$2:$M$200,0)))</f>
        <v>0</v>
      </c>
      <c r="I85" s="50">
        <f t="shared" si="24"/>
        <v>63.846137564416665</v>
      </c>
      <c r="J85" s="68">
        <f t="shared" si="28"/>
        <v>0</v>
      </c>
      <c r="U85" s="30"/>
      <c r="V85" s="11" t="str">
        <f t="shared" si="18"/>
        <v/>
      </c>
      <c r="W85" s="11" t="str">
        <f t="shared" si="19"/>
        <v/>
      </c>
      <c r="X85" s="18"/>
      <c r="AB85" s="55"/>
      <c r="AI85" s="29"/>
      <c r="AJ85" s="11" t="str">
        <f t="shared" si="25"/>
        <v/>
      </c>
      <c r="AK85" s="11" t="str">
        <f t="shared" si="26"/>
        <v/>
      </c>
      <c r="AL85" s="1" t="str">
        <f t="shared" si="27"/>
        <v/>
      </c>
      <c r="AM85" s="1"/>
    </row>
    <row r="86" spans="1:39" x14ac:dyDescent="0.25">
      <c r="A86" s="6" t="str">
        <f t="shared" si="20"/>
        <v>20121</v>
      </c>
      <c r="B86" s="61">
        <v>40939</v>
      </c>
      <c r="C86" s="50">
        <f>IF(ISNA(MATCH(A86,'Data to provide'!$H$2:$H$200,0)),0,INDEX('Data to provide'!$J$2:$J$200,MATCH('Irr Correlation'!A86,'Data to provide'!$H$2:$H284,0)))</f>
        <v>62184</v>
      </c>
      <c r="D86" s="50">
        <f>IF(ISNA(MATCH(A86,'Data to provide'!$H$2:$H$200,0)),0,INDEX('Data to provide'!$K$2:$K$200,MATCH('Irr Correlation'!A86,'Data to provide'!$H$2:$H284,0)))</f>
        <v>101454.355134</v>
      </c>
      <c r="E86">
        <f t="shared" si="21"/>
        <v>31</v>
      </c>
      <c r="F86">
        <f t="shared" si="22"/>
        <v>1</v>
      </c>
      <c r="G86">
        <f t="shared" si="23"/>
        <v>2012</v>
      </c>
      <c r="H86" s="50">
        <f>IF(ISNA(MATCH(A86,'Data to provide'!$M$2:$M$200,0)),0,INDEX('Data to provide'!$O$2:$O$200,MATCH('Irr Correlation'!A86,'Data to provide'!$M$2:$M$200,0)))</f>
        <v>0</v>
      </c>
      <c r="I86" s="50">
        <f t="shared" si="24"/>
        <v>88.087353488609864</v>
      </c>
      <c r="J86" s="68">
        <f t="shared" si="28"/>
        <v>0</v>
      </c>
      <c r="U86" s="30"/>
      <c r="V86" s="11" t="str">
        <f t="shared" si="18"/>
        <v/>
      </c>
      <c r="W86" s="11" t="str">
        <f t="shared" si="19"/>
        <v/>
      </c>
      <c r="X86" s="18"/>
      <c r="AB86" s="55"/>
      <c r="AI86" s="29"/>
      <c r="AJ86" s="11" t="str">
        <f t="shared" si="25"/>
        <v/>
      </c>
      <c r="AK86" s="11" t="str">
        <f t="shared" si="26"/>
        <v/>
      </c>
      <c r="AL86" s="1" t="str">
        <f t="shared" si="27"/>
        <v/>
      </c>
      <c r="AM86" s="1"/>
    </row>
    <row r="87" spans="1:39" x14ac:dyDescent="0.25">
      <c r="A87" s="6" t="str">
        <f t="shared" si="20"/>
        <v>20122</v>
      </c>
      <c r="B87" s="61">
        <v>40968</v>
      </c>
      <c r="C87" s="50">
        <f>IF(ISNA(MATCH(A87,'Data to provide'!$H$2:$H$200,0)),0,INDEX('Data to provide'!$J$2:$J$200,MATCH('Irr Correlation'!A87,'Data to provide'!$H$2:$H285,0)))</f>
        <v>95828</v>
      </c>
      <c r="D87" s="50">
        <f>IF(ISNA(MATCH(A87,'Data to provide'!$H$2:$H$200,0)),0,INDEX('Data to provide'!$K$2:$K$200,MATCH('Irr Correlation'!A87,'Data to provide'!$H$2:$H285,0)))</f>
        <v>141824.571474</v>
      </c>
      <c r="E87">
        <f t="shared" si="21"/>
        <v>29</v>
      </c>
      <c r="F87">
        <f t="shared" si="22"/>
        <v>2</v>
      </c>
      <c r="G87">
        <f t="shared" si="23"/>
        <v>2012</v>
      </c>
      <c r="H87" s="50">
        <f>IF(ISNA(MATCH(A87,'Data to provide'!$M$2:$M$200,0)),0,INDEX('Data to provide'!$O$2:$O$200,MATCH('Irr Correlation'!A87,'Data to provide'!$M$2:$M$200,0)))</f>
        <v>0</v>
      </c>
      <c r="I87" s="50">
        <f t="shared" si="24"/>
        <v>129.27081109409406</v>
      </c>
      <c r="J87" s="68">
        <f t="shared" si="28"/>
        <v>0</v>
      </c>
      <c r="U87" s="30"/>
      <c r="V87" s="11" t="str">
        <f t="shared" si="18"/>
        <v/>
      </c>
      <c r="W87" s="11" t="str">
        <f t="shared" si="19"/>
        <v/>
      </c>
      <c r="X87" s="18"/>
      <c r="AB87" s="55"/>
      <c r="AI87" s="29"/>
      <c r="AJ87" s="11" t="str">
        <f t="shared" si="25"/>
        <v/>
      </c>
      <c r="AK87" s="11" t="str">
        <f t="shared" si="26"/>
        <v/>
      </c>
      <c r="AL87" s="1" t="str">
        <f t="shared" si="27"/>
        <v/>
      </c>
      <c r="AM87" s="1"/>
    </row>
    <row r="88" spans="1:39" x14ac:dyDescent="0.25">
      <c r="A88" s="6" t="str">
        <f t="shared" si="20"/>
        <v>20123</v>
      </c>
      <c r="B88" s="61">
        <v>40999</v>
      </c>
      <c r="C88" s="50">
        <f>IF(ISNA(MATCH(A88,'Data to provide'!$H$2:$H$200,0)),0,INDEX('Data to provide'!$J$2:$J$200,MATCH('Irr Correlation'!A88,'Data to provide'!$H$2:$H286,0)))</f>
        <v>131464</v>
      </c>
      <c r="D88" s="50">
        <f>IF(ISNA(MATCH(A88,'Data to provide'!$H$2:$H$200,0)),0,INDEX('Data to provide'!$K$2:$K$200,MATCH('Irr Correlation'!A88,'Data to provide'!$H$2:$H286,0)))</f>
        <v>164233.61709399999</v>
      </c>
      <c r="E88">
        <f t="shared" si="21"/>
        <v>31</v>
      </c>
      <c r="F88">
        <f t="shared" si="22"/>
        <v>3</v>
      </c>
      <c r="G88">
        <f t="shared" si="23"/>
        <v>2012</v>
      </c>
      <c r="H88" s="50">
        <f>IF(ISNA(MATCH(A88,'Data to provide'!$M$2:$M$200,0)),0,INDEX('Data to provide'!$O$2:$O$200,MATCH('Irr Correlation'!A88,'Data to provide'!$M$2:$M$200,0)))</f>
        <v>0</v>
      </c>
      <c r="I88" s="50">
        <f t="shared" si="24"/>
        <v>152.13127764443581</v>
      </c>
      <c r="J88" s="68">
        <f t="shared" si="28"/>
        <v>0</v>
      </c>
      <c r="U88" s="30"/>
      <c r="V88" s="11" t="str">
        <f t="shared" si="18"/>
        <v/>
      </c>
      <c r="W88" s="11" t="str">
        <f t="shared" si="19"/>
        <v/>
      </c>
      <c r="X88" s="18"/>
      <c r="AB88" s="55"/>
      <c r="AI88" s="29"/>
      <c r="AJ88" s="11" t="str">
        <f t="shared" si="25"/>
        <v/>
      </c>
      <c r="AK88" s="11" t="str">
        <f t="shared" si="26"/>
        <v/>
      </c>
      <c r="AL88" s="1" t="str">
        <f t="shared" si="27"/>
        <v/>
      </c>
      <c r="AM88" s="1"/>
    </row>
    <row r="89" spans="1:39" x14ac:dyDescent="0.25">
      <c r="A89" s="6" t="str">
        <f t="shared" si="20"/>
        <v>20124</v>
      </c>
      <c r="B89" s="61">
        <v>41029</v>
      </c>
      <c r="C89" s="50">
        <f>IF(ISNA(MATCH(A89,'Data to provide'!$H$2:$H$200,0)),0,INDEX('Data to provide'!$J$2:$J$200,MATCH('Irr Correlation'!A89,'Data to provide'!$H$2:$H287,0)))</f>
        <v>134864</v>
      </c>
      <c r="D89" s="50">
        <f>IF(ISNA(MATCH(A89,'Data to provide'!$H$2:$H$200,0)),0,INDEX('Data to provide'!$K$2:$K$200,MATCH('Irr Correlation'!A89,'Data to provide'!$H$2:$H287,0)))</f>
        <v>145479.59373299999</v>
      </c>
      <c r="E89">
        <f t="shared" si="21"/>
        <v>30</v>
      </c>
      <c r="F89">
        <f t="shared" si="22"/>
        <v>4</v>
      </c>
      <c r="G89">
        <f t="shared" si="23"/>
        <v>2012</v>
      </c>
      <c r="H89" s="50">
        <f>IF(ISNA(MATCH(A89,'Data to provide'!$M$2:$M$200,0)),0,INDEX('Data to provide'!$O$2:$O$200,MATCH('Irr Correlation'!A89,'Data to provide'!$M$2:$M$200,0)))</f>
        <v>0</v>
      </c>
      <c r="I89" s="50">
        <f t="shared" si="24"/>
        <v>132.99946226065916</v>
      </c>
      <c r="J89" s="68">
        <f t="shared" si="28"/>
        <v>0</v>
      </c>
      <c r="U89" s="30"/>
      <c r="V89" s="11" t="str">
        <f t="shared" si="18"/>
        <v/>
      </c>
      <c r="W89" s="11" t="str">
        <f t="shared" si="19"/>
        <v/>
      </c>
      <c r="X89" s="18"/>
      <c r="AB89" s="55"/>
      <c r="AI89" s="29"/>
      <c r="AJ89" s="11" t="str">
        <f t="shared" si="25"/>
        <v/>
      </c>
      <c r="AK89" s="11" t="str">
        <f t="shared" si="26"/>
        <v/>
      </c>
      <c r="AL89" s="1" t="str">
        <f t="shared" si="27"/>
        <v/>
      </c>
      <c r="AM89" s="1"/>
    </row>
    <row r="90" spans="1:39" x14ac:dyDescent="0.25">
      <c r="A90" s="6" t="str">
        <f t="shared" si="20"/>
        <v>20125</v>
      </c>
      <c r="B90" s="61">
        <v>41060</v>
      </c>
      <c r="C90" s="50">
        <f>IF(ISNA(MATCH(A90,'Data to provide'!$H$2:$H$200,0)),0,INDEX('Data to provide'!$J$2:$J$200,MATCH('Irr Correlation'!A90,'Data to provide'!$H$2:$H288,0)))</f>
        <v>181673</v>
      </c>
      <c r="D90" s="50">
        <f>IF(ISNA(MATCH(A90,'Data to provide'!$H$2:$H$200,0)),0,INDEX('Data to provide'!$K$2:$K$200,MATCH('Irr Correlation'!A90,'Data to provide'!$H$2:$H288,0)))</f>
        <v>184659.29052499999</v>
      </c>
      <c r="E90">
        <f t="shared" si="21"/>
        <v>31</v>
      </c>
      <c r="F90">
        <f t="shared" si="22"/>
        <v>5</v>
      </c>
      <c r="G90">
        <f t="shared" si="23"/>
        <v>2012</v>
      </c>
      <c r="H90" s="50">
        <f>IF(ISNA(MATCH(A90,'Data to provide'!$M$2:$M$200,0)),0,INDEX('Data to provide'!$O$2:$O$200,MATCH('Irr Correlation'!A90,'Data to provide'!$M$2:$M$200,0)))</f>
        <v>0</v>
      </c>
      <c r="I90" s="50">
        <f t="shared" si="24"/>
        <v>172.96841779559145</v>
      </c>
      <c r="J90" s="68">
        <f t="shared" si="28"/>
        <v>0</v>
      </c>
      <c r="U90" s="30"/>
      <c r="V90" s="11" t="str">
        <f t="shared" si="18"/>
        <v/>
      </c>
      <c r="W90" s="11" t="str">
        <f t="shared" si="19"/>
        <v/>
      </c>
      <c r="X90" s="18"/>
      <c r="AB90" s="55"/>
      <c r="AI90" s="29"/>
      <c r="AJ90" s="11" t="str">
        <f t="shared" si="25"/>
        <v/>
      </c>
      <c r="AK90" s="11" t="str">
        <f t="shared" si="26"/>
        <v/>
      </c>
      <c r="AL90" s="1" t="str">
        <f t="shared" si="27"/>
        <v/>
      </c>
      <c r="AM90" s="1"/>
    </row>
    <row r="91" spans="1:39" x14ac:dyDescent="0.25">
      <c r="A91" s="6" t="str">
        <f t="shared" si="20"/>
        <v>20126</v>
      </c>
      <c r="B91" s="61">
        <v>41090</v>
      </c>
      <c r="C91" s="50">
        <f>IF(ISNA(MATCH(A91,'Data to provide'!$H$2:$H$200,0)),0,INDEX('Data to provide'!$J$2:$J$200,MATCH('Irr Correlation'!A91,'Data to provide'!$H$2:$H289,0)))</f>
        <v>194789</v>
      </c>
      <c r="D91" s="50">
        <f>IF(ISNA(MATCH(A91,'Data to provide'!$H$2:$H$200,0)),0,INDEX('Data to provide'!$K$2:$K$200,MATCH('Irr Correlation'!A91,'Data to provide'!$H$2:$H289,0)))</f>
        <v>192166.23918100001</v>
      </c>
      <c r="E91">
        <f t="shared" si="21"/>
        <v>30</v>
      </c>
      <c r="F91">
        <f t="shared" si="22"/>
        <v>6</v>
      </c>
      <c r="G91">
        <f t="shared" si="23"/>
        <v>2012</v>
      </c>
      <c r="H91" s="50">
        <f>IF(ISNA(MATCH(A91,'Data to provide'!$M$2:$M$200,0)),0,INDEX('Data to provide'!$O$2:$O$200,MATCH('Irr Correlation'!A91,'Data to provide'!$M$2:$M$200,0)))</f>
        <v>0</v>
      </c>
      <c r="I91" s="50">
        <f t="shared" si="24"/>
        <v>180.62659081891996</v>
      </c>
      <c r="J91" s="68">
        <f t="shared" si="28"/>
        <v>0</v>
      </c>
      <c r="U91" s="30"/>
      <c r="V91" s="11" t="str">
        <f t="shared" si="18"/>
        <v/>
      </c>
      <c r="W91" s="11" t="str">
        <f t="shared" si="19"/>
        <v/>
      </c>
      <c r="X91" s="18"/>
      <c r="AB91" s="55"/>
      <c r="AI91" s="29"/>
      <c r="AJ91" s="11" t="str">
        <f t="shared" si="25"/>
        <v/>
      </c>
      <c r="AK91" s="11" t="str">
        <f t="shared" si="26"/>
        <v/>
      </c>
      <c r="AL91" s="1" t="str">
        <f t="shared" si="27"/>
        <v/>
      </c>
      <c r="AM91" s="1"/>
    </row>
    <row r="92" spans="1:39" x14ac:dyDescent="0.25">
      <c r="A92" s="6" t="str">
        <f t="shared" si="20"/>
        <v>20127</v>
      </c>
      <c r="B92" s="61">
        <v>41121</v>
      </c>
      <c r="C92" s="50">
        <f>IF(ISNA(MATCH(A92,'Data to provide'!$H$2:$H$200,0)),0,INDEX('Data to provide'!$J$2:$J$200,MATCH('Irr Correlation'!A92,'Data to provide'!$H$2:$H290,0)))</f>
        <v>227845</v>
      </c>
      <c r="D92" s="50">
        <f>IF(ISNA(MATCH(A92,'Data to provide'!$H$2:$H$200,0)),0,INDEX('Data to provide'!$K$2:$K$200,MATCH('Irr Correlation'!A92,'Data to provide'!$H$2:$H290,0)))</f>
        <v>229249.85096899999</v>
      </c>
      <c r="E92">
        <f t="shared" si="21"/>
        <v>31</v>
      </c>
      <c r="F92">
        <f t="shared" si="22"/>
        <v>7</v>
      </c>
      <c r="G92">
        <f t="shared" si="23"/>
        <v>2012</v>
      </c>
      <c r="H92" s="50">
        <f>IF(ISNA(MATCH(A92,'Data to provide'!$M$2:$M$200,0)),0,INDEX('Data to provide'!$O$2:$O$200,MATCH('Irr Correlation'!A92,'Data to provide'!$M$2:$M$200,0)))</f>
        <v>0</v>
      </c>
      <c r="I92" s="50">
        <f t="shared" si="24"/>
        <v>218.45723658675314</v>
      </c>
      <c r="J92" s="68">
        <f t="shared" si="28"/>
        <v>0</v>
      </c>
      <c r="U92" s="30"/>
      <c r="V92" s="11" t="str">
        <f t="shared" si="18"/>
        <v/>
      </c>
      <c r="W92" s="11" t="str">
        <f t="shared" si="19"/>
        <v/>
      </c>
      <c r="X92" s="18"/>
      <c r="AB92" s="55"/>
      <c r="AI92" s="29"/>
      <c r="AJ92" s="11" t="str">
        <f t="shared" si="25"/>
        <v/>
      </c>
      <c r="AK92" s="11" t="str">
        <f t="shared" si="26"/>
        <v/>
      </c>
      <c r="AL92" s="1" t="str">
        <f t="shared" si="27"/>
        <v/>
      </c>
      <c r="AM92" s="1"/>
    </row>
    <row r="93" spans="1:39" x14ac:dyDescent="0.25">
      <c r="A93" s="6" t="str">
        <f t="shared" si="20"/>
        <v>20128</v>
      </c>
      <c r="B93" s="61">
        <v>41152</v>
      </c>
      <c r="C93" s="50">
        <f>IF(ISNA(MATCH(A93,'Data to provide'!$H$2:$H$200,0)),0,INDEX('Data to provide'!$J$2:$J$200,MATCH('Irr Correlation'!A93,'Data to provide'!$H$2:$H291,0)))</f>
        <v>193623</v>
      </c>
      <c r="D93" s="50">
        <f>IF(ISNA(MATCH(A93,'Data to provide'!$H$2:$H$200,0)),0,INDEX('Data to provide'!$K$2:$K$200,MATCH('Irr Correlation'!A93,'Data to provide'!$H$2:$H291,0)))</f>
        <v>208302.37981499999</v>
      </c>
      <c r="E93">
        <f t="shared" si="21"/>
        <v>31</v>
      </c>
      <c r="F93">
        <f t="shared" si="22"/>
        <v>8</v>
      </c>
      <c r="G93">
        <f t="shared" si="23"/>
        <v>2012</v>
      </c>
      <c r="H93" s="50">
        <f>IF(ISNA(MATCH(A93,'Data to provide'!$M$2:$M$200,0)),0,INDEX('Data to provide'!$O$2:$O$200,MATCH('Irr Correlation'!A93,'Data to provide'!$M$2:$M$200,0)))</f>
        <v>0</v>
      </c>
      <c r="I93" s="50">
        <f t="shared" si="24"/>
        <v>197.08778731387213</v>
      </c>
      <c r="J93" s="68">
        <f t="shared" si="28"/>
        <v>0</v>
      </c>
      <c r="U93" s="30"/>
      <c r="V93" s="11" t="str">
        <f t="shared" si="18"/>
        <v/>
      </c>
      <c r="W93" s="11" t="str">
        <f t="shared" si="19"/>
        <v/>
      </c>
      <c r="X93" s="18"/>
      <c r="AB93" s="55"/>
      <c r="AI93" s="29"/>
      <c r="AJ93" s="11" t="str">
        <f t="shared" si="25"/>
        <v/>
      </c>
      <c r="AK93" s="11" t="str">
        <f t="shared" si="26"/>
        <v/>
      </c>
      <c r="AL93" s="1" t="str">
        <f t="shared" si="27"/>
        <v/>
      </c>
      <c r="AM93" s="1"/>
    </row>
    <row r="94" spans="1:39" x14ac:dyDescent="0.25">
      <c r="A94" s="6" t="str">
        <f t="shared" si="20"/>
        <v>20129</v>
      </c>
      <c r="B94" s="61">
        <v>41182</v>
      </c>
      <c r="C94" s="50">
        <f>IF(ISNA(MATCH(A94,'Data to provide'!$H$2:$H$200,0)),0,INDEX('Data to provide'!$J$2:$J$200,MATCH('Irr Correlation'!A94,'Data to provide'!$H$2:$H292,0)))</f>
        <v>123353</v>
      </c>
      <c r="D94" s="50">
        <f>IF(ISNA(MATCH(A94,'Data to provide'!$H$2:$H$200,0)),0,INDEX('Data to provide'!$K$2:$K$200,MATCH('Irr Correlation'!A94,'Data to provide'!$H$2:$H292,0)))</f>
        <v>142872.55709799999</v>
      </c>
      <c r="E94">
        <f t="shared" si="21"/>
        <v>30</v>
      </c>
      <c r="F94">
        <f t="shared" si="22"/>
        <v>9</v>
      </c>
      <c r="G94">
        <f t="shared" si="23"/>
        <v>2012</v>
      </c>
      <c r="H94" s="50">
        <f>IF(ISNA(MATCH(A94,'Data to provide'!$M$2:$M$200,0)),0,INDEX('Data to provide'!$O$2:$O$200,MATCH('Irr Correlation'!A94,'Data to provide'!$M$2:$M$200,0)))</f>
        <v>0</v>
      </c>
      <c r="I94" s="50">
        <f t="shared" si="24"/>
        <v>130.33990795385986</v>
      </c>
      <c r="J94" s="68">
        <f t="shared" si="28"/>
        <v>0</v>
      </c>
      <c r="U94" s="30"/>
      <c r="V94" s="11" t="str">
        <f t="shared" si="18"/>
        <v/>
      </c>
      <c r="W94" s="11" t="str">
        <f t="shared" si="19"/>
        <v/>
      </c>
      <c r="X94" s="18"/>
      <c r="AB94" s="55"/>
      <c r="AI94" s="29"/>
      <c r="AJ94" s="11" t="str">
        <f t="shared" si="25"/>
        <v/>
      </c>
      <c r="AK94" s="11" t="str">
        <f t="shared" si="26"/>
        <v/>
      </c>
      <c r="AL94" s="1" t="str">
        <f t="shared" si="27"/>
        <v/>
      </c>
      <c r="AM94" s="1"/>
    </row>
    <row r="95" spans="1:39" x14ac:dyDescent="0.25">
      <c r="A95" s="6" t="str">
        <f t="shared" si="20"/>
        <v>201210</v>
      </c>
      <c r="B95" s="61">
        <v>41213</v>
      </c>
      <c r="C95" s="50">
        <f>IF(ISNA(MATCH(A95,'Data to provide'!$H$2:$H$200,0)),0,INDEX('Data to provide'!$J$2:$J$200,MATCH('Irr Correlation'!A95,'Data to provide'!$H$2:$H293,0)))</f>
        <v>85019</v>
      </c>
      <c r="D95" s="50">
        <f>IF(ISNA(MATCH(A95,'Data to provide'!$H$2:$H$200,0)),0,INDEX('Data to provide'!$K$2:$K$200,MATCH('Irr Correlation'!A95,'Data to provide'!$H$2:$H293,0)))</f>
        <v>109341.24009399999</v>
      </c>
      <c r="E95">
        <f t="shared" si="21"/>
        <v>31</v>
      </c>
      <c r="F95">
        <f t="shared" si="22"/>
        <v>10</v>
      </c>
      <c r="G95">
        <f t="shared" si="23"/>
        <v>2012</v>
      </c>
      <c r="H95" s="50">
        <f>IF(ISNA(MATCH(A95,'Data to provide'!$M$2:$M$200,0)),0,INDEX('Data to provide'!$O$2:$O$200,MATCH('Irr Correlation'!A95,'Data to provide'!$M$2:$M$200,0)))</f>
        <v>0</v>
      </c>
      <c r="I95" s="50">
        <f t="shared" si="24"/>
        <v>96.133116475211949</v>
      </c>
      <c r="J95" s="68">
        <f t="shared" si="28"/>
        <v>0</v>
      </c>
      <c r="U95" s="30"/>
      <c r="V95" s="11" t="str">
        <f t="shared" si="18"/>
        <v/>
      </c>
      <c r="W95" s="11" t="str">
        <f t="shared" si="19"/>
        <v/>
      </c>
      <c r="X95" s="18"/>
      <c r="AB95" s="55"/>
      <c r="AI95" s="29"/>
      <c r="AJ95" s="11" t="str">
        <f t="shared" si="25"/>
        <v/>
      </c>
      <c r="AK95" s="11" t="str">
        <f t="shared" si="26"/>
        <v/>
      </c>
      <c r="AL95" s="1" t="str">
        <f t="shared" si="27"/>
        <v/>
      </c>
      <c r="AM95" s="1"/>
    </row>
    <row r="96" spans="1:39" x14ac:dyDescent="0.25">
      <c r="A96" s="6" t="str">
        <f t="shared" si="20"/>
        <v>201211</v>
      </c>
      <c r="B96" s="61">
        <v>41243</v>
      </c>
      <c r="C96" s="50">
        <f>IF(ISNA(MATCH(A96,'Data to provide'!$H$2:$H$200,0)),0,INDEX('Data to provide'!$J$2:$J$200,MATCH('Irr Correlation'!A96,'Data to provide'!$H$2:$H294,0)))</f>
        <v>56305</v>
      </c>
      <c r="D96" s="50">
        <f>IF(ISNA(MATCH(A96,'Data to provide'!$H$2:$H$200,0)),0,INDEX('Data to provide'!$K$2:$K$200,MATCH('Irr Correlation'!A96,'Data to provide'!$H$2:$H294,0)))</f>
        <v>82749.213050000006</v>
      </c>
      <c r="E96">
        <f t="shared" si="21"/>
        <v>30</v>
      </c>
      <c r="F96">
        <f t="shared" si="22"/>
        <v>11</v>
      </c>
      <c r="G96">
        <f t="shared" si="23"/>
        <v>2012</v>
      </c>
      <c r="H96" s="50">
        <f>IF(ISNA(MATCH(A96,'Data to provide'!$M$2:$M$200,0)),0,INDEX('Data to provide'!$O$2:$O$200,MATCH('Irr Correlation'!A96,'Data to provide'!$M$2:$M$200,0)))</f>
        <v>0</v>
      </c>
      <c r="I96" s="50">
        <f t="shared" si="24"/>
        <v>69.005404074885917</v>
      </c>
      <c r="J96" s="68">
        <f t="shared" si="28"/>
        <v>0</v>
      </c>
      <c r="U96" s="30"/>
      <c r="V96" s="11" t="str">
        <f t="shared" si="18"/>
        <v/>
      </c>
      <c r="W96" s="11" t="str">
        <f t="shared" si="19"/>
        <v/>
      </c>
      <c r="X96" s="18"/>
      <c r="AB96" s="55"/>
      <c r="AI96" s="29"/>
      <c r="AJ96" s="11" t="str">
        <f t="shared" si="25"/>
        <v/>
      </c>
      <c r="AK96" s="11" t="str">
        <f t="shared" si="26"/>
        <v/>
      </c>
      <c r="AL96" s="1" t="str">
        <f t="shared" si="27"/>
        <v/>
      </c>
      <c r="AM96" s="1"/>
    </row>
    <row r="97" spans="1:39" x14ac:dyDescent="0.25">
      <c r="A97" s="6" t="str">
        <f t="shared" si="20"/>
        <v>201212</v>
      </c>
      <c r="B97" s="61">
        <v>41274</v>
      </c>
      <c r="C97" s="50">
        <f>IF(ISNA(MATCH(A97,'Data to provide'!$H$2:$H$200,0)),0,INDEX('Data to provide'!$J$2:$J$200,MATCH('Irr Correlation'!A97,'Data to provide'!$H$2:$H295,0)))</f>
        <v>50282</v>
      </c>
      <c r="D97" s="50">
        <f>IF(ISNA(MATCH(A97,'Data to provide'!$H$2:$H$200,0)),0,INDEX('Data to provide'!$K$2:$K$200,MATCH('Irr Correlation'!A97,'Data to provide'!$H$2:$H295,0)))</f>
        <v>81243.669429000001</v>
      </c>
      <c r="E97">
        <f t="shared" si="21"/>
        <v>31</v>
      </c>
      <c r="F97">
        <f t="shared" si="22"/>
        <v>12</v>
      </c>
      <c r="G97">
        <f t="shared" si="23"/>
        <v>2012</v>
      </c>
      <c r="H97" s="50">
        <f>IF(ISNA(MATCH(A97,'Data to provide'!$M$2:$M$200,0)),0,INDEX('Data to provide'!$O$2:$O$200,MATCH('Irr Correlation'!A97,'Data to provide'!$M$2:$M$200,0)))</f>
        <v>0</v>
      </c>
      <c r="I97" s="50">
        <f t="shared" si="24"/>
        <v>67.469531902032941</v>
      </c>
      <c r="J97" s="68">
        <f t="shared" si="28"/>
        <v>0</v>
      </c>
      <c r="U97" s="30"/>
      <c r="V97" s="11" t="str">
        <f t="shared" si="18"/>
        <v/>
      </c>
      <c r="W97" s="11" t="str">
        <f t="shared" si="19"/>
        <v/>
      </c>
      <c r="X97" s="18"/>
      <c r="AB97" s="55"/>
      <c r="AI97" s="29"/>
      <c r="AJ97" s="11" t="str">
        <f t="shared" si="25"/>
        <v/>
      </c>
      <c r="AK97" s="11" t="str">
        <f t="shared" si="26"/>
        <v/>
      </c>
      <c r="AL97" s="1" t="str">
        <f t="shared" si="27"/>
        <v/>
      </c>
      <c r="AM97" s="1"/>
    </row>
    <row r="98" spans="1:39" x14ac:dyDescent="0.25">
      <c r="A98" s="6" t="str">
        <f t="shared" si="20"/>
        <v>20131</v>
      </c>
      <c r="B98" s="61">
        <v>41305</v>
      </c>
      <c r="C98" s="50">
        <f>IF(ISNA(MATCH(A98,'Data to provide'!$H$2:$H$200,0)),0,INDEX('Data to provide'!$J$2:$J$200,MATCH('Irr Correlation'!A98,'Data to provide'!$H$2:$H296,0)))</f>
        <v>58804</v>
      </c>
      <c r="D98" s="50">
        <f>IF(ISNA(MATCH(A98,'Data to provide'!$H$2:$H$200,0)),0,INDEX('Data to provide'!$K$2:$K$200,MATCH('Irr Correlation'!A98,'Data to provide'!$H$2:$H296,0)))</f>
        <v>93885.192689999996</v>
      </c>
      <c r="E98">
        <f t="shared" si="21"/>
        <v>31</v>
      </c>
      <c r="F98">
        <f t="shared" si="22"/>
        <v>1</v>
      </c>
      <c r="G98">
        <f t="shared" si="23"/>
        <v>2013</v>
      </c>
      <c r="H98" s="50">
        <f>IF(ISNA(MATCH(A98,'Data to provide'!$M$2:$M$200,0)),0,INDEX('Data to provide'!$O$2:$O$200,MATCH('Irr Correlation'!A98,'Data to provide'!$M$2:$M$200,0)))</f>
        <v>0</v>
      </c>
      <c r="I98" s="50">
        <f t="shared" si="24"/>
        <v>80.365713406323962</v>
      </c>
      <c r="J98" s="68">
        <f t="shared" si="28"/>
        <v>0</v>
      </c>
      <c r="U98" s="30"/>
      <c r="V98" s="11" t="str">
        <f t="shared" si="18"/>
        <v/>
      </c>
      <c r="W98" s="11" t="str">
        <f t="shared" si="19"/>
        <v/>
      </c>
      <c r="X98" s="18"/>
      <c r="AB98" s="55"/>
      <c r="AI98" s="29"/>
      <c r="AJ98" s="11" t="str">
        <f t="shared" si="25"/>
        <v/>
      </c>
      <c r="AK98" s="11" t="str">
        <f t="shared" si="26"/>
        <v/>
      </c>
      <c r="AL98" s="1" t="str">
        <f t="shared" si="27"/>
        <v/>
      </c>
      <c r="AM98" s="1"/>
    </row>
    <row r="99" spans="1:39" x14ac:dyDescent="0.25">
      <c r="A99" s="6" t="str">
        <f t="shared" si="20"/>
        <v>20132</v>
      </c>
      <c r="B99" s="61">
        <v>41333</v>
      </c>
      <c r="C99" s="50">
        <f>IF(ISNA(MATCH(A99,'Data to provide'!$H$2:$H$200,0)),0,INDEX('Data to provide'!$J$2:$J$200,MATCH('Irr Correlation'!A99,'Data to provide'!$H$2:$H297,0)))</f>
        <v>75912</v>
      </c>
      <c r="D99" s="50">
        <f>IF(ISNA(MATCH(A99,'Data to provide'!$H$2:$H$200,0)),0,INDEX('Data to provide'!$K$2:$K$200,MATCH('Irr Correlation'!A99,'Data to provide'!$H$2:$H297,0)))</f>
        <v>104623.080518</v>
      </c>
      <c r="E99">
        <f t="shared" si="21"/>
        <v>28</v>
      </c>
      <c r="F99">
        <f t="shared" si="22"/>
        <v>2</v>
      </c>
      <c r="G99">
        <f t="shared" si="23"/>
        <v>2013</v>
      </c>
      <c r="H99" s="50">
        <f>IF(ISNA(MATCH(A99,'Data to provide'!$M$2:$M$200,0)),0,INDEX('Data to provide'!$O$2:$O$200,MATCH('Irr Correlation'!A99,'Data to provide'!$M$2:$M$200,0)))</f>
        <v>0</v>
      </c>
      <c r="I99" s="50">
        <f t="shared" si="24"/>
        <v>91.319911531309373</v>
      </c>
      <c r="J99" s="68">
        <f t="shared" si="28"/>
        <v>0</v>
      </c>
      <c r="U99" s="30"/>
      <c r="V99" s="11" t="str">
        <f t="shared" si="18"/>
        <v/>
      </c>
      <c r="W99" s="11" t="str">
        <f t="shared" si="19"/>
        <v/>
      </c>
      <c r="X99" s="18"/>
      <c r="AB99" s="55"/>
      <c r="AI99" s="29"/>
      <c r="AJ99" s="11" t="str">
        <f t="shared" si="25"/>
        <v/>
      </c>
      <c r="AK99" s="11" t="str">
        <f t="shared" si="26"/>
        <v/>
      </c>
      <c r="AL99" s="1" t="str">
        <f t="shared" si="27"/>
        <v/>
      </c>
      <c r="AM99" s="1"/>
    </row>
    <row r="100" spans="1:39" x14ac:dyDescent="0.25">
      <c r="A100" s="6" t="str">
        <f t="shared" si="20"/>
        <v>20133</v>
      </c>
      <c r="B100" s="61">
        <v>41364</v>
      </c>
      <c r="C100" s="50">
        <f>IF(ISNA(MATCH(A100,'Data to provide'!$H$2:$H$200,0)),0,INDEX('Data to provide'!$J$2:$J$200,MATCH('Irr Correlation'!A100,'Data to provide'!$H$2:$H298,0)))</f>
        <v>106695</v>
      </c>
      <c r="D100" s="50">
        <f>IF(ISNA(MATCH(A100,'Data to provide'!$H$2:$H$200,0)),0,INDEX('Data to provide'!$K$2:$K$200,MATCH('Irr Correlation'!A100,'Data to provide'!$H$2:$H298,0)))</f>
        <v>127566.427757</v>
      </c>
      <c r="E100">
        <f t="shared" si="21"/>
        <v>31</v>
      </c>
      <c r="F100">
        <f t="shared" si="22"/>
        <v>3</v>
      </c>
      <c r="G100">
        <f t="shared" si="23"/>
        <v>2013</v>
      </c>
      <c r="H100" s="50">
        <f>IF(ISNA(MATCH(A100,'Data to provide'!$M$2:$M$200,0)),0,INDEX('Data to provide'!$O$2:$O$200,MATCH('Irr Correlation'!A100,'Data to provide'!$M$2:$M$200,0)))</f>
        <v>0</v>
      </c>
      <c r="I100" s="50">
        <f t="shared" si="24"/>
        <v>114.7254429851757</v>
      </c>
      <c r="J100" s="68">
        <f t="shared" si="28"/>
        <v>0</v>
      </c>
      <c r="U100" s="30"/>
      <c r="V100" s="11" t="str">
        <f t="shared" si="18"/>
        <v/>
      </c>
      <c r="W100" s="11" t="str">
        <f t="shared" si="19"/>
        <v/>
      </c>
      <c r="X100" s="18"/>
      <c r="AB100" s="55"/>
      <c r="AI100" s="29"/>
      <c r="AJ100" s="11" t="str">
        <f t="shared" si="25"/>
        <v/>
      </c>
      <c r="AK100" s="11" t="str">
        <f t="shared" si="26"/>
        <v/>
      </c>
      <c r="AL100" s="1" t="str">
        <f t="shared" si="27"/>
        <v/>
      </c>
      <c r="AM100" s="1"/>
    </row>
    <row r="101" spans="1:39" x14ac:dyDescent="0.25">
      <c r="A101" s="6" t="str">
        <f t="shared" si="20"/>
        <v>20134</v>
      </c>
      <c r="B101" s="61">
        <v>41394</v>
      </c>
      <c r="C101" s="50">
        <f>IF(ISNA(MATCH(A101,'Data to provide'!$H$2:$H$200,0)),0,INDEX('Data to provide'!$J$2:$J$200,MATCH('Irr Correlation'!A101,'Data to provide'!$H$2:$H299,0)))</f>
        <v>135065</v>
      </c>
      <c r="D101" s="50">
        <f>IF(ISNA(MATCH(A101,'Data to provide'!$H$2:$H$200,0)),0,INDEX('Data to provide'!$K$2:$K$200,MATCH('Irr Correlation'!A101,'Data to provide'!$H$2:$H299,0)))</f>
        <v>148717.568264</v>
      </c>
      <c r="E101">
        <f t="shared" si="21"/>
        <v>30</v>
      </c>
      <c r="F101">
        <f t="shared" si="22"/>
        <v>4</v>
      </c>
      <c r="G101">
        <f t="shared" si="23"/>
        <v>2013</v>
      </c>
      <c r="H101" s="50">
        <f>IF(ISNA(MATCH(A101,'Data to provide'!$M$2:$M$200,0)),0,INDEX('Data to provide'!$O$2:$O$200,MATCH('Irr Correlation'!A101,'Data to provide'!$M$2:$M$200,0)))</f>
        <v>0</v>
      </c>
      <c r="I101" s="50">
        <f t="shared" si="24"/>
        <v>136.30266444570537</v>
      </c>
      <c r="J101" s="68">
        <f t="shared" si="28"/>
        <v>0</v>
      </c>
      <c r="U101" s="30"/>
      <c r="V101" s="11" t="str">
        <f t="shared" si="18"/>
        <v/>
      </c>
      <c r="W101" s="11" t="str">
        <f t="shared" si="19"/>
        <v/>
      </c>
      <c r="X101" s="18"/>
      <c r="AB101" s="55"/>
      <c r="AI101" s="29"/>
      <c r="AJ101" s="11" t="str">
        <f t="shared" si="25"/>
        <v/>
      </c>
      <c r="AK101" s="11" t="str">
        <f t="shared" si="26"/>
        <v/>
      </c>
      <c r="AL101" s="1" t="str">
        <f t="shared" si="27"/>
        <v/>
      </c>
      <c r="AM101" s="1"/>
    </row>
    <row r="102" spans="1:39" x14ac:dyDescent="0.25">
      <c r="A102" s="6" t="str">
        <f t="shared" si="20"/>
        <v>20135</v>
      </c>
      <c r="B102" s="61">
        <v>41425</v>
      </c>
      <c r="C102" s="50">
        <f>IF(ISNA(MATCH(A102,'Data to provide'!$H$2:$H$200,0)),0,INDEX('Data to provide'!$J$2:$J$200,MATCH('Irr Correlation'!A102,'Data to provide'!$H$2:$H300,0)))</f>
        <v>181237</v>
      </c>
      <c r="D102" s="50">
        <f>IF(ISNA(MATCH(A102,'Data to provide'!$H$2:$H$200,0)),0,INDEX('Data to provide'!$K$2:$K$200,MATCH('Irr Correlation'!A102,'Data to provide'!$H$2:$H300,0)))</f>
        <v>183873.06042600001</v>
      </c>
      <c r="E102">
        <f t="shared" si="21"/>
        <v>31</v>
      </c>
      <c r="F102">
        <f t="shared" si="22"/>
        <v>5</v>
      </c>
      <c r="G102">
        <f t="shared" si="23"/>
        <v>2013</v>
      </c>
      <c r="H102" s="50">
        <f>IF(ISNA(MATCH(A102,'Data to provide'!$M$2:$M$200,0)),0,INDEX('Data to provide'!$O$2:$O$200,MATCH('Irr Correlation'!A102,'Data to provide'!$M$2:$M$200,0)))</f>
        <v>0</v>
      </c>
      <c r="I102" s="50">
        <f t="shared" si="24"/>
        <v>172.16634941731928</v>
      </c>
      <c r="J102" s="68">
        <f t="shared" si="28"/>
        <v>0</v>
      </c>
      <c r="U102" s="30"/>
      <c r="V102" s="11" t="str">
        <f t="shared" si="18"/>
        <v/>
      </c>
      <c r="W102" s="11" t="str">
        <f t="shared" si="19"/>
        <v/>
      </c>
      <c r="X102" s="18"/>
      <c r="AB102" s="55"/>
      <c r="AI102" s="29"/>
      <c r="AJ102" s="11" t="str">
        <f t="shared" si="25"/>
        <v/>
      </c>
      <c r="AK102" s="11" t="str">
        <f t="shared" si="26"/>
        <v/>
      </c>
      <c r="AL102" s="1" t="str">
        <f t="shared" si="27"/>
        <v/>
      </c>
      <c r="AM102" s="1"/>
    </row>
    <row r="103" spans="1:39" x14ac:dyDescent="0.25">
      <c r="A103" s="6" t="str">
        <f t="shared" si="20"/>
        <v>20136</v>
      </c>
      <c r="B103" s="61">
        <v>41455</v>
      </c>
      <c r="C103" s="50">
        <f>IF(ISNA(MATCH(A103,'Data to provide'!$H$2:$H$200,0)),0,INDEX('Data to provide'!$J$2:$J$200,MATCH('Irr Correlation'!A103,'Data to provide'!$H$2:$H301,0)))</f>
        <v>201397</v>
      </c>
      <c r="D103" s="50">
        <f>IF(ISNA(MATCH(A103,'Data to provide'!$H$2:$H$200,0)),0,INDEX('Data to provide'!$K$2:$K$200,MATCH('Irr Correlation'!A103,'Data to provide'!$H$2:$H301,0)))</f>
        <v>196882.70412400001</v>
      </c>
      <c r="E103">
        <f t="shared" si="21"/>
        <v>30</v>
      </c>
      <c r="F103">
        <f t="shared" si="22"/>
        <v>6</v>
      </c>
      <c r="G103">
        <f t="shared" si="23"/>
        <v>2013</v>
      </c>
      <c r="H103" s="50">
        <f>IF(ISNA(MATCH(A103,'Data to provide'!$M$2:$M$200,0)),0,INDEX('Data to provide'!$O$2:$O$200,MATCH('Irr Correlation'!A103,'Data to provide'!$M$2:$M$200,0)))</f>
        <v>0</v>
      </c>
      <c r="I103" s="50">
        <f t="shared" si="24"/>
        <v>185.43806699214358</v>
      </c>
      <c r="J103" s="68">
        <f t="shared" si="28"/>
        <v>0</v>
      </c>
      <c r="U103" s="30"/>
      <c r="V103" s="11" t="str">
        <f t="shared" ref="V103:V166" si="29">_xlfn.IFNA(VLOOKUP(U103,$B$2:$I$169,3)/1000,"")</f>
        <v/>
      </c>
      <c r="W103" s="11" t="str">
        <f t="shared" ref="W103:W166" si="30">_xlfn.IFNA(VLOOKUP(U103,$B$2:$I$169,7),"")</f>
        <v/>
      </c>
      <c r="X103" s="18"/>
      <c r="AB103" s="55"/>
      <c r="AI103" s="29"/>
      <c r="AJ103" s="11" t="str">
        <f t="shared" si="25"/>
        <v/>
      </c>
      <c r="AK103" s="11" t="str">
        <f t="shared" si="26"/>
        <v/>
      </c>
      <c r="AL103" s="1" t="str">
        <f t="shared" si="27"/>
        <v/>
      </c>
      <c r="AM103" s="1"/>
    </row>
    <row r="104" spans="1:39" x14ac:dyDescent="0.25">
      <c r="A104" s="6" t="str">
        <f t="shared" si="20"/>
        <v>20137</v>
      </c>
      <c r="B104" s="61">
        <v>41486</v>
      </c>
      <c r="C104" s="50">
        <f>IF(ISNA(MATCH(A104,'Data to provide'!$H$2:$H$200,0)),0,INDEX('Data to provide'!$J$2:$J$200,MATCH('Irr Correlation'!A104,'Data to provide'!$H$2:$H302,0)))</f>
        <v>208938</v>
      </c>
      <c r="D104" s="50">
        <f>IF(ISNA(MATCH(A104,'Data to provide'!$H$2:$H$200,0)),0,INDEX('Data to provide'!$K$2:$K$200,MATCH('Irr Correlation'!A104,'Data to provide'!$H$2:$H302,0)))</f>
        <v>210158.51747300001</v>
      </c>
      <c r="E104">
        <f t="shared" si="21"/>
        <v>31</v>
      </c>
      <c r="F104">
        <f t="shared" si="22"/>
        <v>7</v>
      </c>
      <c r="G104">
        <f t="shared" si="23"/>
        <v>2013</v>
      </c>
      <c r="H104" s="50">
        <f>IF(ISNA(MATCH(A104,'Data to provide'!$M$2:$M$200,0)),0,INDEX('Data to provide'!$O$2:$O$200,MATCH('Irr Correlation'!A104,'Data to provide'!$M$2:$M$200,0)))</f>
        <v>0</v>
      </c>
      <c r="I104" s="50">
        <f t="shared" si="24"/>
        <v>198.98131609519911</v>
      </c>
      <c r="J104" s="68">
        <f t="shared" si="28"/>
        <v>0</v>
      </c>
      <c r="U104" s="30"/>
      <c r="V104" s="11" t="str">
        <f t="shared" si="29"/>
        <v/>
      </c>
      <c r="W104" s="11" t="str">
        <f t="shared" si="30"/>
        <v/>
      </c>
      <c r="X104" s="18"/>
      <c r="AB104" s="55"/>
      <c r="AI104" s="29"/>
      <c r="AJ104" s="11" t="str">
        <f t="shared" si="25"/>
        <v/>
      </c>
      <c r="AK104" s="11" t="str">
        <f t="shared" si="26"/>
        <v/>
      </c>
      <c r="AL104" s="1" t="str">
        <f t="shared" si="27"/>
        <v/>
      </c>
      <c r="AM104" s="1"/>
    </row>
    <row r="105" spans="1:39" x14ac:dyDescent="0.25">
      <c r="A105" s="6" t="str">
        <f t="shared" si="20"/>
        <v>20138</v>
      </c>
      <c r="B105" s="61">
        <v>41517</v>
      </c>
      <c r="C105" s="50">
        <f>IF(ISNA(MATCH(A105,'Data to provide'!$H$2:$H$200,0)),0,INDEX('Data to provide'!$J$2:$J$200,MATCH('Irr Correlation'!A105,'Data to provide'!$H$2:$H303,0)))</f>
        <v>187685</v>
      </c>
      <c r="D105" s="50">
        <f>IF(ISNA(MATCH(A105,'Data to provide'!$H$2:$H$200,0)),0,INDEX('Data to provide'!$K$2:$K$200,MATCH('Irr Correlation'!A105,'Data to provide'!$H$2:$H303,0)))</f>
        <v>201115.50817700001</v>
      </c>
      <c r="E105">
        <f t="shared" si="21"/>
        <v>31</v>
      </c>
      <c r="F105">
        <f t="shared" si="22"/>
        <v>8</v>
      </c>
      <c r="G105">
        <f t="shared" si="23"/>
        <v>2013</v>
      </c>
      <c r="H105" s="50">
        <f>IF(ISNA(MATCH(A105,'Data to provide'!$M$2:$M$200,0)),0,INDEX('Data to provide'!$O$2:$O$200,MATCH('Irr Correlation'!A105,'Data to provide'!$M$2:$M$200,0)))</f>
        <v>0</v>
      </c>
      <c r="I105" s="50">
        <f t="shared" si="24"/>
        <v>189.75613912732618</v>
      </c>
      <c r="J105" s="68">
        <f t="shared" si="28"/>
        <v>0</v>
      </c>
      <c r="U105" s="30"/>
      <c r="V105" s="11" t="str">
        <f t="shared" si="29"/>
        <v/>
      </c>
      <c r="W105" s="11" t="str">
        <f t="shared" si="30"/>
        <v/>
      </c>
      <c r="X105" s="18"/>
      <c r="AB105" s="55"/>
      <c r="AI105" s="29"/>
      <c r="AJ105" s="11" t="str">
        <f t="shared" si="25"/>
        <v/>
      </c>
      <c r="AK105" s="11" t="str">
        <f t="shared" si="26"/>
        <v/>
      </c>
      <c r="AL105" s="1" t="str">
        <f t="shared" si="27"/>
        <v/>
      </c>
      <c r="AM105" s="1"/>
    </row>
    <row r="106" spans="1:39" x14ac:dyDescent="0.25">
      <c r="A106" s="6" t="str">
        <f t="shared" si="20"/>
        <v>20139</v>
      </c>
      <c r="B106" s="61">
        <v>41547</v>
      </c>
      <c r="C106" s="50">
        <f>IF(ISNA(MATCH(A106,'Data to provide'!$H$2:$H$200,0)),0,INDEX('Data to provide'!$J$2:$J$200,MATCH('Irr Correlation'!A106,'Data to provide'!$H$2:$H304,0)))</f>
        <v>133728</v>
      </c>
      <c r="D106" s="50">
        <f>IF(ISNA(MATCH(A106,'Data to provide'!$H$2:$H$200,0)),0,INDEX('Data to provide'!$K$2:$K$200,MATCH('Irr Correlation'!A106,'Data to provide'!$H$2:$H304,0)))</f>
        <v>155919.264433</v>
      </c>
      <c r="E106">
        <f t="shared" si="21"/>
        <v>30</v>
      </c>
      <c r="F106">
        <f t="shared" si="22"/>
        <v>9</v>
      </c>
      <c r="G106">
        <f t="shared" si="23"/>
        <v>2013</v>
      </c>
      <c r="H106" s="50">
        <f>IF(ISNA(MATCH(A106,'Data to provide'!$M$2:$M$200,0)),0,INDEX('Data to provide'!$O$2:$O$200,MATCH('Irr Correlation'!A106,'Data to provide'!$M$2:$M$200,0)))</f>
        <v>0</v>
      </c>
      <c r="I106" s="50">
        <f t="shared" si="24"/>
        <v>143.6494357972802</v>
      </c>
      <c r="J106" s="68">
        <f t="shared" si="28"/>
        <v>0</v>
      </c>
      <c r="U106" s="30"/>
      <c r="V106" s="11" t="str">
        <f t="shared" si="29"/>
        <v/>
      </c>
      <c r="W106" s="11" t="str">
        <f t="shared" si="30"/>
        <v/>
      </c>
      <c r="X106" s="18"/>
      <c r="AB106" s="55"/>
      <c r="AI106" s="29"/>
      <c r="AJ106" s="11" t="str">
        <f t="shared" si="25"/>
        <v/>
      </c>
      <c r="AK106" s="11" t="str">
        <f t="shared" si="26"/>
        <v/>
      </c>
      <c r="AL106" s="1" t="str">
        <f t="shared" si="27"/>
        <v/>
      </c>
      <c r="AM106" s="1"/>
    </row>
    <row r="107" spans="1:39" x14ac:dyDescent="0.25">
      <c r="A107" s="6" t="str">
        <f t="shared" si="20"/>
        <v>201310</v>
      </c>
      <c r="B107" s="61">
        <v>41578</v>
      </c>
      <c r="C107" s="50">
        <f>IF(ISNA(MATCH(A107,'Data to provide'!$H$2:$H$200,0)),0,INDEX('Data to provide'!$J$2:$J$200,MATCH('Irr Correlation'!A107,'Data to provide'!$H$2:$H305,0)))</f>
        <v>88534</v>
      </c>
      <c r="D107" s="50">
        <f>IF(ISNA(MATCH(A107,'Data to provide'!$H$2:$H$200,0)),0,INDEX('Data to provide'!$K$2:$K$200,MATCH('Irr Correlation'!A107,'Data to provide'!$H$2:$H305,0)))</f>
        <v>116310.30177400001</v>
      </c>
      <c r="E107">
        <f t="shared" si="21"/>
        <v>31</v>
      </c>
      <c r="F107">
        <f t="shared" si="22"/>
        <v>10</v>
      </c>
      <c r="G107">
        <f t="shared" si="23"/>
        <v>2013</v>
      </c>
      <c r="H107" s="50">
        <f>IF(ISNA(MATCH(A107,'Data to provide'!$M$2:$M$200,0)),0,INDEX('Data to provide'!$O$2:$O$200,MATCH('Irr Correlation'!A107,'Data to provide'!$M$2:$M$200,0)))</f>
        <v>0</v>
      </c>
      <c r="I107" s="50">
        <f t="shared" si="24"/>
        <v>103.24256701248606</v>
      </c>
      <c r="J107" s="68">
        <f t="shared" si="28"/>
        <v>0</v>
      </c>
      <c r="U107" s="30"/>
      <c r="V107" s="11" t="str">
        <f t="shared" si="29"/>
        <v/>
      </c>
      <c r="W107" s="11" t="str">
        <f t="shared" si="30"/>
        <v/>
      </c>
      <c r="X107" s="18"/>
      <c r="AB107" s="55"/>
      <c r="AI107" s="29"/>
      <c r="AJ107" s="11" t="str">
        <f t="shared" si="25"/>
        <v/>
      </c>
      <c r="AK107" s="11" t="str">
        <f t="shared" si="26"/>
        <v/>
      </c>
      <c r="AL107" s="1" t="str">
        <f t="shared" si="27"/>
        <v/>
      </c>
      <c r="AM107" s="1"/>
    </row>
    <row r="108" spans="1:39" x14ac:dyDescent="0.25">
      <c r="A108" s="6" t="str">
        <f t="shared" si="20"/>
        <v>201311</v>
      </c>
      <c r="B108" s="61">
        <v>41608</v>
      </c>
      <c r="C108" s="50">
        <f>IF(ISNA(MATCH(A108,'Data to provide'!$H$2:$H$200,0)),0,INDEX('Data to provide'!$J$2:$J$200,MATCH('Irr Correlation'!A108,'Data to provide'!$H$2:$H306,0)))</f>
        <v>55644</v>
      </c>
      <c r="D108" s="50">
        <f>IF(ISNA(MATCH(A108,'Data to provide'!$H$2:$H$200,0)),0,INDEX('Data to provide'!$K$2:$K$200,MATCH('Irr Correlation'!A108,'Data to provide'!$H$2:$H306,0)))</f>
        <v>80696.403992000007</v>
      </c>
      <c r="E108">
        <f t="shared" si="21"/>
        <v>30</v>
      </c>
      <c r="F108">
        <f t="shared" si="22"/>
        <v>11</v>
      </c>
      <c r="G108">
        <f t="shared" si="23"/>
        <v>2013</v>
      </c>
      <c r="H108" s="50">
        <f>IF(ISNA(MATCH(A108,'Data to provide'!$M$2:$M$200,0)),0,INDEX('Data to provide'!$O$2:$O$200,MATCH('Irr Correlation'!A108,'Data to provide'!$M$2:$M$200,0)))</f>
        <v>0</v>
      </c>
      <c r="I108" s="50">
        <f t="shared" si="24"/>
        <v>66.911242029771216</v>
      </c>
      <c r="J108" s="68">
        <f t="shared" si="28"/>
        <v>0</v>
      </c>
      <c r="U108" s="30"/>
      <c r="V108" s="11" t="str">
        <f t="shared" si="29"/>
        <v/>
      </c>
      <c r="W108" s="11" t="str">
        <f t="shared" si="30"/>
        <v/>
      </c>
      <c r="X108" s="18"/>
      <c r="AB108" s="55"/>
      <c r="AI108" s="29"/>
      <c r="AJ108" s="11" t="str">
        <f t="shared" si="25"/>
        <v/>
      </c>
      <c r="AK108" s="11" t="str">
        <f t="shared" si="26"/>
        <v/>
      </c>
      <c r="AL108" s="1" t="str">
        <f t="shared" si="27"/>
        <v/>
      </c>
      <c r="AM108" s="1"/>
    </row>
    <row r="109" spans="1:39" x14ac:dyDescent="0.25">
      <c r="A109" s="6" t="str">
        <f t="shared" si="20"/>
        <v>201312</v>
      </c>
      <c r="B109" s="61">
        <v>41639</v>
      </c>
      <c r="C109" s="50">
        <f>IF(ISNA(MATCH(A109,'Data to provide'!$H$2:$H$200,0)),0,INDEX('Data to provide'!$J$2:$J$200,MATCH('Irr Correlation'!A109,'Data to provide'!$H$2:$H307,0)))</f>
        <v>51165</v>
      </c>
      <c r="D109" s="50">
        <f>IF(ISNA(MATCH(A109,'Data to provide'!$H$2:$H$200,0)),0,INDEX('Data to provide'!$K$2:$K$200,MATCH('Irr Correlation'!A109,'Data to provide'!$H$2:$H307,0)))</f>
        <v>83302.679978999993</v>
      </c>
      <c r="E109">
        <f t="shared" si="21"/>
        <v>31</v>
      </c>
      <c r="F109">
        <f t="shared" si="22"/>
        <v>12</v>
      </c>
      <c r="G109">
        <f t="shared" si="23"/>
        <v>2013</v>
      </c>
      <c r="H109" s="50">
        <f>IF(ISNA(MATCH(A109,'Data to provide'!$M$2:$M$200,0)),0,INDEX('Data to provide'!$O$2:$O$200,MATCH('Irr Correlation'!A109,'Data to provide'!$M$2:$M$200,0)))</f>
        <v>0</v>
      </c>
      <c r="I109" s="50">
        <f t="shared" si="24"/>
        <v>69.570020365632018</v>
      </c>
      <c r="J109" s="68">
        <f t="shared" si="28"/>
        <v>0</v>
      </c>
      <c r="U109" s="30"/>
      <c r="V109" s="11" t="str">
        <f t="shared" si="29"/>
        <v/>
      </c>
      <c r="W109" s="11" t="str">
        <f t="shared" si="30"/>
        <v/>
      </c>
      <c r="X109" s="18"/>
      <c r="AB109" s="55"/>
      <c r="AI109" s="29"/>
      <c r="AJ109" s="11" t="str">
        <f t="shared" si="25"/>
        <v/>
      </c>
      <c r="AK109" s="11" t="str">
        <f t="shared" si="26"/>
        <v/>
      </c>
      <c r="AL109" s="1" t="str">
        <f t="shared" si="27"/>
        <v/>
      </c>
      <c r="AM109" s="1"/>
    </row>
    <row r="110" spans="1:39" x14ac:dyDescent="0.25">
      <c r="A110" s="6" t="str">
        <f t="shared" si="20"/>
        <v>20141</v>
      </c>
      <c r="B110" s="61">
        <v>41670</v>
      </c>
      <c r="C110" s="50">
        <f>IF(ISNA(MATCH(A110,'Data to provide'!$H$2:$H$200,0)),0,INDEX('Data to provide'!$J$2:$J$200,MATCH('Irr Correlation'!A110,'Data to provide'!$H$2:$H308,0)))</f>
        <v>49030</v>
      </c>
      <c r="D110" s="50">
        <f>IF(ISNA(MATCH(A110,'Data to provide'!$H$2:$H$200,0)),0,INDEX('Data to provide'!$K$2:$K$200,MATCH('Irr Correlation'!A110,'Data to provide'!$H$2:$H308,0)))</f>
        <v>68253.187707000005</v>
      </c>
      <c r="E110">
        <f t="shared" si="21"/>
        <v>31</v>
      </c>
      <c r="F110">
        <f t="shared" si="22"/>
        <v>1</v>
      </c>
      <c r="G110">
        <f t="shared" si="23"/>
        <v>2014</v>
      </c>
      <c r="H110" s="50">
        <f>IF(ISNA(MATCH(A110,'Data to provide'!$M$2:$M$200,0)),0,INDEX('Data to provide'!$O$2:$O$200,MATCH('Irr Correlation'!A110,'Data to provide'!$M$2:$M$200,0)))</f>
        <v>0</v>
      </c>
      <c r="I110" s="50">
        <f t="shared" si="24"/>
        <v>54.217362313268126</v>
      </c>
      <c r="J110" s="68">
        <f t="shared" si="28"/>
        <v>0</v>
      </c>
      <c r="U110" s="61"/>
      <c r="V110" s="11" t="str">
        <f t="shared" si="29"/>
        <v/>
      </c>
      <c r="W110" s="11" t="str">
        <f t="shared" si="30"/>
        <v/>
      </c>
      <c r="X110" s="18"/>
      <c r="AB110" s="55"/>
      <c r="AI110" s="29"/>
      <c r="AJ110" s="11" t="str">
        <f t="shared" si="25"/>
        <v/>
      </c>
      <c r="AK110" s="11" t="str">
        <f t="shared" si="26"/>
        <v/>
      </c>
      <c r="AL110" s="1" t="str">
        <f t="shared" si="27"/>
        <v/>
      </c>
      <c r="AM110" s="1"/>
    </row>
    <row r="111" spans="1:39" x14ac:dyDescent="0.25">
      <c r="A111" s="6" t="str">
        <f t="shared" si="20"/>
        <v>20142</v>
      </c>
      <c r="B111" s="61">
        <v>41698</v>
      </c>
      <c r="C111" s="50">
        <f>IF(ISNA(MATCH(A111,'Data to provide'!$H$2:$H$200,0)),0,INDEX('Data to provide'!$J$2:$J$200,MATCH('Irr Correlation'!A111,'Data to provide'!$H$2:$H309,0)))</f>
        <v>75229</v>
      </c>
      <c r="D111" s="50">
        <f>IF(ISNA(MATCH(A111,'Data to provide'!$H$2:$H$200,0)),0,INDEX('Data to provide'!$K$2:$K$200,MATCH('Irr Correlation'!A111,'Data to provide'!$H$2:$H309,0)))</f>
        <v>104366.663319</v>
      </c>
      <c r="E111">
        <f t="shared" si="21"/>
        <v>28</v>
      </c>
      <c r="F111">
        <f t="shared" si="22"/>
        <v>2</v>
      </c>
      <c r="G111">
        <f t="shared" si="23"/>
        <v>2014</v>
      </c>
      <c r="H111" s="50">
        <f>IF(ISNA(MATCH(A111,'Data to provide'!$M$2:$M$200,0)),0,INDEX('Data to provide'!$O$2:$O$200,MATCH('Irr Correlation'!A111,'Data to provide'!$M$2:$M$200,0)))</f>
        <v>0</v>
      </c>
      <c r="I111" s="50">
        <f t="shared" si="24"/>
        <v>91.058328914179057</v>
      </c>
      <c r="J111" s="68">
        <f t="shared" si="28"/>
        <v>0</v>
      </c>
      <c r="U111" s="61"/>
      <c r="V111" s="11" t="str">
        <f t="shared" si="29"/>
        <v/>
      </c>
      <c r="W111" s="11" t="str">
        <f t="shared" si="30"/>
        <v/>
      </c>
      <c r="X111" s="18"/>
      <c r="AB111" s="55"/>
      <c r="AI111" s="29"/>
      <c r="AJ111" s="11" t="str">
        <f t="shared" si="25"/>
        <v/>
      </c>
      <c r="AK111" s="11" t="str">
        <f t="shared" si="26"/>
        <v/>
      </c>
      <c r="AL111" s="1" t="str">
        <f t="shared" si="27"/>
        <v/>
      </c>
      <c r="AM111" s="1"/>
    </row>
    <row r="112" spans="1:39" x14ac:dyDescent="0.25">
      <c r="A112" s="6" t="str">
        <f t="shared" si="20"/>
        <v>20143</v>
      </c>
      <c r="B112" s="61">
        <v>41729</v>
      </c>
      <c r="C112" s="50">
        <f>IF(ISNA(MATCH(A112,'Data to provide'!$H$2:$H$200,0)),0,INDEX('Data to provide'!$J$2:$J$200,MATCH('Irr Correlation'!A112,'Data to provide'!$H$2:$H310,0)))</f>
        <v>131166</v>
      </c>
      <c r="D112" s="50">
        <f>IF(ISNA(MATCH(A112,'Data to provide'!$H$2:$H$200,0)),0,INDEX('Data to provide'!$K$2:$K$200,MATCH('Irr Correlation'!A112,'Data to provide'!$H$2:$H310,0)))</f>
        <v>167318.83137500001</v>
      </c>
      <c r="E112">
        <f t="shared" si="21"/>
        <v>31</v>
      </c>
      <c r="F112">
        <f t="shared" si="22"/>
        <v>3</v>
      </c>
      <c r="G112">
        <f t="shared" si="23"/>
        <v>2014</v>
      </c>
      <c r="H112" s="50">
        <f>IF(ISNA(MATCH(A112,'Data to provide'!$M$2:$M$200,0)),0,INDEX('Data to provide'!$O$2:$O$200,MATCH('Irr Correlation'!A112,'Data to provide'!$M$2:$M$200,0)))</f>
        <v>0</v>
      </c>
      <c r="I112" s="50">
        <f t="shared" si="24"/>
        <v>155.27864228759984</v>
      </c>
      <c r="J112" s="68">
        <f t="shared" si="28"/>
        <v>0</v>
      </c>
      <c r="U112" s="61"/>
      <c r="V112" s="11" t="str">
        <f t="shared" si="29"/>
        <v/>
      </c>
      <c r="W112" s="11" t="str">
        <f t="shared" si="30"/>
        <v/>
      </c>
      <c r="X112" s="18"/>
      <c r="AB112" s="55"/>
      <c r="AI112" s="29"/>
      <c r="AJ112" s="11" t="str">
        <f t="shared" si="25"/>
        <v/>
      </c>
      <c r="AK112" s="11" t="str">
        <f t="shared" si="26"/>
        <v/>
      </c>
      <c r="AL112" s="1" t="str">
        <f t="shared" si="27"/>
        <v/>
      </c>
      <c r="AM112" s="1"/>
    </row>
    <row r="113" spans="1:39" x14ac:dyDescent="0.25">
      <c r="A113" s="6" t="str">
        <f t="shared" si="20"/>
        <v>20144</v>
      </c>
      <c r="B113" s="61">
        <v>41759</v>
      </c>
      <c r="C113" s="50">
        <f>IF(ISNA(MATCH(A113,'Data to provide'!$H$2:$H$200,0)),0,INDEX('Data to provide'!$J$2:$J$200,MATCH('Irr Correlation'!A113,'Data to provide'!$H$2:$H311,0)))</f>
        <v>157983</v>
      </c>
      <c r="D113" s="50">
        <f>IF(ISNA(MATCH(A113,'Data to provide'!$H$2:$H$200,0)),0,INDEX('Data to provide'!$K$2:$K$200,MATCH('Irr Correlation'!A113,'Data to provide'!$H$2:$H311,0)))</f>
        <v>174060.43657300001</v>
      </c>
      <c r="E113">
        <f t="shared" si="21"/>
        <v>30</v>
      </c>
      <c r="F113">
        <f t="shared" si="22"/>
        <v>4</v>
      </c>
      <c r="G113">
        <f t="shared" si="23"/>
        <v>2014</v>
      </c>
      <c r="H113" s="50">
        <f>IF(ISNA(MATCH(A113,'Data to provide'!$M$2:$M$200,0)),0,INDEX('Data to provide'!$O$2:$O$200,MATCH('Irr Correlation'!A113,'Data to provide'!$M$2:$M$200,0)))</f>
        <v>0</v>
      </c>
      <c r="I113" s="50">
        <f t="shared" si="24"/>
        <v>162.15605432637676</v>
      </c>
      <c r="J113" s="68">
        <f t="shared" si="28"/>
        <v>0</v>
      </c>
      <c r="U113" s="61"/>
      <c r="V113" s="11" t="str">
        <f t="shared" si="29"/>
        <v/>
      </c>
      <c r="W113" s="11" t="str">
        <f t="shared" si="30"/>
        <v/>
      </c>
      <c r="X113" s="18"/>
      <c r="AB113" s="55"/>
      <c r="AI113" s="29"/>
      <c r="AJ113" s="11" t="str">
        <f t="shared" si="25"/>
        <v/>
      </c>
      <c r="AK113" s="11" t="str">
        <f t="shared" si="26"/>
        <v/>
      </c>
      <c r="AL113" s="1" t="str">
        <f t="shared" si="27"/>
        <v/>
      </c>
      <c r="AM113" s="1"/>
    </row>
    <row r="114" spans="1:39" x14ac:dyDescent="0.25">
      <c r="A114" s="6" t="str">
        <f t="shared" si="20"/>
        <v>20145</v>
      </c>
      <c r="B114" s="61">
        <v>41790</v>
      </c>
      <c r="C114" s="50">
        <f>IF(ISNA(MATCH(A114,'Data to provide'!$H$2:$H$200,0)),0,INDEX('Data to provide'!$J$2:$J$200,MATCH('Irr Correlation'!A114,'Data to provide'!$H$2:$H312,0)))</f>
        <v>197665</v>
      </c>
      <c r="D114" s="50">
        <f>IF(ISNA(MATCH(A114,'Data to provide'!$H$2:$H$200,0)),0,INDEX('Data to provide'!$K$2:$K$200,MATCH('Irr Correlation'!A114,'Data to provide'!$H$2:$H312,0)))</f>
        <v>201338.58160999999</v>
      </c>
      <c r="E114">
        <f t="shared" si="21"/>
        <v>31</v>
      </c>
      <c r="F114">
        <f t="shared" si="22"/>
        <v>5</v>
      </c>
      <c r="G114">
        <f t="shared" si="23"/>
        <v>2014</v>
      </c>
      <c r="H114" s="50">
        <f>IF(ISNA(MATCH(A114,'Data to provide'!$M$2:$M$200,0)),0,INDEX('Data to provide'!$O$2:$O$200,MATCH('Irr Correlation'!A114,'Data to provide'!$M$2:$M$200,0)))</f>
        <v>0</v>
      </c>
      <c r="I114" s="50">
        <f t="shared" si="24"/>
        <v>189.98370628211902</v>
      </c>
      <c r="J114" s="68">
        <f t="shared" si="28"/>
        <v>0</v>
      </c>
      <c r="U114" s="61"/>
      <c r="V114" s="11" t="str">
        <f t="shared" si="29"/>
        <v/>
      </c>
      <c r="W114" s="11" t="str">
        <f t="shared" si="30"/>
        <v/>
      </c>
      <c r="X114" s="18"/>
      <c r="AB114" s="55"/>
      <c r="AI114" s="29"/>
      <c r="AJ114" s="11" t="str">
        <f t="shared" si="25"/>
        <v/>
      </c>
      <c r="AK114" s="11" t="str">
        <f t="shared" si="26"/>
        <v/>
      </c>
      <c r="AL114" s="1" t="str">
        <f t="shared" si="27"/>
        <v/>
      </c>
      <c r="AM114" s="1"/>
    </row>
    <row r="115" spans="1:39" x14ac:dyDescent="0.25">
      <c r="A115" s="6" t="str">
        <f t="shared" si="20"/>
        <v>20146</v>
      </c>
      <c r="B115" s="61">
        <v>41820</v>
      </c>
      <c r="C115" s="50">
        <f>IF(ISNA(MATCH(A115,'Data to provide'!$H$2:$H$200,0)),0,INDEX('Data to provide'!$J$2:$J$200,MATCH('Irr Correlation'!A115,'Data to provide'!$H$2:$H313,0)))</f>
        <v>209921</v>
      </c>
      <c r="D115" s="50">
        <f>IF(ISNA(MATCH(A115,'Data to provide'!$H$2:$H$200,0)),0,INDEX('Data to provide'!$K$2:$K$200,MATCH('Irr Correlation'!A115,'Data to provide'!$H$2:$H313,0)))</f>
        <v>207813.81545299999</v>
      </c>
      <c r="E115">
        <f t="shared" si="21"/>
        <v>30</v>
      </c>
      <c r="F115">
        <f t="shared" si="22"/>
        <v>6</v>
      </c>
      <c r="G115">
        <f t="shared" si="23"/>
        <v>2014</v>
      </c>
      <c r="H115" s="50">
        <f>IF(ISNA(MATCH(A115,'Data to provide'!$M$2:$M$200,0)),0,INDEX('Data to provide'!$O$2:$O$200,MATCH('Irr Correlation'!A115,'Data to provide'!$M$2:$M$200,0)))</f>
        <v>0</v>
      </c>
      <c r="I115" s="50">
        <f t="shared" si="24"/>
        <v>196.58938102542129</v>
      </c>
      <c r="J115" s="68">
        <f t="shared" si="28"/>
        <v>0</v>
      </c>
      <c r="U115" s="61"/>
      <c r="V115" s="11" t="str">
        <f t="shared" si="29"/>
        <v/>
      </c>
      <c r="W115" s="11" t="str">
        <f t="shared" si="30"/>
        <v/>
      </c>
      <c r="X115" s="18"/>
      <c r="AB115" s="55"/>
      <c r="AI115" s="29"/>
      <c r="AJ115" s="11" t="str">
        <f t="shared" si="25"/>
        <v/>
      </c>
      <c r="AK115" s="11" t="str">
        <f t="shared" si="26"/>
        <v/>
      </c>
      <c r="AL115" s="1" t="str">
        <f t="shared" si="27"/>
        <v/>
      </c>
      <c r="AM115" s="1"/>
    </row>
    <row r="116" spans="1:39" x14ac:dyDescent="0.25">
      <c r="A116" s="6" t="str">
        <f t="shared" si="20"/>
        <v>20147</v>
      </c>
      <c r="B116" s="61">
        <v>41851</v>
      </c>
      <c r="C116" s="50">
        <f>IF(ISNA(MATCH(A116,'Data to provide'!$H$2:$H$200,0)),0,INDEX('Data to provide'!$J$2:$J$200,MATCH('Irr Correlation'!A116,'Data to provide'!$H$2:$H314,0)))</f>
        <v>192106</v>
      </c>
      <c r="D116" s="50">
        <f>IF(ISNA(MATCH(A116,'Data to provide'!$H$2:$H$200,0)),0,INDEX('Data to provide'!$K$2:$K$200,MATCH('Irr Correlation'!A116,'Data to provide'!$H$2:$H314,0)))</f>
        <v>191361.69906000001</v>
      </c>
      <c r="E116">
        <f t="shared" si="21"/>
        <v>31</v>
      </c>
      <c r="F116">
        <f t="shared" si="22"/>
        <v>7</v>
      </c>
      <c r="G116">
        <f t="shared" si="23"/>
        <v>2014</v>
      </c>
      <c r="H116" s="50">
        <f>IF(ISNA(MATCH(A116,'Data to provide'!$M$2:$M$200,0)),0,INDEX('Data to provide'!$O$2:$O$200,MATCH('Irr Correlation'!A116,'Data to provide'!$M$2:$M$200,0)))</f>
        <v>0</v>
      </c>
      <c r="I116" s="50">
        <f t="shared" si="24"/>
        <v>179.80584357084825</v>
      </c>
      <c r="J116" s="68">
        <f t="shared" si="28"/>
        <v>0</v>
      </c>
      <c r="U116" s="61"/>
      <c r="V116" s="11" t="str">
        <f t="shared" si="29"/>
        <v/>
      </c>
      <c r="W116" s="11" t="str">
        <f t="shared" si="30"/>
        <v/>
      </c>
      <c r="X116" s="18"/>
      <c r="AB116" s="55"/>
      <c r="AI116" s="29"/>
      <c r="AJ116" s="11" t="str">
        <f t="shared" si="25"/>
        <v/>
      </c>
      <c r="AK116" s="11" t="str">
        <f t="shared" si="26"/>
        <v/>
      </c>
      <c r="AL116" s="1" t="str">
        <f t="shared" si="27"/>
        <v/>
      </c>
      <c r="AM116" s="1"/>
    </row>
    <row r="117" spans="1:39" x14ac:dyDescent="0.25">
      <c r="A117" s="6" t="str">
        <f t="shared" si="20"/>
        <v>20148</v>
      </c>
      <c r="B117" s="61">
        <v>41882</v>
      </c>
      <c r="C117" s="50">
        <f>IF(ISNA(MATCH(A117,'Data to provide'!$H$2:$H$200,0)),0,INDEX('Data to provide'!$J$2:$J$200,MATCH('Irr Correlation'!A117,'Data to provide'!$H$2:$H315,0)))</f>
        <v>192028</v>
      </c>
      <c r="D117" s="50">
        <f>IF(ISNA(MATCH(A117,'Data to provide'!$H$2:$H$200,0)),0,INDEX('Data to provide'!$K$2:$K$200,MATCH('Irr Correlation'!A117,'Data to provide'!$H$2:$H315,0)))</f>
        <v>206406.662346</v>
      </c>
      <c r="E117">
        <f t="shared" si="21"/>
        <v>31</v>
      </c>
      <c r="F117">
        <f t="shared" si="22"/>
        <v>8</v>
      </c>
      <c r="G117">
        <f t="shared" si="23"/>
        <v>2014</v>
      </c>
      <c r="H117" s="50">
        <f>IF(ISNA(MATCH(A117,'Data to provide'!$M$2:$M$200,0)),0,INDEX('Data to provide'!$O$2:$O$200,MATCH('Irr Correlation'!A117,'Data to provide'!$M$2:$M$200,0)))</f>
        <v>0</v>
      </c>
      <c r="I117" s="50">
        <f t="shared" si="24"/>
        <v>195.15388140266748</v>
      </c>
      <c r="J117" s="68">
        <f t="shared" si="28"/>
        <v>0</v>
      </c>
      <c r="U117" s="61"/>
      <c r="V117" s="11" t="str">
        <f t="shared" si="29"/>
        <v/>
      </c>
      <c r="W117" s="11" t="str">
        <f t="shared" si="30"/>
        <v/>
      </c>
      <c r="X117" s="18"/>
      <c r="AB117" s="55"/>
      <c r="AI117" s="29"/>
      <c r="AJ117" s="11" t="str">
        <f t="shared" si="25"/>
        <v/>
      </c>
      <c r="AK117" s="11" t="str">
        <f t="shared" si="26"/>
        <v/>
      </c>
      <c r="AL117" s="1" t="str">
        <f t="shared" si="27"/>
        <v/>
      </c>
      <c r="AM117" s="1"/>
    </row>
    <row r="118" spans="1:39" x14ac:dyDescent="0.25">
      <c r="A118" s="6" t="str">
        <f t="shared" si="20"/>
        <v>20149</v>
      </c>
      <c r="B118" s="61">
        <v>41912</v>
      </c>
      <c r="C118" s="50">
        <f>IF(ISNA(MATCH(A118,'Data to provide'!$H$2:$H$200,0)),0,INDEX('Data to provide'!$J$2:$J$200,MATCH('Irr Correlation'!A118,'Data to provide'!$H$2:$H316,0)))</f>
        <v>138922</v>
      </c>
      <c r="D118" s="50">
        <f>IF(ISNA(MATCH(A118,'Data to provide'!$H$2:$H$200,0)),0,INDEX('Data to provide'!$K$2:$K$200,MATCH('Irr Correlation'!A118,'Data to provide'!$H$2:$H316,0)))</f>
        <v>163223.615272</v>
      </c>
      <c r="E118">
        <f t="shared" si="21"/>
        <v>30</v>
      </c>
      <c r="F118">
        <f t="shared" si="22"/>
        <v>9</v>
      </c>
      <c r="G118">
        <f t="shared" si="23"/>
        <v>2014</v>
      </c>
      <c r="H118" s="50">
        <f>IF(ISNA(MATCH(A118,'Data to provide'!$M$2:$M$200,0)),0,INDEX('Data to provide'!$O$2:$O$200,MATCH('Irr Correlation'!A118,'Data to provide'!$M$2:$M$200,0)))</f>
        <v>0</v>
      </c>
      <c r="I118" s="50">
        <f t="shared" si="24"/>
        <v>151.10092975460833</v>
      </c>
      <c r="J118" s="68">
        <f t="shared" si="28"/>
        <v>0</v>
      </c>
      <c r="U118" s="61"/>
      <c r="V118" s="11" t="str">
        <f t="shared" si="29"/>
        <v/>
      </c>
      <c r="W118" s="11" t="str">
        <f t="shared" si="30"/>
        <v/>
      </c>
      <c r="X118" s="18"/>
      <c r="AB118" s="55"/>
      <c r="AI118" s="29"/>
      <c r="AJ118" s="11" t="str">
        <f t="shared" si="25"/>
        <v/>
      </c>
      <c r="AK118" s="11" t="str">
        <f t="shared" si="26"/>
        <v/>
      </c>
      <c r="AL118" s="1" t="str">
        <f t="shared" si="27"/>
        <v/>
      </c>
      <c r="AM118" s="1"/>
    </row>
    <row r="119" spans="1:39" x14ac:dyDescent="0.25">
      <c r="A119" s="6" t="str">
        <f t="shared" si="20"/>
        <v>201410</v>
      </c>
      <c r="B119" s="61">
        <v>41943</v>
      </c>
      <c r="C119" s="50">
        <f>IF(ISNA(MATCH(A119,'Data to provide'!$H$2:$H$200,0)),0,INDEX('Data to provide'!$J$2:$J$200,MATCH('Irr Correlation'!A119,'Data to provide'!$H$2:$H317,0)))</f>
        <v>105356</v>
      </c>
      <c r="D119" s="50">
        <f>IF(ISNA(MATCH(A119,'Data to provide'!$H$2:$H$200,0)),0,INDEX('Data to provide'!$K$2:$K$200,MATCH('Irr Correlation'!A119,'Data to provide'!$H$2:$H317,0)))</f>
        <v>142560.84262400001</v>
      </c>
      <c r="E119">
        <f t="shared" si="21"/>
        <v>31</v>
      </c>
      <c r="F119">
        <f t="shared" si="22"/>
        <v>10</v>
      </c>
      <c r="G119">
        <f t="shared" si="23"/>
        <v>2014</v>
      </c>
      <c r="H119" s="50">
        <f>IF(ISNA(MATCH(A119,'Data to provide'!$M$2:$M$200,0)),0,INDEX('Data to provide'!$O$2:$O$200,MATCH('Irr Correlation'!A119,'Data to provide'!$M$2:$M$200,0)))</f>
        <v>0</v>
      </c>
      <c r="I119" s="50">
        <f t="shared" si="24"/>
        <v>130.02191412105807</v>
      </c>
      <c r="J119" s="68">
        <f t="shared" si="28"/>
        <v>0</v>
      </c>
      <c r="U119" s="61"/>
      <c r="V119" s="11" t="str">
        <f t="shared" si="29"/>
        <v/>
      </c>
      <c r="W119" s="11" t="str">
        <f t="shared" si="30"/>
        <v/>
      </c>
      <c r="X119" s="18"/>
      <c r="AB119" s="55"/>
      <c r="AI119" s="29"/>
      <c r="AJ119" s="11" t="str">
        <f t="shared" si="25"/>
        <v/>
      </c>
      <c r="AK119" s="11" t="str">
        <f t="shared" si="26"/>
        <v/>
      </c>
      <c r="AL119" s="1" t="str">
        <f t="shared" si="27"/>
        <v/>
      </c>
      <c r="AM119" s="1"/>
    </row>
    <row r="120" spans="1:39" x14ac:dyDescent="0.25">
      <c r="A120" s="6" t="str">
        <f t="shared" si="20"/>
        <v>201411</v>
      </c>
      <c r="B120" s="61">
        <v>41973</v>
      </c>
      <c r="C120" s="50">
        <f>IF(ISNA(MATCH(A120,'Data to provide'!$H$2:$H$200,0)),0,INDEX('Data to provide'!$J$2:$J$200,MATCH('Irr Correlation'!A120,'Data to provide'!$H$2:$H318,0)))</f>
        <v>53946</v>
      </c>
      <c r="D120" s="50">
        <f>IF(ISNA(MATCH(A120,'Data to provide'!$H$2:$H$200,0)),0,INDEX('Data to provide'!$K$2:$K$200,MATCH('Irr Correlation'!A120,'Data to provide'!$H$2:$H318,0)))</f>
        <v>78304.079178999993</v>
      </c>
      <c r="E120">
        <f t="shared" si="21"/>
        <v>30</v>
      </c>
      <c r="F120">
        <f t="shared" si="22"/>
        <v>11</v>
      </c>
      <c r="G120">
        <f t="shared" si="23"/>
        <v>2014</v>
      </c>
      <c r="H120" s="50">
        <f>IF(ISNA(MATCH(A120,'Data to provide'!$M$2:$M$200,0)),0,INDEX('Data to provide'!$O$2:$O$200,MATCH('Irr Correlation'!A120,'Data to provide'!$M$2:$M$200,0)))</f>
        <v>0</v>
      </c>
      <c r="I120" s="50">
        <f t="shared" si="24"/>
        <v>64.470724825578955</v>
      </c>
      <c r="J120" s="68">
        <f t="shared" si="28"/>
        <v>0</v>
      </c>
      <c r="U120" s="61"/>
      <c r="V120" s="11" t="str">
        <f t="shared" si="29"/>
        <v/>
      </c>
      <c r="W120" s="11" t="str">
        <f t="shared" si="30"/>
        <v/>
      </c>
      <c r="X120" s="18"/>
      <c r="AB120" s="55"/>
      <c r="AI120" s="29"/>
      <c r="AJ120" s="11" t="str">
        <f t="shared" si="25"/>
        <v/>
      </c>
      <c r="AK120" s="11" t="str">
        <f t="shared" si="26"/>
        <v/>
      </c>
      <c r="AL120" s="1" t="str">
        <f t="shared" si="27"/>
        <v/>
      </c>
      <c r="AM120" s="1"/>
    </row>
    <row r="121" spans="1:39" x14ac:dyDescent="0.25">
      <c r="A121" s="6" t="str">
        <f t="shared" si="20"/>
        <v>201412</v>
      </c>
      <c r="B121" s="61">
        <v>42004</v>
      </c>
      <c r="C121" s="50">
        <f>IF(ISNA(MATCH(A121,'Data to provide'!$H$2:$H$200,0)),0,INDEX('Data to provide'!$J$2:$J$200,MATCH('Irr Correlation'!A121,'Data to provide'!$H$2:$H319,0)))</f>
        <v>49027</v>
      </c>
      <c r="D121" s="50">
        <f>IF(ISNA(MATCH(A121,'Data to provide'!$H$2:$H$200,0)),0,INDEX('Data to provide'!$K$2:$K$200,MATCH('Irr Correlation'!A121,'Data to provide'!$H$2:$H319,0)))</f>
        <v>78029.521689000001</v>
      </c>
      <c r="E121">
        <f t="shared" si="21"/>
        <v>31</v>
      </c>
      <c r="F121">
        <f t="shared" si="22"/>
        <v>12</v>
      </c>
      <c r="G121">
        <f t="shared" si="23"/>
        <v>2014</v>
      </c>
      <c r="H121" s="50">
        <f>IF(ISNA(MATCH(A121,'Data to provide'!$M$2:$M$200,0)),0,INDEX('Data to provide'!$O$2:$O$200,MATCH('Irr Correlation'!A121,'Data to provide'!$M$2:$M$200,0)))</f>
        <v>0</v>
      </c>
      <c r="I121" s="50">
        <f t="shared" si="24"/>
        <v>64.190636488809773</v>
      </c>
      <c r="J121" s="68">
        <f t="shared" si="28"/>
        <v>0</v>
      </c>
      <c r="U121" s="61"/>
      <c r="V121" s="11" t="str">
        <f t="shared" si="29"/>
        <v/>
      </c>
      <c r="W121" s="11" t="str">
        <f t="shared" si="30"/>
        <v/>
      </c>
      <c r="X121" s="18"/>
      <c r="AB121" s="55"/>
      <c r="AI121" s="29"/>
      <c r="AJ121" s="11" t="str">
        <f t="shared" si="25"/>
        <v/>
      </c>
      <c r="AK121" s="11" t="str">
        <f t="shared" si="26"/>
        <v/>
      </c>
      <c r="AL121" s="1" t="str">
        <f t="shared" si="27"/>
        <v/>
      </c>
      <c r="AM121" s="1"/>
    </row>
    <row r="122" spans="1:39" x14ac:dyDescent="0.25">
      <c r="A122" s="6" t="str">
        <f t="shared" si="20"/>
        <v>20151</v>
      </c>
      <c r="B122" s="61">
        <v>42035</v>
      </c>
      <c r="C122" s="50">
        <f>IF(ISNA(MATCH(A122,'Data to provide'!$H$2:$H$200,0)),0,INDEX('Data to provide'!$J$2:$J$200,MATCH('Irr Correlation'!A122,'Data to provide'!$H$2:$H320,0)))</f>
        <v>60036</v>
      </c>
      <c r="D122" s="50">
        <f>IF(ISNA(MATCH(A122,'Data to provide'!$H$2:$H$200,0)),0,INDEX('Data to provide'!$K$2:$K$200,MATCH('Irr Correlation'!A122,'Data to provide'!$H$2:$H320,0)))</f>
        <v>95689.699458999996</v>
      </c>
      <c r="E122">
        <f t="shared" si="21"/>
        <v>31</v>
      </c>
      <c r="F122">
        <f t="shared" si="22"/>
        <v>1</v>
      </c>
      <c r="G122">
        <f t="shared" si="23"/>
        <v>2015</v>
      </c>
      <c r="H122" s="50">
        <f>IF(ISNA(MATCH(A122,'Data to provide'!$M$2:$M$200,0)),0,INDEX('Data to provide'!$O$2:$O$200,MATCH('Irr Correlation'!A122,'Data to provide'!$M$2:$M$200,0)))</f>
        <v>0</v>
      </c>
      <c r="I122" s="50">
        <f t="shared" si="24"/>
        <v>82.206571215804814</v>
      </c>
      <c r="J122" s="68">
        <f t="shared" si="28"/>
        <v>0</v>
      </c>
      <c r="U122" s="61"/>
      <c r="V122" s="11" t="str">
        <f t="shared" si="29"/>
        <v/>
      </c>
      <c r="W122" s="11" t="str">
        <f t="shared" si="30"/>
        <v/>
      </c>
      <c r="X122" s="18"/>
      <c r="AB122" s="55"/>
      <c r="AI122" s="29"/>
      <c r="AJ122" s="11" t="str">
        <f t="shared" si="25"/>
        <v/>
      </c>
      <c r="AK122" s="11" t="str">
        <f t="shared" si="26"/>
        <v/>
      </c>
      <c r="AL122" s="1" t="str">
        <f t="shared" si="27"/>
        <v/>
      </c>
      <c r="AM122" s="1"/>
    </row>
    <row r="123" spans="1:39" x14ac:dyDescent="0.25">
      <c r="A123" s="6" t="str">
        <f t="shared" si="20"/>
        <v>20152</v>
      </c>
      <c r="B123" s="61">
        <v>42063</v>
      </c>
      <c r="C123" s="50">
        <f>IF(ISNA(MATCH(A123,'Data to provide'!$H$2:$H$200,0)),0,INDEX('Data to provide'!$J$2:$J$200,MATCH('Irr Correlation'!A123,'Data to provide'!$H$2:$H321,0)))</f>
        <v>76152</v>
      </c>
      <c r="D123" s="50">
        <f>IF(ISNA(MATCH(A123,'Data to provide'!$H$2:$H$200,0)),0,INDEX('Data to provide'!$K$2:$K$200,MATCH('Irr Correlation'!A123,'Data to provide'!$H$2:$H321,0)))</f>
        <v>105229.69474200001</v>
      </c>
      <c r="E123">
        <f t="shared" si="21"/>
        <v>28</v>
      </c>
      <c r="F123">
        <f t="shared" si="22"/>
        <v>2</v>
      </c>
      <c r="G123">
        <f t="shared" si="23"/>
        <v>2015</v>
      </c>
      <c r="H123" s="50">
        <f>IF(ISNA(MATCH(A123,'Data to provide'!$M$2:$M$200,0)),0,INDEX('Data to provide'!$O$2:$O$200,MATCH('Irr Correlation'!A123,'Data to provide'!$M$2:$M$200,0)))</f>
        <v>0</v>
      </c>
      <c r="I123" s="50">
        <f t="shared" si="24"/>
        <v>91.938745747271554</v>
      </c>
      <c r="J123" s="68">
        <f t="shared" si="28"/>
        <v>0</v>
      </c>
      <c r="U123" s="61"/>
      <c r="V123" s="11" t="str">
        <f t="shared" si="29"/>
        <v/>
      </c>
      <c r="W123" s="11" t="str">
        <f t="shared" si="30"/>
        <v/>
      </c>
      <c r="X123" s="18"/>
      <c r="AB123" s="55"/>
      <c r="AI123" s="29"/>
      <c r="AJ123" s="11" t="str">
        <f t="shared" si="25"/>
        <v/>
      </c>
      <c r="AK123" s="11" t="str">
        <f t="shared" si="26"/>
        <v/>
      </c>
      <c r="AL123" s="1" t="str">
        <f t="shared" si="27"/>
        <v/>
      </c>
      <c r="AM123" s="1"/>
    </row>
    <row r="124" spans="1:39" x14ac:dyDescent="0.25">
      <c r="A124" s="6" t="str">
        <f t="shared" si="20"/>
        <v>20153</v>
      </c>
      <c r="B124" s="61">
        <v>42094</v>
      </c>
      <c r="C124" s="50">
        <f>IF(ISNA(MATCH(A124,'Data to provide'!$H$2:$H$200,0)),0,INDEX('Data to provide'!$J$2:$J$200,MATCH('Irr Correlation'!A124,'Data to provide'!$H$2:$H322,0)))</f>
        <v>113248</v>
      </c>
      <c r="D124" s="50">
        <f>IF(ISNA(MATCH(A124,'Data to provide'!$H$2:$H$200,0)),0,INDEX('Data to provide'!$K$2:$K$200,MATCH('Irr Correlation'!A124,'Data to provide'!$H$2:$H322,0)))</f>
        <v>138012.449807</v>
      </c>
      <c r="E124">
        <f t="shared" si="21"/>
        <v>31</v>
      </c>
      <c r="F124">
        <f t="shared" si="22"/>
        <v>3</v>
      </c>
      <c r="G124">
        <f t="shared" si="23"/>
        <v>2015</v>
      </c>
      <c r="H124" s="50">
        <f>IF(ISNA(MATCH(A124,'Data to provide'!$M$2:$M$200,0)),0,INDEX('Data to provide'!$O$2:$O$200,MATCH('Irr Correlation'!A124,'Data to provide'!$M$2:$M$200,0)))</f>
        <v>0</v>
      </c>
      <c r="I124" s="50">
        <f t="shared" si="24"/>
        <v>125.38189581710839</v>
      </c>
      <c r="J124" s="68">
        <f t="shared" si="28"/>
        <v>0</v>
      </c>
      <c r="U124" s="61"/>
      <c r="V124" s="11" t="str">
        <f t="shared" si="29"/>
        <v/>
      </c>
      <c r="W124" s="11" t="str">
        <f t="shared" si="30"/>
        <v/>
      </c>
      <c r="X124" s="18"/>
      <c r="AB124" s="55"/>
      <c r="AI124" s="29"/>
      <c r="AJ124" s="11" t="str">
        <f t="shared" si="25"/>
        <v/>
      </c>
      <c r="AK124" s="11" t="str">
        <f t="shared" si="26"/>
        <v/>
      </c>
      <c r="AL124" s="1" t="str">
        <f t="shared" si="27"/>
        <v/>
      </c>
      <c r="AM124" s="1"/>
    </row>
    <row r="125" spans="1:39" x14ac:dyDescent="0.25">
      <c r="A125" s="6" t="str">
        <f t="shared" si="20"/>
        <v>20154</v>
      </c>
      <c r="B125" s="61">
        <v>42124</v>
      </c>
      <c r="C125" s="50">
        <f>IF(ISNA(MATCH(A125,'Data to provide'!$H$2:$H$200,0)),0,INDEX('Data to provide'!$J$2:$J$200,MATCH('Irr Correlation'!A125,'Data to provide'!$H$2:$H323,0)))</f>
        <v>170370</v>
      </c>
      <c r="D125" s="50">
        <f>IF(ISNA(MATCH(A125,'Data to provide'!$H$2:$H$200,0)),0,INDEX('Data to provide'!$K$2:$K$200,MATCH('Irr Correlation'!A125,'Data to provide'!$H$2:$H323,0)))</f>
        <v>190701.13863</v>
      </c>
      <c r="E125">
        <f t="shared" si="21"/>
        <v>30</v>
      </c>
      <c r="F125">
        <f t="shared" si="22"/>
        <v>4</v>
      </c>
      <c r="G125">
        <f t="shared" si="23"/>
        <v>2015</v>
      </c>
      <c r="H125" s="50">
        <f>IF(ISNA(MATCH(A125,'Data to provide'!$M$2:$M$200,0)),0,INDEX('Data to provide'!$O$2:$O$200,MATCH('Irr Correlation'!A125,'Data to provide'!$M$2:$M$200,0)))</f>
        <v>0</v>
      </c>
      <c r="I125" s="50">
        <f t="shared" si="24"/>
        <v>179.13197642493921</v>
      </c>
      <c r="J125" s="68">
        <f t="shared" si="28"/>
        <v>0</v>
      </c>
      <c r="U125" s="61"/>
      <c r="V125" s="11" t="str">
        <f t="shared" si="29"/>
        <v/>
      </c>
      <c r="W125" s="11" t="str">
        <f t="shared" si="30"/>
        <v/>
      </c>
      <c r="X125" s="18"/>
      <c r="AB125" s="55"/>
      <c r="AI125" s="29"/>
      <c r="AJ125" s="11" t="str">
        <f t="shared" si="25"/>
        <v/>
      </c>
      <c r="AK125" s="11" t="str">
        <f t="shared" si="26"/>
        <v/>
      </c>
      <c r="AL125" s="1" t="str">
        <f t="shared" si="27"/>
        <v/>
      </c>
      <c r="AM125" s="1"/>
    </row>
    <row r="126" spans="1:39" x14ac:dyDescent="0.25">
      <c r="A126" s="6" t="str">
        <f t="shared" si="20"/>
        <v>20155</v>
      </c>
      <c r="B126" s="61">
        <v>42155</v>
      </c>
      <c r="C126" s="50">
        <f>IF(ISNA(MATCH(A126,'Data to provide'!$H$2:$H$200,0)),0,INDEX('Data to provide'!$J$2:$J$200,MATCH('Irr Correlation'!A126,'Data to provide'!$H$2:$H324,0)))</f>
        <v>192708</v>
      </c>
      <c r="D126" s="50">
        <f>IF(ISNA(MATCH(A126,'Data to provide'!$H$2:$H$200,0)),0,INDEX('Data to provide'!$K$2:$K$200,MATCH('Irr Correlation'!A126,'Data to provide'!$H$2:$H324,0)))</f>
        <v>195038.140373</v>
      </c>
      <c r="E126">
        <f t="shared" si="21"/>
        <v>31</v>
      </c>
      <c r="F126">
        <f t="shared" si="22"/>
        <v>5</v>
      </c>
      <c r="G126">
        <f t="shared" si="23"/>
        <v>2015</v>
      </c>
      <c r="H126" s="50">
        <f>IF(ISNA(MATCH(A126,'Data to provide'!$M$2:$M$200,0)),0,INDEX('Data to provide'!$O$2:$O$200,MATCH('Irr Correlation'!A126,'Data to provide'!$M$2:$M$200,0)))</f>
        <v>0</v>
      </c>
      <c r="I126" s="50">
        <f t="shared" si="24"/>
        <v>183.55634526937311</v>
      </c>
      <c r="J126" s="68">
        <f t="shared" si="28"/>
        <v>0</v>
      </c>
      <c r="U126" s="61"/>
      <c r="V126" s="11" t="str">
        <f t="shared" si="29"/>
        <v/>
      </c>
      <c r="W126" s="11" t="str">
        <f t="shared" si="30"/>
        <v/>
      </c>
      <c r="X126" s="18"/>
      <c r="AB126" s="55"/>
      <c r="AI126" s="29"/>
      <c r="AJ126" s="11" t="str">
        <f t="shared" si="25"/>
        <v/>
      </c>
      <c r="AK126" s="11" t="str">
        <f t="shared" si="26"/>
        <v/>
      </c>
      <c r="AL126" s="1" t="str">
        <f t="shared" si="27"/>
        <v/>
      </c>
      <c r="AM126" s="1"/>
    </row>
    <row r="127" spans="1:39" x14ac:dyDescent="0.25">
      <c r="A127" s="6" t="str">
        <f t="shared" si="20"/>
        <v>20156</v>
      </c>
      <c r="B127" s="61">
        <v>42185</v>
      </c>
      <c r="C127" s="50">
        <f>IF(ISNA(MATCH(A127,'Data to provide'!$H$2:$H$200,0)),0,INDEX('Data to provide'!$J$2:$J$200,MATCH('Irr Correlation'!A127,'Data to provide'!$H$2:$H325,0)))</f>
        <v>224145</v>
      </c>
      <c r="D127" s="50">
        <f>IF(ISNA(MATCH(A127,'Data to provide'!$H$2:$H$200,0)),0,INDEX('Data to provide'!$K$2:$K$200,MATCH('Irr Correlation'!A127,'Data to provide'!$H$2:$H325,0)))</f>
        <v>220516.85366299999</v>
      </c>
      <c r="E127">
        <f t="shared" si="21"/>
        <v>30</v>
      </c>
      <c r="F127">
        <f t="shared" si="22"/>
        <v>6</v>
      </c>
      <c r="G127">
        <f t="shared" si="23"/>
        <v>2015</v>
      </c>
      <c r="H127" s="50">
        <f>IF(ISNA(MATCH(A127,'Data to provide'!$M$2:$M$200,0)),0,INDEX('Data to provide'!$O$2:$O$200,MATCH('Irr Correlation'!A127,'Data to provide'!$M$2:$M$200,0)))</f>
        <v>0</v>
      </c>
      <c r="I127" s="50">
        <f t="shared" si="24"/>
        <v>209.54831667184789</v>
      </c>
      <c r="J127" s="68">
        <f t="shared" si="28"/>
        <v>0</v>
      </c>
      <c r="U127" s="61"/>
      <c r="V127" s="11" t="str">
        <f t="shared" si="29"/>
        <v/>
      </c>
      <c r="W127" s="11" t="str">
        <f t="shared" si="30"/>
        <v/>
      </c>
      <c r="X127" s="18"/>
      <c r="AB127" s="55"/>
      <c r="AI127" s="29"/>
      <c r="AJ127" s="11" t="str">
        <f t="shared" si="25"/>
        <v/>
      </c>
      <c r="AK127" s="11" t="str">
        <f t="shared" si="26"/>
        <v/>
      </c>
      <c r="AL127" s="1" t="str">
        <f t="shared" si="27"/>
        <v/>
      </c>
      <c r="AM127" s="1"/>
    </row>
    <row r="128" spans="1:39" x14ac:dyDescent="0.25">
      <c r="A128" s="6" t="str">
        <f t="shared" si="20"/>
        <v>20157</v>
      </c>
      <c r="B128" s="61">
        <v>42216</v>
      </c>
      <c r="C128" s="50">
        <f>IF(ISNA(MATCH(A128,'Data to provide'!$H$2:$H$200,0)),0,INDEX('Data to provide'!$J$2:$J$200,MATCH('Irr Correlation'!A128,'Data to provide'!$H$2:$H326,0)))</f>
        <v>220319</v>
      </c>
      <c r="D128" s="50">
        <f>IF(ISNA(MATCH(A128,'Data to provide'!$H$2:$H$200,0)),0,INDEX('Data to provide'!$K$2:$K$200,MATCH('Irr Correlation'!A128,'Data to provide'!$H$2:$H326,0)))</f>
        <v>221028.310788</v>
      </c>
      <c r="E128">
        <f t="shared" si="21"/>
        <v>31</v>
      </c>
      <c r="F128">
        <f t="shared" si="22"/>
        <v>7</v>
      </c>
      <c r="G128">
        <f t="shared" si="23"/>
        <v>2015</v>
      </c>
      <c r="H128" s="50">
        <f>IF(ISNA(MATCH(A128,'Data to provide'!$M$2:$M$200,0)),0,INDEX('Data to provide'!$O$2:$O$200,MATCH('Irr Correlation'!A128,'Data to provide'!$M$2:$M$200,0)))</f>
        <v>20</v>
      </c>
      <c r="I128" s="50">
        <f t="shared" si="24"/>
        <v>210.07007688851513</v>
      </c>
      <c r="J128" s="68">
        <f t="shared" si="28"/>
        <v>1</v>
      </c>
      <c r="U128" s="61"/>
      <c r="V128" s="11" t="str">
        <f t="shared" si="29"/>
        <v/>
      </c>
      <c r="W128" s="11" t="str">
        <f t="shared" si="30"/>
        <v/>
      </c>
      <c r="X128" s="18"/>
      <c r="AB128" s="55"/>
      <c r="AI128" s="29"/>
      <c r="AJ128" s="11" t="str">
        <f t="shared" si="25"/>
        <v/>
      </c>
      <c r="AK128" s="11" t="str">
        <f t="shared" si="26"/>
        <v/>
      </c>
      <c r="AL128" s="1" t="str">
        <f t="shared" si="27"/>
        <v/>
      </c>
      <c r="AM128" s="1"/>
    </row>
    <row r="129" spans="1:39" x14ac:dyDescent="0.25">
      <c r="A129" s="6" t="str">
        <f t="shared" si="20"/>
        <v>20158</v>
      </c>
      <c r="B129" s="61">
        <v>42247</v>
      </c>
      <c r="C129" s="50">
        <f>IF(ISNA(MATCH(A129,'Data to provide'!$H$2:$H$200,0)),0,INDEX('Data to provide'!$J$2:$J$200,MATCH('Irr Correlation'!A129,'Data to provide'!$H$2:$H327,0)))</f>
        <v>176272</v>
      </c>
      <c r="D129" s="50">
        <f>IF(ISNA(MATCH(A129,'Data to provide'!$H$2:$H$200,0)),0,INDEX('Data to provide'!$K$2:$K$200,MATCH('Irr Correlation'!A129,'Data to provide'!$H$2:$H327,0)))</f>
        <v>187415.76347400001</v>
      </c>
      <c r="E129">
        <f t="shared" si="21"/>
        <v>31</v>
      </c>
      <c r="F129">
        <f t="shared" si="22"/>
        <v>8</v>
      </c>
      <c r="G129">
        <f t="shared" si="23"/>
        <v>2015</v>
      </c>
      <c r="H129" s="50">
        <f>IF(ISNA(MATCH(A129,'Data to provide'!$M$2:$M$200,0)),0,INDEX('Data to provide'!$O$2:$O$200,MATCH('Irr Correlation'!A129,'Data to provide'!$M$2:$M$200,0)))</f>
        <v>0</v>
      </c>
      <c r="I129" s="50">
        <f t="shared" si="24"/>
        <v>175.78041874896081</v>
      </c>
      <c r="J129" s="68">
        <f t="shared" si="28"/>
        <v>0</v>
      </c>
      <c r="U129" s="61"/>
      <c r="V129" s="11" t="str">
        <f t="shared" si="29"/>
        <v/>
      </c>
      <c r="W129" s="11" t="str">
        <f t="shared" si="30"/>
        <v/>
      </c>
      <c r="X129" s="18"/>
      <c r="AB129" s="55"/>
      <c r="AI129" s="29"/>
      <c r="AJ129" s="11" t="str">
        <f t="shared" si="25"/>
        <v/>
      </c>
      <c r="AK129" s="11" t="str">
        <f t="shared" si="26"/>
        <v/>
      </c>
      <c r="AL129" s="1" t="str">
        <f t="shared" si="27"/>
        <v/>
      </c>
      <c r="AM129" s="1"/>
    </row>
    <row r="130" spans="1:39" x14ac:dyDescent="0.25">
      <c r="A130" s="6" t="str">
        <f t="shared" si="20"/>
        <v>20159</v>
      </c>
      <c r="B130" s="61">
        <v>42277</v>
      </c>
      <c r="C130" s="50">
        <f>IF(ISNA(MATCH(A130,'Data to provide'!$H$2:$H$200,0)),0,INDEX('Data to provide'!$J$2:$J$200,MATCH('Irr Correlation'!A130,'Data to provide'!$H$2:$H328,0)))</f>
        <v>138138</v>
      </c>
      <c r="D130" s="50">
        <f>IF(ISNA(MATCH(A130,'Data to provide'!$H$2:$H$200,0)),0,INDEX('Data to provide'!$K$2:$K$200,MATCH('Irr Correlation'!A130,'Data to provide'!$H$2:$H328,0)))</f>
        <v>163374.92478500001</v>
      </c>
      <c r="E130">
        <f t="shared" si="21"/>
        <v>30</v>
      </c>
      <c r="F130">
        <f t="shared" si="22"/>
        <v>9</v>
      </c>
      <c r="G130">
        <f t="shared" si="23"/>
        <v>2015</v>
      </c>
      <c r="H130" s="50">
        <f>IF(ISNA(MATCH(A130,'Data to provide'!$M$2:$M$200,0)),0,INDEX('Data to provide'!$O$2:$O$200,MATCH('Irr Correlation'!A130,'Data to provide'!$M$2:$M$200,0)))</f>
        <v>0</v>
      </c>
      <c r="I130" s="50">
        <f t="shared" si="24"/>
        <v>151.25528733499536</v>
      </c>
      <c r="J130" s="68">
        <f t="shared" si="28"/>
        <v>0</v>
      </c>
      <c r="U130" s="61"/>
      <c r="V130" s="11" t="str">
        <f t="shared" si="29"/>
        <v/>
      </c>
      <c r="W130" s="11" t="str">
        <f t="shared" si="30"/>
        <v/>
      </c>
      <c r="X130" s="18"/>
      <c r="AB130" s="55"/>
      <c r="AI130" s="29"/>
      <c r="AJ130" s="11" t="str">
        <f t="shared" si="25"/>
        <v/>
      </c>
      <c r="AK130" s="11" t="str">
        <f t="shared" si="26"/>
        <v/>
      </c>
      <c r="AL130" s="1" t="str">
        <f t="shared" si="27"/>
        <v/>
      </c>
      <c r="AM130" s="1"/>
    </row>
    <row r="131" spans="1:39" x14ac:dyDescent="0.25">
      <c r="A131" s="6" t="str">
        <f t="shared" ref="A131:A194" si="31">YEAR(B131)&amp;MONTH(B131)</f>
        <v>201510</v>
      </c>
      <c r="B131" s="61">
        <v>42308</v>
      </c>
      <c r="C131" s="50">
        <f>IF(ISNA(MATCH(A131,'Data to provide'!$H$2:$H$200,0)),0,INDEX('Data to provide'!$J$2:$J$200,MATCH('Irr Correlation'!A131,'Data to provide'!$H$2:$H329,0)))</f>
        <v>92980</v>
      </c>
      <c r="D131" s="50">
        <f>IF(ISNA(MATCH(A131,'Data to provide'!$H$2:$H$200,0)),0,INDEX('Data to provide'!$K$2:$K$200,MATCH('Irr Correlation'!A131,'Data to provide'!$H$2:$H329,0)))</f>
        <v>122945.582195</v>
      </c>
      <c r="E131">
        <f t="shared" ref="E131:E167" si="32">DAY(EOMONTH(B131,0))</f>
        <v>31</v>
      </c>
      <c r="F131">
        <f t="shared" ref="F131:F167" si="33">MONTH(B131)</f>
        <v>10</v>
      </c>
      <c r="G131">
        <f t="shared" ref="G131:G167" si="34">YEAR(B131)</f>
        <v>2015</v>
      </c>
      <c r="H131" s="50">
        <f>IF(ISNA(MATCH(A131,'Data to provide'!$M$2:$M$200,0)),0,INDEX('Data to provide'!$O$2:$O$200,MATCH('Irr Correlation'!A131,'Data to provide'!$M$2:$M$200,0)))</f>
        <v>0</v>
      </c>
      <c r="I131" s="50">
        <f t="shared" ref="I131:I194" si="35">IF(AND($Y$13&lt;&gt;0,D131&lt;&gt;0),(D131/1000)*$Y$13+$AA$13,D131/1000)</f>
        <v>110.01151240572624</v>
      </c>
      <c r="J131" s="68">
        <f t="shared" si="28"/>
        <v>0</v>
      </c>
      <c r="U131" s="61"/>
      <c r="V131" s="11" t="str">
        <f t="shared" si="29"/>
        <v/>
      </c>
      <c r="W131" s="11" t="str">
        <f t="shared" si="30"/>
        <v/>
      </c>
      <c r="X131" s="18"/>
      <c r="AB131" s="55"/>
      <c r="AI131" s="29"/>
      <c r="AJ131" s="11" t="str">
        <f t="shared" ref="AJ131:AJ169" si="36">_xlfn.IFNA(VLOOKUP(AI131,$B$2:$I$169,8),"")</f>
        <v/>
      </c>
      <c r="AK131" s="11" t="str">
        <f t="shared" ref="AK131:AK169" si="37">_xlfn.IFNA(VLOOKUP(AI131,$B$2:$I$169,7),"")</f>
        <v/>
      </c>
      <c r="AL131" s="1" t="str">
        <f t="shared" ref="AL131:AL169" si="38">IFERROR(AK131-AJ131,"")</f>
        <v/>
      </c>
      <c r="AM131" s="1"/>
    </row>
    <row r="132" spans="1:39" x14ac:dyDescent="0.25">
      <c r="A132" s="6" t="str">
        <f t="shared" si="31"/>
        <v>201511</v>
      </c>
      <c r="B132" s="61">
        <v>42338</v>
      </c>
      <c r="C132" s="50">
        <f>IF(ISNA(MATCH(A132,'Data to provide'!$H$2:$H$200,0)),0,INDEX('Data to provide'!$J$2:$J$200,MATCH('Irr Correlation'!A132,'Data to provide'!$H$2:$H330,0)))</f>
        <v>69499</v>
      </c>
      <c r="D132" s="50">
        <f>IF(ISNA(MATCH(A132,'Data to provide'!$H$2:$H$200,0)),0,INDEX('Data to provide'!$K$2:$K$200,MATCH('Irr Correlation'!A132,'Data to provide'!$H$2:$H330,0)))</f>
        <v>111726.72481099999</v>
      </c>
      <c r="E132">
        <f t="shared" si="32"/>
        <v>30</v>
      </c>
      <c r="F132">
        <f t="shared" si="33"/>
        <v>11</v>
      </c>
      <c r="G132">
        <f t="shared" si="34"/>
        <v>2015</v>
      </c>
      <c r="H132" s="50">
        <f>IF(ISNA(MATCH(A132,'Data to provide'!$M$2:$M$200,0)),0,INDEX('Data to provide'!$O$2:$O$200,MATCH('Irr Correlation'!A132,'Data to provide'!$M$2:$M$200,0)))</f>
        <v>0</v>
      </c>
      <c r="I132" s="50">
        <f t="shared" si="35"/>
        <v>98.566655792507078</v>
      </c>
      <c r="J132" s="68">
        <f t="shared" ref="J132:J195" si="39">IF(AND(H132&gt;0,J131&lt;12),J131+1,IF(J131=12,1,0))</f>
        <v>0</v>
      </c>
      <c r="U132" s="61"/>
      <c r="V132" s="11" t="str">
        <f t="shared" si="29"/>
        <v/>
      </c>
      <c r="W132" s="11" t="str">
        <f t="shared" si="30"/>
        <v/>
      </c>
      <c r="X132" s="18"/>
      <c r="AB132" s="55"/>
      <c r="AI132" s="29"/>
      <c r="AJ132" s="11" t="str">
        <f t="shared" si="36"/>
        <v/>
      </c>
      <c r="AK132" s="11" t="str">
        <f t="shared" si="37"/>
        <v/>
      </c>
      <c r="AL132" s="1" t="str">
        <f t="shared" si="38"/>
        <v/>
      </c>
      <c r="AM132" s="1"/>
    </row>
    <row r="133" spans="1:39" x14ac:dyDescent="0.25">
      <c r="A133" s="6" t="str">
        <f t="shared" si="31"/>
        <v>201512</v>
      </c>
      <c r="B133" s="61">
        <v>42369</v>
      </c>
      <c r="C133" s="50">
        <f>IF(ISNA(MATCH(A133,'Data to provide'!$H$2:$H$200,0)),0,INDEX('Data to provide'!$J$2:$J$200,MATCH('Irr Correlation'!A133,'Data to provide'!$H$2:$H331,0)))</f>
        <v>47380</v>
      </c>
      <c r="D133" s="50">
        <f>IF(ISNA(MATCH(A133,'Data to provide'!$H$2:$H$200,0)),0,INDEX('Data to provide'!$K$2:$K$200,MATCH('Irr Correlation'!A133,'Data to provide'!$H$2:$H331,0)))</f>
        <v>73874.037530999994</v>
      </c>
      <c r="E133">
        <f t="shared" si="32"/>
        <v>31</v>
      </c>
      <c r="F133">
        <f t="shared" si="33"/>
        <v>12</v>
      </c>
      <c r="G133">
        <f t="shared" si="34"/>
        <v>2015</v>
      </c>
      <c r="H133" s="50">
        <f>IF(ISNA(MATCH(A133,'Data to provide'!$M$2:$M$200,0)),0,INDEX('Data to provide'!$O$2:$O$200,MATCH('Irr Correlation'!A133,'Data to provide'!$M$2:$M$200,0)))</f>
        <v>0</v>
      </c>
      <c r="I133" s="50">
        <f t="shared" si="35"/>
        <v>59.951441825845166</v>
      </c>
      <c r="J133" s="68">
        <f t="shared" si="39"/>
        <v>0</v>
      </c>
      <c r="U133" s="61"/>
      <c r="V133" s="11" t="str">
        <f t="shared" si="29"/>
        <v/>
      </c>
      <c r="W133" s="11" t="str">
        <f t="shared" si="30"/>
        <v/>
      </c>
      <c r="X133" s="18"/>
      <c r="AB133" s="55"/>
      <c r="AI133" s="29"/>
      <c r="AJ133" s="11" t="str">
        <f t="shared" si="36"/>
        <v/>
      </c>
      <c r="AK133" s="11" t="str">
        <f t="shared" si="37"/>
        <v/>
      </c>
      <c r="AL133" s="1" t="str">
        <f t="shared" si="38"/>
        <v/>
      </c>
      <c r="AM133" s="1"/>
    </row>
    <row r="134" spans="1:39" x14ac:dyDescent="0.25">
      <c r="A134" s="6" t="str">
        <f t="shared" si="31"/>
        <v>20161</v>
      </c>
      <c r="B134" s="61">
        <v>42400</v>
      </c>
      <c r="C134" s="50">
        <f>IF(ISNA(MATCH(A134,'Data to provide'!$H$2:$H$200,0)),0,INDEX('Data to provide'!$J$2:$J$200,MATCH('Irr Correlation'!A134,'Data to provide'!$H$2:$H332,0)))</f>
        <v>50480</v>
      </c>
      <c r="D134" s="50">
        <f>IF(ISNA(MATCH(A134,'Data to provide'!$H$2:$H$200,0)),0,INDEX('Data to provide'!$K$2:$K$200,MATCH('Irr Correlation'!A134,'Data to provide'!$H$2:$H332,0)))</f>
        <v>73892.957764000006</v>
      </c>
      <c r="E134">
        <f t="shared" si="32"/>
        <v>31</v>
      </c>
      <c r="F134">
        <f t="shared" si="33"/>
        <v>1</v>
      </c>
      <c r="G134">
        <f t="shared" si="34"/>
        <v>2016</v>
      </c>
      <c r="H134" s="50">
        <f>IF(ISNA(MATCH(A134,'Data to provide'!$M$2:$M$200,0)),0,INDEX('Data to provide'!$O$2:$O$200,MATCH('Irr Correlation'!A134,'Data to provide'!$M$2:$M$200,0)))</f>
        <v>60.9</v>
      </c>
      <c r="I134" s="50">
        <f t="shared" si="35"/>
        <v>59.970743199092198</v>
      </c>
      <c r="J134" s="68">
        <f t="shared" si="39"/>
        <v>1</v>
      </c>
      <c r="U134" s="30"/>
      <c r="V134" s="11" t="str">
        <f t="shared" si="29"/>
        <v/>
      </c>
      <c r="W134" s="11" t="str">
        <f t="shared" si="30"/>
        <v/>
      </c>
      <c r="X134" s="18"/>
      <c r="AB134" s="55"/>
      <c r="AI134" s="29"/>
      <c r="AJ134" s="11" t="str">
        <f t="shared" si="36"/>
        <v/>
      </c>
      <c r="AK134" s="11" t="str">
        <f t="shared" si="37"/>
        <v/>
      </c>
      <c r="AL134" s="1" t="str">
        <f t="shared" si="38"/>
        <v/>
      </c>
      <c r="AM134" s="1"/>
    </row>
    <row r="135" spans="1:39" x14ac:dyDescent="0.25">
      <c r="A135" s="6" t="str">
        <f t="shared" si="31"/>
        <v>20162</v>
      </c>
      <c r="B135" s="61">
        <v>42429</v>
      </c>
      <c r="C135" s="50">
        <f>IF(ISNA(MATCH(A135,'Data to provide'!$H$2:$H$200,0)),0,INDEX('Data to provide'!$J$2:$J$200,MATCH('Irr Correlation'!A135,'Data to provide'!$H$2:$H333,0)))</f>
        <v>77160</v>
      </c>
      <c r="D135" s="50">
        <f>IF(ISNA(MATCH(A135,'Data to provide'!$H$2:$H$200,0)),0,INDEX('Data to provide'!$K$2:$K$200,MATCH('Irr Correlation'!A135,'Data to provide'!$H$2:$H333,0)))</f>
        <v>107917.24367700001</v>
      </c>
      <c r="E135">
        <f t="shared" si="32"/>
        <v>29</v>
      </c>
      <c r="F135">
        <f t="shared" si="33"/>
        <v>2</v>
      </c>
      <c r="G135">
        <f t="shared" si="34"/>
        <v>2016</v>
      </c>
      <c r="H135" s="50">
        <f>IF(ISNA(MATCH(A135,'Data to provide'!$M$2:$M$200,0)),0,INDEX('Data to provide'!$O$2:$O$200,MATCH('Irr Correlation'!A135,'Data to provide'!$M$2:$M$200,0)))</f>
        <v>94</v>
      </c>
      <c r="I135" s="50">
        <f t="shared" si="35"/>
        <v>94.680434240963592</v>
      </c>
      <c r="J135" s="68">
        <f t="shared" si="39"/>
        <v>2</v>
      </c>
      <c r="U135" s="30"/>
      <c r="V135" s="11" t="str">
        <f t="shared" si="29"/>
        <v/>
      </c>
      <c r="W135" s="11" t="str">
        <f t="shared" si="30"/>
        <v/>
      </c>
      <c r="X135" s="18"/>
      <c r="AB135" s="55"/>
      <c r="AI135" s="29"/>
      <c r="AJ135" s="11" t="str">
        <f t="shared" si="36"/>
        <v/>
      </c>
      <c r="AK135" s="11" t="str">
        <f t="shared" si="37"/>
        <v/>
      </c>
      <c r="AL135" s="1" t="str">
        <f t="shared" si="38"/>
        <v/>
      </c>
      <c r="AM135" s="1"/>
    </row>
    <row r="136" spans="1:39" x14ac:dyDescent="0.25">
      <c r="A136" s="6" t="str">
        <f t="shared" si="31"/>
        <v>20163</v>
      </c>
      <c r="B136" s="61">
        <v>42460</v>
      </c>
      <c r="C136" s="50">
        <f>IF(ISNA(MATCH(A136,'Data to provide'!$H$2:$H$200,0)),0,INDEX('Data to provide'!$J$2:$J$200,MATCH('Irr Correlation'!A136,'Data to provide'!$H$2:$H334,0)))</f>
        <v>112689</v>
      </c>
      <c r="D136" s="50">
        <f>IF(ISNA(MATCH(A136,'Data to provide'!$H$2:$H$200,0)),0,INDEX('Data to provide'!$K$2:$K$200,MATCH('Irr Correlation'!A136,'Data to provide'!$H$2:$H334,0)))</f>
        <v>137204.680421</v>
      </c>
      <c r="E136">
        <f t="shared" si="32"/>
        <v>31</v>
      </c>
      <c r="F136">
        <f t="shared" si="33"/>
        <v>3</v>
      </c>
      <c r="G136">
        <f t="shared" si="34"/>
        <v>2016</v>
      </c>
      <c r="H136" s="50">
        <f>IF(ISNA(MATCH(A136,'Data to provide'!$M$2:$M$200,0)),0,INDEX('Data to provide'!$O$2:$O$200,MATCH('Irr Correlation'!A136,'Data to provide'!$M$2:$M$200,0)))</f>
        <v>123.2</v>
      </c>
      <c r="I136" s="50">
        <f t="shared" si="35"/>
        <v>124.55785425183254</v>
      </c>
      <c r="J136" s="68">
        <f t="shared" si="39"/>
        <v>3</v>
      </c>
      <c r="U136" s="30"/>
      <c r="V136" s="11" t="str">
        <f t="shared" si="29"/>
        <v/>
      </c>
      <c r="W136" s="11" t="str">
        <f t="shared" si="30"/>
        <v/>
      </c>
      <c r="X136" s="18"/>
      <c r="AB136" s="55"/>
      <c r="AI136" s="29"/>
      <c r="AJ136" s="11" t="str">
        <f t="shared" si="36"/>
        <v/>
      </c>
      <c r="AK136" s="11" t="str">
        <f t="shared" si="37"/>
        <v/>
      </c>
      <c r="AL136" s="1" t="str">
        <f t="shared" si="38"/>
        <v/>
      </c>
      <c r="AM136" s="1"/>
    </row>
    <row r="137" spans="1:39" x14ac:dyDescent="0.25">
      <c r="A137" s="6" t="str">
        <f t="shared" si="31"/>
        <v>20164</v>
      </c>
      <c r="B137" s="61">
        <v>42490</v>
      </c>
      <c r="C137" s="50">
        <f>IF(ISNA(MATCH(A137,'Data to provide'!$H$2:$H$200,0)),0,INDEX('Data to provide'!$J$2:$J$200,MATCH('Irr Correlation'!A137,'Data to provide'!$H$2:$H335,0)))</f>
        <v>159108</v>
      </c>
      <c r="D137" s="50">
        <f>IF(ISNA(MATCH(A137,'Data to provide'!$H$2:$H$200,0)),0,INDEX('Data to provide'!$K$2:$K$200,MATCH('Irr Correlation'!A137,'Data to provide'!$H$2:$H335,0)))</f>
        <v>172894.093861</v>
      </c>
      <c r="E137">
        <f t="shared" si="32"/>
        <v>30</v>
      </c>
      <c r="F137">
        <f t="shared" si="33"/>
        <v>4</v>
      </c>
      <c r="G137">
        <f t="shared" si="34"/>
        <v>2016</v>
      </c>
      <c r="H137" s="50">
        <f>IF(ISNA(MATCH(A137,'Data to provide'!$M$2:$M$200,0)),0,INDEX('Data to provide'!$O$2:$O$200,MATCH('Irr Correlation'!A137,'Data to provide'!$M$2:$M$200,0)))</f>
        <v>157.4</v>
      </c>
      <c r="I137" s="50">
        <f t="shared" si="35"/>
        <v>160.96621612415925</v>
      </c>
      <c r="J137" s="68">
        <f t="shared" si="39"/>
        <v>4</v>
      </c>
      <c r="U137" s="30"/>
      <c r="V137" s="11" t="str">
        <f t="shared" si="29"/>
        <v/>
      </c>
      <c r="W137" s="11" t="str">
        <f t="shared" si="30"/>
        <v/>
      </c>
      <c r="X137" s="18"/>
      <c r="AB137" s="55"/>
      <c r="AI137" s="29"/>
      <c r="AJ137" s="11" t="str">
        <f t="shared" si="36"/>
        <v/>
      </c>
      <c r="AK137" s="11" t="str">
        <f t="shared" si="37"/>
        <v/>
      </c>
      <c r="AL137" s="1" t="str">
        <f t="shared" si="38"/>
        <v/>
      </c>
      <c r="AM137" s="1"/>
    </row>
    <row r="138" spans="1:39" x14ac:dyDescent="0.25">
      <c r="A138" s="6" t="str">
        <f t="shared" si="31"/>
        <v>20165</v>
      </c>
      <c r="B138" s="61">
        <v>42521</v>
      </c>
      <c r="C138" s="50">
        <f>IF(ISNA(MATCH(A138,'Data to provide'!$H$2:$H$200,0)),0,INDEX('Data to provide'!$J$2:$J$200,MATCH('Irr Correlation'!A138,'Data to provide'!$H$2:$H336,0)))</f>
        <v>175766</v>
      </c>
      <c r="D138" s="50">
        <f>IF(ISNA(MATCH(A138,'Data to provide'!$H$2:$H$200,0)),0,INDEX('Data to provide'!$K$2:$K$200,MATCH('Irr Correlation'!A138,'Data to provide'!$H$2:$H336,0)))</f>
        <v>178443.47706500001</v>
      </c>
      <c r="E138">
        <f t="shared" si="32"/>
        <v>31</v>
      </c>
      <c r="F138">
        <f t="shared" si="33"/>
        <v>5</v>
      </c>
      <c r="G138">
        <f t="shared" si="34"/>
        <v>2016</v>
      </c>
      <c r="H138" s="50">
        <f>IF(ISNA(MATCH(A138,'Data to provide'!$M$2:$M$200,0)),0,INDEX('Data to provide'!$O$2:$O$200,MATCH('Irr Correlation'!A138,'Data to provide'!$M$2:$M$200,0)))</f>
        <v>165.5</v>
      </c>
      <c r="I138" s="50">
        <f t="shared" si="35"/>
        <v>166.62738935131568</v>
      </c>
      <c r="J138" s="68">
        <f t="shared" si="39"/>
        <v>5</v>
      </c>
      <c r="U138" s="30"/>
      <c r="V138" s="11" t="str">
        <f t="shared" si="29"/>
        <v/>
      </c>
      <c r="W138" s="11" t="str">
        <f t="shared" si="30"/>
        <v/>
      </c>
      <c r="X138" s="18"/>
      <c r="AB138" s="55"/>
      <c r="AI138" s="29"/>
      <c r="AJ138" s="11" t="str">
        <f t="shared" si="36"/>
        <v/>
      </c>
      <c r="AK138" s="11" t="str">
        <f t="shared" si="37"/>
        <v/>
      </c>
      <c r="AL138" s="1" t="str">
        <f t="shared" si="38"/>
        <v/>
      </c>
      <c r="AM138" s="1"/>
    </row>
    <row r="139" spans="1:39" x14ac:dyDescent="0.25">
      <c r="A139" s="6" t="str">
        <f t="shared" si="31"/>
        <v>20166</v>
      </c>
      <c r="B139" s="61">
        <v>42551</v>
      </c>
      <c r="C139" s="50">
        <f>IF(ISNA(MATCH(A139,'Data to provide'!$H$2:$H$200,0)),0,INDEX('Data to provide'!$J$2:$J$200,MATCH('Irr Correlation'!A139,'Data to provide'!$H$2:$H337,0)))</f>
        <v>208727</v>
      </c>
      <c r="D139" s="50">
        <f>IF(ISNA(MATCH(A139,'Data to provide'!$H$2:$H$200,0)),0,INDEX('Data to provide'!$K$2:$K$200,MATCH('Irr Correlation'!A139,'Data to provide'!$H$2:$H337,0)))</f>
        <v>205641.87542</v>
      </c>
      <c r="E139">
        <f t="shared" si="32"/>
        <v>30</v>
      </c>
      <c r="F139">
        <f t="shared" si="33"/>
        <v>6</v>
      </c>
      <c r="G139">
        <f t="shared" si="34"/>
        <v>2016</v>
      </c>
      <c r="H139" s="50">
        <f>IF(ISNA(MATCH(A139,'Data to provide'!$M$2:$M$200,0)),0,INDEX('Data to provide'!$O$2:$O$200,MATCH('Irr Correlation'!A139,'Data to provide'!$M$2:$M$200,0)))</f>
        <v>199.9</v>
      </c>
      <c r="I139" s="50">
        <f t="shared" si="35"/>
        <v>194.37368816122225</v>
      </c>
      <c r="J139" s="68">
        <f t="shared" si="39"/>
        <v>6</v>
      </c>
      <c r="U139" s="30"/>
      <c r="V139" s="11" t="str">
        <f t="shared" si="29"/>
        <v/>
      </c>
      <c r="W139" s="11" t="str">
        <f t="shared" si="30"/>
        <v/>
      </c>
      <c r="X139" s="18"/>
      <c r="AB139" s="55"/>
      <c r="AI139" s="29"/>
      <c r="AJ139" s="11" t="str">
        <f t="shared" si="36"/>
        <v/>
      </c>
      <c r="AK139" s="11" t="str">
        <f t="shared" si="37"/>
        <v/>
      </c>
      <c r="AL139" s="1" t="str">
        <f t="shared" si="38"/>
        <v/>
      </c>
      <c r="AM139" s="1"/>
    </row>
    <row r="140" spans="1:39" x14ac:dyDescent="0.25">
      <c r="A140" s="6" t="str">
        <f t="shared" si="31"/>
        <v>20167</v>
      </c>
      <c r="B140" s="61">
        <v>42582</v>
      </c>
      <c r="C140" s="50">
        <f>IF(ISNA(MATCH(A140,'Data to provide'!$H$2:$H$200,0)),0,INDEX('Data to provide'!$J$2:$J$200,MATCH('Irr Correlation'!A140,'Data to provide'!$H$2:$H338,0)))</f>
        <v>211026</v>
      </c>
      <c r="D140" s="50">
        <f>IF(ISNA(MATCH(A140,'Data to provide'!$H$2:$H$200,0)),0,INDEX('Data to provide'!$K$2:$K$200,MATCH('Irr Correlation'!A140,'Data to provide'!$H$2:$H338,0)))</f>
        <v>211766.64092199999</v>
      </c>
      <c r="E140">
        <f t="shared" si="32"/>
        <v>31</v>
      </c>
      <c r="F140">
        <f t="shared" si="33"/>
        <v>7</v>
      </c>
      <c r="G140">
        <f t="shared" si="34"/>
        <v>2016</v>
      </c>
      <c r="H140" s="50">
        <f>IF(ISNA(MATCH(A140,'Data to provide'!$M$2:$M$200,0)),0,INDEX('Data to provide'!$O$2:$O$200,MATCH('Irr Correlation'!A140,'Data to provide'!$M$2:$M$200,0)))</f>
        <v>208.9</v>
      </c>
      <c r="I140" s="50">
        <f t="shared" si="35"/>
        <v>200.62183452414433</v>
      </c>
      <c r="J140" s="68">
        <f t="shared" si="39"/>
        <v>7</v>
      </c>
      <c r="U140" s="30"/>
      <c r="V140" s="11" t="str">
        <f t="shared" si="29"/>
        <v/>
      </c>
      <c r="W140" s="11" t="str">
        <f t="shared" si="30"/>
        <v/>
      </c>
      <c r="X140" s="18"/>
      <c r="AB140" s="55"/>
      <c r="AI140" s="29"/>
      <c r="AJ140" s="11" t="str">
        <f t="shared" si="36"/>
        <v/>
      </c>
      <c r="AK140" s="11" t="str">
        <f t="shared" si="37"/>
        <v/>
      </c>
      <c r="AL140" s="1" t="str">
        <f t="shared" si="38"/>
        <v/>
      </c>
      <c r="AM140" s="1"/>
    </row>
    <row r="141" spans="1:39" x14ac:dyDescent="0.25">
      <c r="A141" s="6" t="str">
        <f t="shared" si="31"/>
        <v>20168</v>
      </c>
      <c r="B141" s="61">
        <v>42613</v>
      </c>
      <c r="C141" s="50">
        <f>IF(ISNA(MATCH(A141,'Data to provide'!$H$2:$H$200,0)),0,INDEX('Data to provide'!$J$2:$J$200,MATCH('Irr Correlation'!A141,'Data to provide'!$H$2:$H339,0)))</f>
        <v>201532</v>
      </c>
      <c r="D141" s="50">
        <f>IF(ISNA(MATCH(A141,'Data to provide'!$H$2:$H$200,0)),0,INDEX('Data to provide'!$K$2:$K$200,MATCH('Irr Correlation'!A141,'Data to provide'!$H$2:$H339,0)))</f>
        <v>217356.44383</v>
      </c>
      <c r="E141">
        <f t="shared" si="32"/>
        <v>31</v>
      </c>
      <c r="F141">
        <f t="shared" si="33"/>
        <v>8</v>
      </c>
      <c r="G141">
        <f t="shared" si="34"/>
        <v>2016</v>
      </c>
      <c r="H141" s="50">
        <f>IF(ISNA(MATCH(A141,'Data to provide'!$M$2:$M$200,0)),0,INDEX('Data to provide'!$O$2:$O$200,MATCH('Irr Correlation'!A141,'Data to provide'!$M$2:$M$200,0)))</f>
        <v>203.8</v>
      </c>
      <c r="I141" s="50">
        <f t="shared" si="35"/>
        <v>206.32424169347465</v>
      </c>
      <c r="J141" s="68">
        <f t="shared" si="39"/>
        <v>8</v>
      </c>
      <c r="U141" s="30"/>
      <c r="V141" s="11" t="str">
        <f t="shared" si="29"/>
        <v/>
      </c>
      <c r="W141" s="11" t="str">
        <f t="shared" si="30"/>
        <v/>
      </c>
      <c r="X141" s="18"/>
      <c r="AB141" s="55"/>
      <c r="AI141" s="29"/>
      <c r="AJ141" s="11" t="str">
        <f t="shared" si="36"/>
        <v/>
      </c>
      <c r="AK141" s="11" t="str">
        <f t="shared" si="37"/>
        <v/>
      </c>
      <c r="AL141" s="1" t="str">
        <f t="shared" si="38"/>
        <v/>
      </c>
      <c r="AM141" s="1"/>
    </row>
    <row r="142" spans="1:39" x14ac:dyDescent="0.25">
      <c r="A142" s="6" t="str">
        <f t="shared" si="31"/>
        <v>20169</v>
      </c>
      <c r="B142" s="61">
        <v>42643</v>
      </c>
      <c r="C142" s="50">
        <f>IF(ISNA(MATCH(A142,'Data to provide'!$H$2:$H$200,0)),0,INDEX('Data to provide'!$J$2:$J$200,MATCH('Irr Correlation'!A142,'Data to provide'!$H$2:$H340,0)))</f>
        <v>149988</v>
      </c>
      <c r="D142" s="50">
        <f>IF(ISNA(MATCH(A142,'Data to provide'!$H$2:$H$200,0)),0,INDEX('Data to provide'!$K$2:$K$200,MATCH('Irr Correlation'!A142,'Data to provide'!$H$2:$H340,0)))</f>
        <v>180374.38952299999</v>
      </c>
      <c r="E142">
        <f t="shared" si="32"/>
        <v>30</v>
      </c>
      <c r="F142">
        <f t="shared" si="33"/>
        <v>9</v>
      </c>
      <c r="G142">
        <f t="shared" si="34"/>
        <v>2016</v>
      </c>
      <c r="H142" s="50">
        <f>IF(ISNA(MATCH(A142,'Data to provide'!$M$2:$M$200,0)),0,INDEX('Data to provide'!$O$2:$O$200,MATCH('Irr Correlation'!A142,'Data to provide'!$M$2:$M$200,0)))</f>
        <v>173.4</v>
      </c>
      <c r="I142" s="50">
        <f t="shared" si="35"/>
        <v>168.59719923997736</v>
      </c>
      <c r="J142" s="68">
        <f t="shared" si="39"/>
        <v>9</v>
      </c>
      <c r="U142" s="30"/>
      <c r="V142" s="11" t="str">
        <f t="shared" si="29"/>
        <v/>
      </c>
      <c r="W142" s="11" t="str">
        <f t="shared" si="30"/>
        <v/>
      </c>
      <c r="X142" s="18"/>
      <c r="AB142" s="55"/>
      <c r="AI142" s="29"/>
      <c r="AJ142" s="11" t="str">
        <f t="shared" si="36"/>
        <v/>
      </c>
      <c r="AK142" s="11" t="str">
        <f t="shared" si="37"/>
        <v/>
      </c>
      <c r="AL142" s="1" t="str">
        <f t="shared" si="38"/>
        <v/>
      </c>
      <c r="AM142" s="1"/>
    </row>
    <row r="143" spans="1:39" x14ac:dyDescent="0.25">
      <c r="A143" s="6" t="str">
        <f t="shared" si="31"/>
        <v>201610</v>
      </c>
      <c r="B143" s="61">
        <v>42674</v>
      </c>
      <c r="C143" s="50">
        <f>IF(ISNA(MATCH(A143,'Data to provide'!$H$2:$H$200,0)),0,INDEX('Data to provide'!$J$2:$J$200,MATCH('Irr Correlation'!A143,'Data to provide'!$H$2:$H341,0)))</f>
        <v>98100</v>
      </c>
      <c r="D143" s="50">
        <f>IF(ISNA(MATCH(A143,'Data to provide'!$H$2:$H$200,0)),0,INDEX('Data to provide'!$K$2:$K$200,MATCH('Irr Correlation'!A143,'Data to provide'!$H$2:$H341,0)))</f>
        <v>133434.392326</v>
      </c>
      <c r="E143">
        <f t="shared" si="32"/>
        <v>31</v>
      </c>
      <c r="F143">
        <f t="shared" si="33"/>
        <v>10</v>
      </c>
      <c r="G143">
        <f t="shared" si="34"/>
        <v>2016</v>
      </c>
      <c r="H143" s="50">
        <f>IF(ISNA(MATCH(A143,'Data to provide'!$M$2:$M$200,0)),0,INDEX('Data to provide'!$O$2:$O$200,MATCH('Irr Correlation'!A143,'Data to provide'!$M$2:$M$200,0)))</f>
        <v>119.6</v>
      </c>
      <c r="I143" s="50">
        <f t="shared" si="35"/>
        <v>120.71161526680521</v>
      </c>
      <c r="J143" s="68">
        <f t="shared" si="39"/>
        <v>10</v>
      </c>
      <c r="U143" s="30"/>
      <c r="V143" s="11" t="str">
        <f t="shared" si="29"/>
        <v/>
      </c>
      <c r="W143" s="11" t="str">
        <f t="shared" si="30"/>
        <v/>
      </c>
      <c r="X143" s="18"/>
      <c r="AB143" s="55"/>
      <c r="AI143" s="29"/>
      <c r="AJ143" s="11" t="str">
        <f t="shared" si="36"/>
        <v/>
      </c>
      <c r="AK143" s="11" t="str">
        <f t="shared" si="37"/>
        <v/>
      </c>
      <c r="AL143" s="1" t="str">
        <f t="shared" si="38"/>
        <v/>
      </c>
      <c r="AM143" s="1"/>
    </row>
    <row r="144" spans="1:39" x14ac:dyDescent="0.25">
      <c r="A144" s="6" t="str">
        <f t="shared" si="31"/>
        <v>201611</v>
      </c>
      <c r="B144" s="61">
        <v>42704</v>
      </c>
      <c r="C144" s="50">
        <f>IF(ISNA(MATCH(A144,'Data to provide'!$H$2:$H$200,0)),0,INDEX('Data to provide'!$J$2:$J$200,MATCH('Irr Correlation'!A144,'Data to provide'!$H$2:$H342,0)))</f>
        <v>58107</v>
      </c>
      <c r="D144" s="50">
        <f>IF(ISNA(MATCH(A144,'Data to provide'!$H$2:$H$200,0)),0,INDEX('Data to provide'!$K$2:$K$200,MATCH('Irr Correlation'!A144,'Data to provide'!$H$2:$H342,0)))</f>
        <v>85606.368810999993</v>
      </c>
      <c r="E144">
        <f t="shared" si="32"/>
        <v>30</v>
      </c>
      <c r="F144">
        <f t="shared" si="33"/>
        <v>11</v>
      </c>
      <c r="G144">
        <f t="shared" si="34"/>
        <v>2016</v>
      </c>
      <c r="H144" s="50">
        <f>IF(ISNA(MATCH(A144,'Data to provide'!$M$2:$M$200,0)),0,INDEX('Data to provide'!$O$2:$O$200,MATCH('Irr Correlation'!A144,'Data to provide'!$M$2:$M$200,0)))</f>
        <v>72.8</v>
      </c>
      <c r="I144" s="50">
        <f t="shared" si="35"/>
        <v>71.920116053746909</v>
      </c>
      <c r="J144" s="68">
        <f t="shared" si="39"/>
        <v>11</v>
      </c>
      <c r="U144" s="30"/>
      <c r="V144" s="11" t="str">
        <f t="shared" si="29"/>
        <v/>
      </c>
      <c r="W144" s="11" t="str">
        <f t="shared" si="30"/>
        <v/>
      </c>
      <c r="X144" s="18"/>
      <c r="AB144" s="55"/>
      <c r="AI144" s="29"/>
      <c r="AJ144" s="11" t="str">
        <f t="shared" si="36"/>
        <v/>
      </c>
      <c r="AK144" s="11" t="str">
        <f t="shared" si="37"/>
        <v/>
      </c>
      <c r="AL144" s="1" t="str">
        <f t="shared" si="38"/>
        <v/>
      </c>
      <c r="AM144" s="1"/>
    </row>
    <row r="145" spans="1:39" x14ac:dyDescent="0.25">
      <c r="A145" s="6" t="str">
        <f t="shared" si="31"/>
        <v>201612</v>
      </c>
      <c r="B145" s="61">
        <v>42735</v>
      </c>
      <c r="C145" s="50">
        <f>IF(ISNA(MATCH(A145,'Data to provide'!$H$2:$H$200,0)),0,INDEX('Data to provide'!$J$2:$J$200,MATCH('Irr Correlation'!A145,'Data to provide'!$H$2:$H343,0)))</f>
        <v>53707</v>
      </c>
      <c r="D145" s="50">
        <f>IF(ISNA(MATCH(A145,'Data to provide'!$H$2:$H$200,0)),0,INDEX('Data to provide'!$K$2:$K$200,MATCH('Irr Correlation'!A145,'Data to provide'!$H$2:$H343,0)))</f>
        <v>90701.839017999999</v>
      </c>
      <c r="E145">
        <f t="shared" si="32"/>
        <v>31</v>
      </c>
      <c r="F145">
        <f t="shared" si="33"/>
        <v>12</v>
      </c>
      <c r="G145">
        <f t="shared" si="34"/>
        <v>2016</v>
      </c>
      <c r="H145" s="50">
        <f>IF(ISNA(MATCH(A145,'Data to provide'!$M$2:$M$200,0)),0,INDEX('Data to provide'!$O$2:$O$200,MATCH('Irr Correlation'!A145,'Data to provide'!$M$2:$M$200,0)))</f>
        <v>82.4</v>
      </c>
      <c r="I145" s="50">
        <f t="shared" si="35"/>
        <v>77.118232394829477</v>
      </c>
      <c r="J145" s="68">
        <f t="shared" si="39"/>
        <v>12</v>
      </c>
      <c r="U145" s="30"/>
      <c r="V145" s="11" t="str">
        <f t="shared" si="29"/>
        <v/>
      </c>
      <c r="W145" s="11" t="str">
        <f t="shared" si="30"/>
        <v/>
      </c>
      <c r="X145" s="18"/>
      <c r="AB145" s="55"/>
      <c r="AI145" s="29"/>
      <c r="AJ145" s="11" t="str">
        <f t="shared" si="36"/>
        <v/>
      </c>
      <c r="AK145" s="11" t="str">
        <f t="shared" si="37"/>
        <v/>
      </c>
      <c r="AL145" s="1" t="str">
        <f t="shared" si="38"/>
        <v/>
      </c>
      <c r="AM145" s="1"/>
    </row>
    <row r="146" spans="1:39" x14ac:dyDescent="0.25">
      <c r="A146" s="6" t="str">
        <f t="shared" si="31"/>
        <v>20171</v>
      </c>
      <c r="B146" s="61">
        <v>42766</v>
      </c>
      <c r="C146" s="50">
        <f>IF(ISNA(MATCH(A146,'Data to provide'!$H$2:$H$200,0)),0,INDEX('Data to provide'!$J$2:$J$200,MATCH('Irr Correlation'!A146,'Data to provide'!$H$2:$H344,0)))</f>
        <v>57419</v>
      </c>
      <c r="D146" s="50">
        <f>IF(ISNA(MATCH(A146,'Data to provide'!$H$2:$H$200,0)),0,INDEX('Data to provide'!$K$2:$K$200,MATCH('Irr Correlation'!A146,'Data to provide'!$H$2:$H344,0)))</f>
        <v>91993.619168000005</v>
      </c>
      <c r="E146">
        <f t="shared" si="32"/>
        <v>31</v>
      </c>
      <c r="F146">
        <f t="shared" si="33"/>
        <v>1</v>
      </c>
      <c r="G146">
        <f t="shared" si="34"/>
        <v>2017</v>
      </c>
      <c r="H146" s="50">
        <f>IF(ISNA(MATCH(A146,'Data to provide'!$M$2:$M$200,0)),0,INDEX('Data to provide'!$O$2:$O$200,MATCH('Irr Correlation'!A146,'Data to provide'!$M$2:$M$200,0)))</f>
        <v>76.7</v>
      </c>
      <c r="I146" s="50">
        <f t="shared" si="35"/>
        <v>78.436034920213004</v>
      </c>
      <c r="J146" s="68">
        <f t="shared" si="39"/>
        <v>1</v>
      </c>
      <c r="U146" s="30"/>
      <c r="V146" s="11" t="str">
        <f t="shared" si="29"/>
        <v/>
      </c>
      <c r="W146" s="11" t="str">
        <f t="shared" si="30"/>
        <v/>
      </c>
      <c r="X146" s="18"/>
      <c r="AB146" s="55"/>
      <c r="AI146" s="29"/>
      <c r="AJ146" s="11" t="str">
        <f t="shared" si="36"/>
        <v/>
      </c>
      <c r="AK146" s="11" t="str">
        <f t="shared" si="37"/>
        <v/>
      </c>
      <c r="AL146" s="1" t="str">
        <f t="shared" si="38"/>
        <v/>
      </c>
      <c r="AM146" s="1"/>
    </row>
    <row r="147" spans="1:39" x14ac:dyDescent="0.25">
      <c r="A147" s="6" t="str">
        <f t="shared" si="31"/>
        <v>20172</v>
      </c>
      <c r="B147" s="61">
        <v>42794</v>
      </c>
      <c r="C147" s="50">
        <f>IF(ISNA(MATCH(A147,'Data to provide'!$H$2:$H$200,0)),0,INDEX('Data to provide'!$J$2:$J$200,MATCH('Irr Correlation'!A147,'Data to provide'!$H$2:$H345,0)))</f>
        <v>72140</v>
      </c>
      <c r="D147" s="50">
        <f>IF(ISNA(MATCH(A147,'Data to provide'!$H$2:$H$200,0)),0,INDEX('Data to provide'!$K$2:$K$200,MATCH('Irr Correlation'!A147,'Data to provide'!$H$2:$H345,0)))</f>
        <v>99573.404360999994</v>
      </c>
      <c r="E147">
        <f t="shared" si="32"/>
        <v>28</v>
      </c>
      <c r="F147">
        <f t="shared" si="33"/>
        <v>2</v>
      </c>
      <c r="G147">
        <f t="shared" si="34"/>
        <v>2017</v>
      </c>
      <c r="H147" s="50">
        <f>IF(ISNA(MATCH(A147,'Data to provide'!$M$2:$M$200,0)),0,INDEX('Data to provide'!$O$2:$O$200,MATCH('Irr Correlation'!A147,'Data to provide'!$M$2:$M$200,0)))</f>
        <v>84.3</v>
      </c>
      <c r="I147" s="50">
        <f t="shared" si="35"/>
        <v>86.168511742371933</v>
      </c>
      <c r="J147" s="68">
        <f t="shared" si="39"/>
        <v>2</v>
      </c>
      <c r="U147" s="30"/>
      <c r="V147" s="11" t="str">
        <f t="shared" si="29"/>
        <v/>
      </c>
      <c r="W147" s="11" t="str">
        <f t="shared" si="30"/>
        <v/>
      </c>
      <c r="X147" s="18"/>
      <c r="AB147" s="55"/>
      <c r="AI147" s="29"/>
      <c r="AJ147" s="11" t="str">
        <f t="shared" si="36"/>
        <v/>
      </c>
      <c r="AK147" s="11" t="str">
        <f t="shared" si="37"/>
        <v/>
      </c>
      <c r="AL147" s="1" t="str">
        <f t="shared" si="38"/>
        <v/>
      </c>
      <c r="AM147" s="1"/>
    </row>
    <row r="148" spans="1:39" x14ac:dyDescent="0.25">
      <c r="A148" s="6" t="str">
        <f t="shared" si="31"/>
        <v>20173</v>
      </c>
      <c r="B148" s="61">
        <v>42825</v>
      </c>
      <c r="C148" s="50">
        <f>IF(ISNA(MATCH(A148,'Data to provide'!$H$2:$H$200,0)),0,INDEX('Data to provide'!$J$2:$J$200,MATCH('Irr Correlation'!A148,'Data to provide'!$H$2:$H346,0)))</f>
        <v>130929</v>
      </c>
      <c r="D148" s="50">
        <f>IF(ISNA(MATCH(A148,'Data to provide'!$H$2:$H$200,0)),0,INDEX('Data to provide'!$K$2:$K$200,MATCH('Irr Correlation'!A148,'Data to provide'!$H$2:$H346,0)))</f>
        <v>162185.96572899999</v>
      </c>
      <c r="E148">
        <f t="shared" si="32"/>
        <v>31</v>
      </c>
      <c r="F148">
        <f t="shared" si="33"/>
        <v>3</v>
      </c>
      <c r="G148">
        <f t="shared" si="34"/>
        <v>2017</v>
      </c>
      <c r="H148" s="50">
        <f>IF(ISNA(MATCH(A148,'Data to provide'!$M$2:$M$200,0)),0,INDEX('Data to provide'!$O$2:$O$200,MATCH('Irr Correlation'!A148,'Data to provide'!$M$2:$M$200,0)))</f>
        <v>150.4</v>
      </c>
      <c r="I148" s="50">
        <f t="shared" si="35"/>
        <v>150.04237719190755</v>
      </c>
      <c r="J148" s="68">
        <f t="shared" si="39"/>
        <v>3</v>
      </c>
      <c r="U148" s="30"/>
      <c r="V148" s="11" t="str">
        <f t="shared" si="29"/>
        <v/>
      </c>
      <c r="W148" s="11" t="str">
        <f t="shared" si="30"/>
        <v/>
      </c>
      <c r="X148" s="18"/>
      <c r="AB148" s="55"/>
      <c r="AI148" s="29"/>
      <c r="AJ148" s="11" t="str">
        <f t="shared" si="36"/>
        <v/>
      </c>
      <c r="AK148" s="11" t="str">
        <f t="shared" si="37"/>
        <v/>
      </c>
      <c r="AL148" s="1" t="str">
        <f t="shared" si="38"/>
        <v/>
      </c>
      <c r="AM148" s="1"/>
    </row>
    <row r="149" spans="1:39" x14ac:dyDescent="0.25">
      <c r="A149" s="6" t="str">
        <f t="shared" si="31"/>
        <v>20174</v>
      </c>
      <c r="B149" s="61">
        <v>42855</v>
      </c>
      <c r="C149" s="50">
        <f>IF(ISNA(MATCH(A149,'Data to provide'!$H$2:$H$200,0)),0,INDEX('Data to provide'!$J$2:$J$200,MATCH('Irr Correlation'!A149,'Data to provide'!$H$2:$H347,0)))</f>
        <v>175995</v>
      </c>
      <c r="D149" s="50">
        <f>IF(ISNA(MATCH(A149,'Data to provide'!$H$2:$H$200,0)),0,INDEX('Data to provide'!$K$2:$K$200,MATCH('Irr Correlation'!A149,'Data to provide'!$H$2:$H347,0)))</f>
        <v>196133.69919099999</v>
      </c>
      <c r="E149">
        <f t="shared" si="32"/>
        <v>30</v>
      </c>
      <c r="F149">
        <f t="shared" si="33"/>
        <v>4</v>
      </c>
      <c r="G149">
        <f t="shared" si="34"/>
        <v>2017</v>
      </c>
      <c r="H149" s="50">
        <f>IF(ISNA(MATCH(A149,'Data to provide'!$M$2:$M$200,0)),0,INDEX('Data to provide'!$O$2:$O$200,MATCH('Irr Correlation'!A149,'Data to provide'!$M$2:$M$200,0)))</f>
        <v>184.2</v>
      </c>
      <c r="I149" s="50">
        <f t="shared" si="35"/>
        <v>184.67397366540209</v>
      </c>
      <c r="J149" s="68">
        <f t="shared" si="39"/>
        <v>4</v>
      </c>
      <c r="U149" s="30"/>
      <c r="V149" s="11" t="str">
        <f t="shared" si="29"/>
        <v/>
      </c>
      <c r="W149" s="11" t="str">
        <f t="shared" si="30"/>
        <v/>
      </c>
      <c r="X149" s="18"/>
      <c r="AB149" s="55"/>
      <c r="AI149" s="29"/>
      <c r="AJ149" s="11" t="str">
        <f t="shared" si="36"/>
        <v/>
      </c>
      <c r="AK149" s="11" t="str">
        <f t="shared" si="37"/>
        <v/>
      </c>
      <c r="AL149" s="1" t="str">
        <f t="shared" si="38"/>
        <v/>
      </c>
      <c r="AM149" s="1"/>
    </row>
    <row r="150" spans="1:39" x14ac:dyDescent="0.25">
      <c r="A150" s="6" t="str">
        <f t="shared" si="31"/>
        <v>20175</v>
      </c>
      <c r="B150" s="61">
        <v>42886</v>
      </c>
      <c r="C150" s="50">
        <f>IF(ISNA(MATCH(A150,'Data to provide'!$H$2:$H$200,0)),0,INDEX('Data to provide'!$J$2:$J$200,MATCH('Irr Correlation'!A150,'Data to provide'!$H$2:$H348,0)))</f>
        <v>191532</v>
      </c>
      <c r="D150" s="50">
        <f>IF(ISNA(MATCH(A150,'Data to provide'!$H$2:$H$200,0)),0,INDEX('Data to provide'!$K$2:$K$200,MATCH('Irr Correlation'!A150,'Data to provide'!$H$2:$H348,0)))</f>
        <v>194769.515014</v>
      </c>
      <c r="E150">
        <f t="shared" si="32"/>
        <v>31</v>
      </c>
      <c r="F150">
        <f t="shared" si="33"/>
        <v>5</v>
      </c>
      <c r="G150">
        <f t="shared" si="34"/>
        <v>2017</v>
      </c>
      <c r="H150" s="50">
        <f>IF(ISNA(MATCH(A150,'Data to provide'!$M$2:$M$200,0)),0,INDEX('Data to provide'!$O$2:$O$200,MATCH('Irr Correlation'!A150,'Data to provide'!$M$2:$M$200,0)))</f>
        <v>179.9</v>
      </c>
      <c r="I150" s="50">
        <f t="shared" si="35"/>
        <v>183.2823085639227</v>
      </c>
      <c r="J150" s="68">
        <f t="shared" si="39"/>
        <v>5</v>
      </c>
      <c r="U150" s="30"/>
      <c r="V150" s="11" t="str">
        <f t="shared" si="29"/>
        <v/>
      </c>
      <c r="W150" s="11" t="str">
        <f t="shared" si="30"/>
        <v/>
      </c>
      <c r="X150" s="18"/>
      <c r="AB150" s="55"/>
      <c r="AI150" s="29"/>
      <c r="AJ150" s="11" t="str">
        <f t="shared" si="36"/>
        <v/>
      </c>
      <c r="AK150" s="11" t="str">
        <f t="shared" si="37"/>
        <v/>
      </c>
      <c r="AL150" s="1" t="str">
        <f t="shared" si="38"/>
        <v/>
      </c>
      <c r="AM150" s="1"/>
    </row>
    <row r="151" spans="1:39" x14ac:dyDescent="0.25">
      <c r="A151" s="6" t="str">
        <f t="shared" si="31"/>
        <v>20176</v>
      </c>
      <c r="B151" s="61">
        <v>42916</v>
      </c>
      <c r="C151" s="50">
        <f>IF(ISNA(MATCH(A151,'Data to provide'!$H$2:$H$200,0)),0,INDEX('Data to provide'!$J$2:$J$200,MATCH('Irr Correlation'!A151,'Data to provide'!$H$2:$H349,0)))</f>
        <v>210005</v>
      </c>
      <c r="D151" s="50">
        <f>IF(ISNA(MATCH(A151,'Data to provide'!$H$2:$H$200,0)),0,INDEX('Data to provide'!$K$2:$K$200,MATCH('Irr Correlation'!A151,'Data to provide'!$H$2:$H349,0)))</f>
        <v>207811.73764599999</v>
      </c>
      <c r="E151">
        <f t="shared" si="32"/>
        <v>30</v>
      </c>
      <c r="F151">
        <f t="shared" si="33"/>
        <v>6</v>
      </c>
      <c r="G151">
        <f t="shared" si="34"/>
        <v>2017</v>
      </c>
      <c r="H151" s="50">
        <f>IF(ISNA(MATCH(A151,'Data to provide'!$M$2:$M$200,0)),0,INDEX('Data to provide'!$O$2:$O$200,MATCH('Irr Correlation'!A151,'Data to provide'!$M$2:$M$200,0)))</f>
        <v>194.4</v>
      </c>
      <c r="I151" s="50">
        <f t="shared" si="35"/>
        <v>196.58726136186098</v>
      </c>
      <c r="J151" s="68">
        <f t="shared" si="39"/>
        <v>6</v>
      </c>
      <c r="U151" s="30"/>
      <c r="V151" s="11" t="str">
        <f t="shared" si="29"/>
        <v/>
      </c>
      <c r="W151" s="11" t="str">
        <f t="shared" si="30"/>
        <v/>
      </c>
      <c r="X151" s="18"/>
      <c r="AB151" s="55"/>
      <c r="AI151" s="29"/>
      <c r="AJ151" s="11" t="str">
        <f t="shared" si="36"/>
        <v/>
      </c>
      <c r="AK151" s="11" t="str">
        <f t="shared" si="37"/>
        <v/>
      </c>
      <c r="AL151" s="1" t="str">
        <f t="shared" si="38"/>
        <v/>
      </c>
      <c r="AM151" s="1"/>
    </row>
    <row r="152" spans="1:39" x14ac:dyDescent="0.25">
      <c r="A152" s="6" t="str">
        <f t="shared" si="31"/>
        <v>20177</v>
      </c>
      <c r="B152" s="61">
        <v>42947</v>
      </c>
      <c r="C152" s="50">
        <f>IF(ISNA(MATCH(A152,'Data to provide'!$H$2:$H$200,0)),0,INDEX('Data to provide'!$J$2:$J$200,MATCH('Irr Correlation'!A152,'Data to provide'!$H$2:$H350,0)))</f>
        <v>202668</v>
      </c>
      <c r="D152" s="50">
        <f>IF(ISNA(MATCH(A152,'Data to provide'!$H$2:$H$200,0)),0,INDEX('Data to provide'!$K$2:$K$200,MATCH('Irr Correlation'!A152,'Data to provide'!$H$2:$H350,0)))</f>
        <v>201926.20365899999</v>
      </c>
      <c r="E152">
        <f t="shared" si="32"/>
        <v>31</v>
      </c>
      <c r="F152">
        <f t="shared" si="33"/>
        <v>7</v>
      </c>
      <c r="G152">
        <f t="shared" si="34"/>
        <v>2017</v>
      </c>
      <c r="H152" s="50">
        <f>IF(ISNA(MATCH(A152,'Data to provide'!$M$2:$M$200,0)),0,INDEX('Data to provide'!$O$2:$O$200,MATCH('Irr Correlation'!A152,'Data to provide'!$M$2:$M$200,0)))</f>
        <v>183.2</v>
      </c>
      <c r="I152" s="50">
        <f t="shared" si="35"/>
        <v>190.58316573359241</v>
      </c>
      <c r="J152" s="68">
        <f t="shared" si="39"/>
        <v>7</v>
      </c>
      <c r="U152" s="30"/>
      <c r="V152" s="11" t="str">
        <f t="shared" si="29"/>
        <v/>
      </c>
      <c r="W152" s="11" t="str">
        <f t="shared" si="30"/>
        <v/>
      </c>
      <c r="X152" s="18"/>
      <c r="AB152" s="55"/>
      <c r="AI152" s="29"/>
      <c r="AJ152" s="11" t="str">
        <f t="shared" si="36"/>
        <v/>
      </c>
      <c r="AK152" s="11" t="str">
        <f t="shared" si="37"/>
        <v/>
      </c>
      <c r="AL152" s="1" t="str">
        <f t="shared" si="38"/>
        <v/>
      </c>
      <c r="AM152" s="1"/>
    </row>
    <row r="153" spans="1:39" x14ac:dyDescent="0.25">
      <c r="A153" s="6" t="str">
        <f t="shared" si="31"/>
        <v>20178</v>
      </c>
      <c r="B153" s="61">
        <v>42978</v>
      </c>
      <c r="C153" s="50">
        <f>IF(ISNA(MATCH(A153,'Data to provide'!$H$2:$H$200,0)),0,INDEX('Data to provide'!$J$2:$J$200,MATCH('Irr Correlation'!A153,'Data to provide'!$H$2:$H351,0)))</f>
        <v>170093</v>
      </c>
      <c r="D153" s="50">
        <f>IF(ISNA(MATCH(A153,'Data to provide'!$H$2:$H$200,0)),0,INDEX('Data to provide'!$K$2:$K$200,MATCH('Irr Correlation'!A153,'Data to provide'!$H$2:$H351,0)))</f>
        <v>180253.89812</v>
      </c>
      <c r="E153">
        <f t="shared" si="32"/>
        <v>31</v>
      </c>
      <c r="F153">
        <f t="shared" si="33"/>
        <v>8</v>
      </c>
      <c r="G153">
        <f t="shared" si="34"/>
        <v>2017</v>
      </c>
      <c r="H153" s="50">
        <f>IF(ISNA(MATCH(A153,'Data to provide'!$M$2:$M$200,0)),0,INDEX('Data to provide'!$O$2:$O$200,MATCH('Irr Correlation'!A153,'Data to provide'!$M$2:$M$200,0)))</f>
        <v>168.8</v>
      </c>
      <c r="I153" s="50">
        <f t="shared" si="35"/>
        <v>168.47428058763518</v>
      </c>
      <c r="J153" s="68">
        <f t="shared" si="39"/>
        <v>8</v>
      </c>
      <c r="U153" s="30"/>
      <c r="V153" s="11" t="str">
        <f t="shared" si="29"/>
        <v/>
      </c>
      <c r="W153" s="11" t="str">
        <f t="shared" si="30"/>
        <v/>
      </c>
      <c r="X153" s="18"/>
      <c r="AB153" s="55"/>
      <c r="AI153" s="29"/>
      <c r="AJ153" s="11" t="str">
        <f t="shared" si="36"/>
        <v/>
      </c>
      <c r="AK153" s="11" t="str">
        <f t="shared" si="37"/>
        <v/>
      </c>
      <c r="AL153" s="1" t="str">
        <f t="shared" si="38"/>
        <v/>
      </c>
      <c r="AM153" s="1"/>
    </row>
    <row r="154" spans="1:39" x14ac:dyDescent="0.25">
      <c r="A154" s="6" t="str">
        <f t="shared" si="31"/>
        <v>20179</v>
      </c>
      <c r="B154" s="61">
        <v>43008</v>
      </c>
      <c r="C154" s="50">
        <f>IF(ISNA(MATCH(A154,'Data to provide'!$H$2:$H$200,0)),0,INDEX('Data to provide'!$J$2:$J$200,MATCH('Irr Correlation'!A154,'Data to provide'!$H$2:$H352,0)))</f>
        <v>132578</v>
      </c>
      <c r="D154" s="50">
        <f>IF(ISNA(MATCH(A154,'Data to provide'!$H$2:$H$200,0)),0,INDEX('Data to provide'!$K$2:$K$200,MATCH('Irr Correlation'!A154,'Data to provide'!$H$2:$H352,0)))</f>
        <v>155762.36050000001</v>
      </c>
      <c r="E154">
        <f t="shared" si="32"/>
        <v>30</v>
      </c>
      <c r="F154">
        <f t="shared" si="33"/>
        <v>9</v>
      </c>
      <c r="G154">
        <f t="shared" si="34"/>
        <v>2017</v>
      </c>
      <c r="H154" s="50">
        <f>IF(ISNA(MATCH(A154,'Data to provide'!$M$2:$M$200,0)),0,INDEX('Data to provide'!$O$2:$O$200,MATCH('Irr Correlation'!A154,'Data to provide'!$M$2:$M$200,0)))</f>
        <v>143.4</v>
      </c>
      <c r="I154" s="50">
        <f t="shared" si="35"/>
        <v>143.48937109962247</v>
      </c>
      <c r="J154" s="68">
        <f t="shared" si="39"/>
        <v>9</v>
      </c>
      <c r="U154" s="30"/>
      <c r="V154" s="11" t="str">
        <f t="shared" si="29"/>
        <v/>
      </c>
      <c r="W154" s="11" t="str">
        <f t="shared" si="30"/>
        <v/>
      </c>
      <c r="X154" s="18"/>
      <c r="AB154" s="55"/>
      <c r="AI154" s="29"/>
      <c r="AJ154" s="11" t="str">
        <f t="shared" si="36"/>
        <v/>
      </c>
      <c r="AK154" s="11" t="str">
        <f t="shared" si="37"/>
        <v/>
      </c>
      <c r="AL154" s="1" t="str">
        <f t="shared" si="38"/>
        <v/>
      </c>
      <c r="AM154" s="1"/>
    </row>
    <row r="155" spans="1:39" x14ac:dyDescent="0.25">
      <c r="A155" s="6" t="str">
        <f t="shared" si="31"/>
        <v>201710</v>
      </c>
      <c r="B155" s="61">
        <v>43039</v>
      </c>
      <c r="C155" s="50">
        <f>IF(ISNA(MATCH(A155,'Data to provide'!$H$2:$H$200,0)),0,INDEX('Data to provide'!$J$2:$J$200,MATCH('Irr Correlation'!A155,'Data to provide'!$H$2:$H353,0)))</f>
        <v>100566</v>
      </c>
      <c r="D155" s="50">
        <f>IF(ISNA(MATCH(A155,'Data to provide'!$H$2:$H$200,0)),0,INDEX('Data to provide'!$K$2:$K$200,MATCH('Irr Correlation'!A155,'Data to provide'!$H$2:$H353,0)))</f>
        <v>135380.84857500001</v>
      </c>
      <c r="E155">
        <f t="shared" si="32"/>
        <v>31</v>
      </c>
      <c r="F155">
        <f t="shared" si="33"/>
        <v>10</v>
      </c>
      <c r="G155">
        <f t="shared" si="34"/>
        <v>2017</v>
      </c>
      <c r="H155" s="50">
        <f>IF(ISNA(MATCH(A155,'Data to provide'!$M$2:$M$200,0)),0,INDEX('Data to provide'!$O$2:$O$200,MATCH('Irr Correlation'!A155,'Data to provide'!$M$2:$M$200,0)))</f>
        <v>126</v>
      </c>
      <c r="I155" s="50">
        <f t="shared" si="35"/>
        <v>122.69728206969017</v>
      </c>
      <c r="J155" s="68">
        <f t="shared" si="39"/>
        <v>10</v>
      </c>
      <c r="U155" s="30"/>
      <c r="V155" s="11" t="str">
        <f t="shared" si="29"/>
        <v/>
      </c>
      <c r="W155" s="11" t="str">
        <f t="shared" si="30"/>
        <v/>
      </c>
      <c r="X155" s="18"/>
      <c r="AB155" s="55"/>
      <c r="AI155" s="29"/>
      <c r="AJ155" s="11" t="str">
        <f t="shared" si="36"/>
        <v/>
      </c>
      <c r="AK155" s="11" t="str">
        <f t="shared" si="37"/>
        <v/>
      </c>
      <c r="AL155" s="1" t="str">
        <f t="shared" si="38"/>
        <v/>
      </c>
      <c r="AM155" s="1"/>
    </row>
    <row r="156" spans="1:39" x14ac:dyDescent="0.25">
      <c r="A156" s="6" t="str">
        <f t="shared" si="31"/>
        <v>201711</v>
      </c>
      <c r="B156" s="61">
        <v>43069</v>
      </c>
      <c r="C156" s="50">
        <f>IF(ISNA(MATCH(A156,'Data to provide'!$H$2:$H$200,0)),0,INDEX('Data to provide'!$J$2:$J$200,MATCH('Irr Correlation'!A156,'Data to provide'!$H$2:$H354,0)))</f>
        <v>59782</v>
      </c>
      <c r="D156" s="50">
        <f>IF(ISNA(MATCH(A156,'Data to provide'!$H$2:$H$200,0)),0,INDEX('Data to provide'!$K$2:$K$200,MATCH('Irr Correlation'!A156,'Data to provide'!$H$2:$H354,0)))</f>
        <v>89706.558896000002</v>
      </c>
      <c r="E156">
        <f t="shared" si="32"/>
        <v>30</v>
      </c>
      <c r="F156">
        <f t="shared" si="33"/>
        <v>11</v>
      </c>
      <c r="G156">
        <f t="shared" si="34"/>
        <v>2017</v>
      </c>
      <c r="H156" s="50">
        <f>IF(ISNA(MATCH(A156,'Data to provide'!$M$2:$M$200,0)),0,INDEX('Data to provide'!$O$2:$O$200,MATCH('Irr Correlation'!A156,'Data to provide'!$M$2:$M$200,0)))</f>
        <v>78.5</v>
      </c>
      <c r="I156" s="50">
        <f t="shared" si="35"/>
        <v>76.102902767542972</v>
      </c>
      <c r="J156" s="68">
        <f t="shared" si="39"/>
        <v>11</v>
      </c>
      <c r="U156" s="30"/>
      <c r="V156" s="11" t="str">
        <f t="shared" si="29"/>
        <v/>
      </c>
      <c r="W156" s="11" t="str">
        <f t="shared" si="30"/>
        <v/>
      </c>
      <c r="X156" s="18"/>
      <c r="AB156" s="55"/>
      <c r="AI156" s="29"/>
      <c r="AJ156" s="11" t="str">
        <f t="shared" si="36"/>
        <v/>
      </c>
      <c r="AK156" s="11" t="str">
        <f t="shared" si="37"/>
        <v/>
      </c>
      <c r="AL156" s="1" t="str">
        <f t="shared" si="38"/>
        <v/>
      </c>
      <c r="AM156" s="1"/>
    </row>
    <row r="157" spans="1:39" x14ac:dyDescent="0.25">
      <c r="A157" s="6" t="str">
        <f t="shared" si="31"/>
        <v>201712</v>
      </c>
      <c r="B157" s="61">
        <v>43100</v>
      </c>
      <c r="C157" s="50">
        <f>IF(ISNA(MATCH(A157,'Data to provide'!$H$2:$H$200,0)),0,INDEX('Data to provide'!$J$2:$J$200,MATCH('Irr Correlation'!A157,'Data to provide'!$H$2:$H355,0)))</f>
        <v>46396</v>
      </c>
      <c r="D157" s="50">
        <f>IF(ISNA(MATCH(A157,'Data to provide'!$H$2:$H$200,0)),0,INDEX('Data to provide'!$K$2:$K$200,MATCH('Irr Correlation'!A157,'Data to provide'!$H$2:$H355,0)))</f>
        <v>71072.007238000006</v>
      </c>
      <c r="E157">
        <f t="shared" si="32"/>
        <v>31</v>
      </c>
      <c r="F157">
        <f t="shared" si="33"/>
        <v>12</v>
      </c>
      <c r="G157">
        <f t="shared" si="34"/>
        <v>2017</v>
      </c>
      <c r="H157" s="50">
        <f>IF(ISNA(MATCH(A157,'Data to provide'!$M$2:$M$200,0)),0,INDEX('Data to provide'!$O$2:$O$200,MATCH('Irr Correlation'!A157,'Data to provide'!$M$2:$M$200,0)))</f>
        <v>52.5</v>
      </c>
      <c r="I157" s="50">
        <f t="shared" si="35"/>
        <v>57.092965794674924</v>
      </c>
      <c r="J157" s="68">
        <f t="shared" si="39"/>
        <v>12</v>
      </c>
      <c r="U157" s="30"/>
      <c r="V157" s="11" t="str">
        <f t="shared" si="29"/>
        <v/>
      </c>
      <c r="W157" s="11" t="str">
        <f t="shared" si="30"/>
        <v/>
      </c>
      <c r="X157" s="18"/>
      <c r="AB157" s="55"/>
      <c r="AI157" s="29"/>
      <c r="AJ157" s="11" t="str">
        <f t="shared" si="36"/>
        <v/>
      </c>
      <c r="AK157" s="11" t="str">
        <f t="shared" si="37"/>
        <v/>
      </c>
      <c r="AL157" s="1" t="str">
        <f t="shared" si="38"/>
        <v/>
      </c>
      <c r="AM157" s="1"/>
    </row>
    <row r="158" spans="1:39" x14ac:dyDescent="0.25">
      <c r="A158" s="6" t="str">
        <f t="shared" si="31"/>
        <v>20181</v>
      </c>
      <c r="B158" s="61">
        <v>43131</v>
      </c>
      <c r="C158" s="50">
        <f>IF(ISNA(MATCH(A158,'Data to provide'!$H$2:$H$200,0)),0,INDEX('Data to provide'!$J$2:$J$200,MATCH('Irr Correlation'!A158,'Data to provide'!$H$2:$H356,0)))</f>
        <v>54735</v>
      </c>
      <c r="D158" s="50">
        <f>IF(ISNA(MATCH(A158,'Data to provide'!$H$2:$H$200,0)),0,INDEX('Data to provide'!$K$2:$K$200,MATCH('Irr Correlation'!A158,'Data to provide'!$H$2:$H356,0)))</f>
        <v>84466.255145000003</v>
      </c>
      <c r="E158">
        <f t="shared" si="32"/>
        <v>31</v>
      </c>
      <c r="F158">
        <f t="shared" si="33"/>
        <v>1</v>
      </c>
      <c r="G158">
        <f t="shared" si="34"/>
        <v>2018</v>
      </c>
      <c r="H158" s="50">
        <f>IF(ISNA(MATCH(A158,'Data to provide'!$M$2:$M$200,0)),0,INDEX('Data to provide'!$O$2:$O$200,MATCH('Irr Correlation'!A158,'Data to provide'!$M$2:$M$200,0)))</f>
        <v>0</v>
      </c>
      <c r="I158" s="50">
        <f t="shared" si="35"/>
        <v>70.757035270783149</v>
      </c>
      <c r="J158" s="68">
        <f t="shared" si="39"/>
        <v>1</v>
      </c>
      <c r="U158" s="30"/>
      <c r="V158" s="11" t="str">
        <f t="shared" si="29"/>
        <v/>
      </c>
      <c r="W158" s="11" t="str">
        <f t="shared" si="30"/>
        <v/>
      </c>
      <c r="X158" s="18"/>
      <c r="AB158" s="55"/>
      <c r="AI158" s="29"/>
      <c r="AJ158" s="11" t="str">
        <f t="shared" si="36"/>
        <v/>
      </c>
      <c r="AK158" s="11" t="str">
        <f t="shared" si="37"/>
        <v/>
      </c>
      <c r="AL158" s="1" t="str">
        <f t="shared" si="38"/>
        <v/>
      </c>
      <c r="AM158" s="1"/>
    </row>
    <row r="159" spans="1:39" x14ac:dyDescent="0.25">
      <c r="A159" s="6" t="str">
        <f t="shared" si="31"/>
        <v>20182</v>
      </c>
      <c r="B159" s="61">
        <v>43159</v>
      </c>
      <c r="C159" s="50">
        <f>IF(ISNA(MATCH(A159,'Data to provide'!$H$2:$H$200,0)),0,INDEX('Data to provide'!$J$2:$J$200,MATCH('Irr Correlation'!A159,'Data to provide'!$H$2:$H357,0)))</f>
        <v>74995</v>
      </c>
      <c r="D159" s="50">
        <f>IF(ISNA(MATCH(A159,'Data to provide'!$H$2:$H$200,0)),0,INDEX('Data to provide'!$K$2:$K$200,MATCH('Irr Correlation'!A159,'Data to provide'!$H$2:$H357,0)))</f>
        <v>104315.69962499999</v>
      </c>
      <c r="E159">
        <f t="shared" si="32"/>
        <v>28</v>
      </c>
      <c r="F159">
        <f t="shared" si="33"/>
        <v>2</v>
      </c>
      <c r="G159">
        <f t="shared" si="34"/>
        <v>2018</v>
      </c>
      <c r="H159" s="50">
        <f>IF(ISNA(MATCH(A159,'Data to provide'!$M$2:$M$200,0)),0,INDEX('Data to provide'!$O$2:$O$200,MATCH('Irr Correlation'!A159,'Data to provide'!$M$2:$M$200,0)))</f>
        <v>0</v>
      </c>
      <c r="I159" s="50">
        <f t="shared" si="35"/>
        <v>91.006338577699523</v>
      </c>
      <c r="J159" s="68">
        <f t="shared" si="39"/>
        <v>0</v>
      </c>
      <c r="U159" s="30"/>
      <c r="V159" s="11" t="str">
        <f t="shared" si="29"/>
        <v/>
      </c>
      <c r="W159" s="11" t="str">
        <f t="shared" si="30"/>
        <v/>
      </c>
      <c r="X159" s="18"/>
      <c r="AB159" s="55"/>
      <c r="AI159" s="29"/>
      <c r="AJ159" s="11" t="str">
        <f t="shared" si="36"/>
        <v/>
      </c>
      <c r="AK159" s="11" t="str">
        <f t="shared" si="37"/>
        <v/>
      </c>
      <c r="AL159" s="1" t="str">
        <f t="shared" si="38"/>
        <v/>
      </c>
      <c r="AM159" s="1"/>
    </row>
    <row r="160" spans="1:39" x14ac:dyDescent="0.25">
      <c r="A160" s="6" t="str">
        <f t="shared" si="31"/>
        <v>20183</v>
      </c>
      <c r="B160" s="61">
        <v>43190</v>
      </c>
      <c r="C160" s="50">
        <f>IF(ISNA(MATCH(A160,'Data to provide'!$H$2:$H$200,0)),0,INDEX('Data to provide'!$J$2:$J$200,MATCH('Irr Correlation'!A160,'Data to provide'!$H$2:$H358,0)))</f>
        <v>117205</v>
      </c>
      <c r="D160" s="50">
        <f>IF(ISNA(MATCH(A160,'Data to provide'!$H$2:$H$200,0)),0,INDEX('Data to provide'!$K$2:$K$200,MATCH('Irr Correlation'!A160,'Data to provide'!$H$2:$H358,0)))</f>
        <v>142585.352277</v>
      </c>
      <c r="E160">
        <f t="shared" si="32"/>
        <v>31</v>
      </c>
      <c r="F160">
        <f t="shared" si="33"/>
        <v>3</v>
      </c>
      <c r="G160">
        <f t="shared" si="34"/>
        <v>2018</v>
      </c>
      <c r="H160" s="50">
        <f>IF(ISNA(MATCH(A160,'Data to provide'!$M$2:$M$200,0)),0,INDEX('Data to provide'!$O$2:$O$200,MATCH('Irr Correlation'!A160,'Data to provide'!$M$2:$M$200,0)))</f>
        <v>0</v>
      </c>
      <c r="I160" s="50">
        <f t="shared" si="35"/>
        <v>130.04691751085289</v>
      </c>
      <c r="J160" s="68">
        <f t="shared" si="39"/>
        <v>0</v>
      </c>
      <c r="U160" s="30"/>
      <c r="V160" s="11" t="str">
        <f t="shared" si="29"/>
        <v/>
      </c>
      <c r="W160" s="11" t="str">
        <f t="shared" si="30"/>
        <v/>
      </c>
      <c r="X160" s="18"/>
      <c r="AB160" s="55"/>
      <c r="AI160" s="29"/>
      <c r="AJ160" s="11" t="str">
        <f t="shared" si="36"/>
        <v/>
      </c>
      <c r="AK160" s="11" t="str">
        <f t="shared" si="37"/>
        <v/>
      </c>
      <c r="AL160" s="1" t="str">
        <f t="shared" si="38"/>
        <v/>
      </c>
      <c r="AM160" s="1"/>
    </row>
    <row r="161" spans="1:39" x14ac:dyDescent="0.25">
      <c r="A161" s="6" t="str">
        <f t="shared" si="31"/>
        <v>20184</v>
      </c>
      <c r="B161" s="61">
        <v>43220</v>
      </c>
      <c r="C161" s="50">
        <f>IF(ISNA(MATCH(A161,'Data to provide'!$H$2:$H$200,0)),0,INDEX('Data to provide'!$J$2:$J$200,MATCH('Irr Correlation'!A161,'Data to provide'!$H$2:$H359,0)))</f>
        <v>139793</v>
      </c>
      <c r="D161" s="50">
        <f>IF(ISNA(MATCH(A161,'Data to provide'!$H$2:$H$200,0)),0,INDEX('Data to provide'!$K$2:$K$200,MATCH('Irr Correlation'!A161,'Data to provide'!$H$2:$H359,0)))</f>
        <v>152401.08288199999</v>
      </c>
      <c r="E161">
        <f t="shared" si="32"/>
        <v>30</v>
      </c>
      <c r="F161">
        <f t="shared" si="33"/>
        <v>4</v>
      </c>
      <c r="G161">
        <f t="shared" si="34"/>
        <v>2018</v>
      </c>
      <c r="H161" s="50">
        <f>IF(ISNA(MATCH(A161,'Data to provide'!$M$2:$M$200,0)),0,INDEX('Data to provide'!$O$2:$O$200,MATCH('Irr Correlation'!A161,'Data to provide'!$M$2:$M$200,0)))</f>
        <v>0</v>
      </c>
      <c r="I161" s="50">
        <f t="shared" si="35"/>
        <v>140.06038193802598</v>
      </c>
      <c r="J161" s="68">
        <f t="shared" si="39"/>
        <v>0</v>
      </c>
      <c r="U161" s="30"/>
      <c r="V161" s="11" t="str">
        <f t="shared" si="29"/>
        <v/>
      </c>
      <c r="W161" s="11" t="str">
        <f t="shared" si="30"/>
        <v/>
      </c>
      <c r="X161" s="18"/>
      <c r="AB161" s="55"/>
      <c r="AI161" s="29"/>
      <c r="AJ161" s="11" t="str">
        <f t="shared" si="36"/>
        <v/>
      </c>
      <c r="AK161" s="11" t="str">
        <f t="shared" si="37"/>
        <v/>
      </c>
      <c r="AL161" s="1" t="str">
        <f t="shared" si="38"/>
        <v/>
      </c>
      <c r="AM161" s="1"/>
    </row>
    <row r="162" spans="1:39" x14ac:dyDescent="0.25">
      <c r="A162" s="6" t="str">
        <f t="shared" si="31"/>
        <v>20185</v>
      </c>
      <c r="B162" s="61">
        <v>43251</v>
      </c>
      <c r="C162" s="50">
        <f>IF(ISNA(MATCH(A162,'Data to provide'!$H$2:$H$200,0)),0,INDEX('Data to provide'!$J$2:$J$200,MATCH('Irr Correlation'!A162,'Data to provide'!$H$2:$H360,0)))</f>
        <v>166363</v>
      </c>
      <c r="D162" s="50">
        <f>IF(ISNA(MATCH(A162,'Data to provide'!$H$2:$H$200,0)),0,INDEX('Data to provide'!$K$2:$K$200,MATCH('Irr Correlation'!A162,'Data to provide'!$H$2:$H360,0)))</f>
        <v>168571.25533499999</v>
      </c>
      <c r="E162">
        <f t="shared" si="32"/>
        <v>31</v>
      </c>
      <c r="F162">
        <f t="shared" si="33"/>
        <v>5</v>
      </c>
      <c r="G162">
        <f t="shared" si="34"/>
        <v>2018</v>
      </c>
      <c r="H162" s="50">
        <f>IF(ISNA(MATCH(A162,'Data to provide'!$M$2:$M$200,0)),0,INDEX('Data to provide'!$O$2:$O$200,MATCH('Irr Correlation'!A162,'Data to provide'!$M$2:$M$200,0)))</f>
        <v>0</v>
      </c>
      <c r="I162" s="50">
        <f t="shared" si="35"/>
        <v>156.55629580885795</v>
      </c>
      <c r="J162" s="68">
        <f t="shared" si="39"/>
        <v>0</v>
      </c>
      <c r="U162" s="30"/>
      <c r="V162" s="11" t="str">
        <f t="shared" si="29"/>
        <v/>
      </c>
      <c r="W162" s="11" t="str">
        <f t="shared" si="30"/>
        <v/>
      </c>
      <c r="X162" s="18"/>
      <c r="AB162" s="55"/>
      <c r="AI162" s="29"/>
      <c r="AJ162" s="11" t="str">
        <f t="shared" si="36"/>
        <v/>
      </c>
      <c r="AK162" s="11" t="str">
        <f t="shared" si="37"/>
        <v/>
      </c>
      <c r="AL162" s="1" t="str">
        <f t="shared" si="38"/>
        <v/>
      </c>
      <c r="AM162" s="1"/>
    </row>
    <row r="163" spans="1:39" x14ac:dyDescent="0.25">
      <c r="A163" s="6" t="str">
        <f t="shared" si="31"/>
        <v>20186</v>
      </c>
      <c r="B163" s="61">
        <v>43281</v>
      </c>
      <c r="C163" s="50">
        <f>IF(ISNA(MATCH(A163,'Data to provide'!$H$2:$H$200,0)),0,INDEX('Data to provide'!$J$2:$J$200,MATCH('Irr Correlation'!A163,'Data to provide'!$H$2:$H361,0)))</f>
        <v>200723</v>
      </c>
      <c r="D163" s="50">
        <f>IF(ISNA(MATCH(A163,'Data to provide'!$H$2:$H$200,0)),0,INDEX('Data to provide'!$K$2:$K$200,MATCH('Irr Correlation'!A163,'Data to provide'!$H$2:$H361,0)))</f>
        <v>196807.72179899999</v>
      </c>
      <c r="E163">
        <f t="shared" si="32"/>
        <v>30</v>
      </c>
      <c r="F163">
        <f t="shared" si="33"/>
        <v>6</v>
      </c>
      <c r="G163">
        <f t="shared" si="34"/>
        <v>2018</v>
      </c>
      <c r="H163" s="50">
        <f>IF(ISNA(MATCH(A163,'Data to provide'!$M$2:$M$200,0)),0,INDEX('Data to provide'!$O$2:$O$200,MATCH('Irr Correlation'!A163,'Data to provide'!$M$2:$M$200,0)))</f>
        <v>0</v>
      </c>
      <c r="I163" s="50">
        <f t="shared" si="35"/>
        <v>185.36157417930374</v>
      </c>
      <c r="J163" s="68">
        <f t="shared" si="39"/>
        <v>0</v>
      </c>
      <c r="U163" s="30"/>
      <c r="V163" s="11" t="str">
        <f t="shared" si="29"/>
        <v/>
      </c>
      <c r="W163" s="11" t="str">
        <f t="shared" si="30"/>
        <v/>
      </c>
      <c r="X163" s="18"/>
      <c r="AB163" s="55"/>
      <c r="AI163" s="29"/>
      <c r="AJ163" s="11" t="str">
        <f t="shared" si="36"/>
        <v/>
      </c>
      <c r="AK163" s="11" t="str">
        <f t="shared" si="37"/>
        <v/>
      </c>
      <c r="AL163" s="1" t="str">
        <f t="shared" si="38"/>
        <v/>
      </c>
      <c r="AM163" s="1"/>
    </row>
    <row r="164" spans="1:39" x14ac:dyDescent="0.25">
      <c r="A164" s="6" t="str">
        <f t="shared" si="31"/>
        <v>20187</v>
      </c>
      <c r="B164" s="61">
        <v>43312</v>
      </c>
      <c r="C164" s="50">
        <f>IF(ISNA(MATCH(A164,'Data to provide'!$H$2:$H$200,0)),0,INDEX('Data to provide'!$J$2:$J$200,MATCH('Irr Correlation'!A164,'Data to provide'!$H$2:$H362,0)))</f>
        <v>231214</v>
      </c>
      <c r="D164" s="50">
        <f>IF(ISNA(MATCH(A164,'Data to provide'!$H$2:$H$200,0)),0,INDEX('Data to provide'!$K$2:$K$200,MATCH('Irr Correlation'!A164,'Data to provide'!$H$2:$H362,0)))</f>
        <v>232926.02984900001</v>
      </c>
      <c r="E164">
        <f t="shared" si="32"/>
        <v>31</v>
      </c>
      <c r="F164">
        <f t="shared" si="33"/>
        <v>7</v>
      </c>
      <c r="G164">
        <f t="shared" si="34"/>
        <v>2018</v>
      </c>
      <c r="H164" s="50">
        <f>IF(ISNA(MATCH(A164,'Data to provide'!$M$2:$M$200,0)),0,INDEX('Data to provide'!$O$2:$O$200,MATCH('Irr Correlation'!A164,'Data to provide'!$M$2:$M$200,0)))</f>
        <v>0</v>
      </c>
      <c r="I164" s="50">
        <f t="shared" si="35"/>
        <v>222.20747056567407</v>
      </c>
      <c r="J164" s="68">
        <f t="shared" si="39"/>
        <v>0</v>
      </c>
      <c r="U164" s="30"/>
      <c r="V164" s="11" t="str">
        <f t="shared" si="29"/>
        <v/>
      </c>
      <c r="W164" s="11" t="str">
        <f t="shared" si="30"/>
        <v/>
      </c>
      <c r="X164" s="18"/>
      <c r="AB164" s="55"/>
      <c r="AI164" s="29"/>
      <c r="AJ164" s="11" t="str">
        <f t="shared" si="36"/>
        <v/>
      </c>
      <c r="AK164" s="11" t="str">
        <f t="shared" si="37"/>
        <v/>
      </c>
      <c r="AL164" s="1" t="str">
        <f t="shared" si="38"/>
        <v/>
      </c>
      <c r="AM164" s="1"/>
    </row>
    <row r="165" spans="1:39" x14ac:dyDescent="0.25">
      <c r="A165" s="6" t="str">
        <f t="shared" si="31"/>
        <v>20188</v>
      </c>
      <c r="B165" s="61">
        <v>43343</v>
      </c>
      <c r="C165" s="50">
        <f>IF(ISNA(MATCH(A165,'Data to provide'!$H$2:$H$200,0)),0,INDEX('Data to provide'!$J$2:$J$200,MATCH('Irr Correlation'!A165,'Data to provide'!$H$2:$H363,0)))</f>
        <v>197884</v>
      </c>
      <c r="D165" s="50">
        <f>IF(ISNA(MATCH(A165,'Data to provide'!$H$2:$H$200,0)),0,INDEX('Data to provide'!$K$2:$K$200,MATCH('Irr Correlation'!A165,'Data to provide'!$H$2:$H363,0)))</f>
        <v>213324.44730900001</v>
      </c>
      <c r="E165">
        <f t="shared" si="32"/>
        <v>31</v>
      </c>
      <c r="F165">
        <f t="shared" si="33"/>
        <v>8</v>
      </c>
      <c r="G165">
        <f t="shared" si="34"/>
        <v>2018</v>
      </c>
      <c r="H165" s="50">
        <f>IF(ISNA(MATCH(A165,'Data to provide'!$M$2:$M$200,0)),0,INDEX('Data to provide'!$O$2:$O$200,MATCH('Irr Correlation'!A165,'Data to provide'!$M$2:$M$200,0)))</f>
        <v>0</v>
      </c>
      <c r="I165" s="50">
        <f t="shared" si="35"/>
        <v>202.21102227474356</v>
      </c>
      <c r="J165" s="68">
        <f t="shared" si="39"/>
        <v>0</v>
      </c>
      <c r="U165" s="30"/>
      <c r="V165" s="11" t="str">
        <f t="shared" si="29"/>
        <v/>
      </c>
      <c r="W165" s="11" t="str">
        <f t="shared" si="30"/>
        <v/>
      </c>
      <c r="X165" s="18"/>
      <c r="AB165" s="55"/>
      <c r="AI165" s="29"/>
      <c r="AJ165" s="11" t="str">
        <f t="shared" si="36"/>
        <v/>
      </c>
      <c r="AK165" s="11" t="str">
        <f t="shared" si="37"/>
        <v/>
      </c>
      <c r="AL165" s="1" t="str">
        <f t="shared" si="38"/>
        <v/>
      </c>
      <c r="AM165" s="1"/>
    </row>
    <row r="166" spans="1:39" x14ac:dyDescent="0.25">
      <c r="A166" s="6" t="str">
        <f t="shared" si="31"/>
        <v>20189</v>
      </c>
      <c r="B166" s="61">
        <v>43373</v>
      </c>
      <c r="C166" s="50">
        <f>IF(ISNA(MATCH(A166,'Data to provide'!$H$2:$H$200,0)),0,INDEX('Data to provide'!$J$2:$J$200,MATCH('Irr Correlation'!A166,'Data to provide'!$H$2:$H364,0)))</f>
        <v>152863</v>
      </c>
      <c r="D166" s="50">
        <f>IF(ISNA(MATCH(A166,'Data to provide'!$H$2:$H$200,0)),0,INDEX('Data to provide'!$K$2:$K$200,MATCH('Irr Correlation'!A166,'Data to provide'!$H$2:$H364,0)))</f>
        <v>183713.27243000001</v>
      </c>
      <c r="E166">
        <f t="shared" si="32"/>
        <v>30</v>
      </c>
      <c r="F166">
        <f t="shared" si="33"/>
        <v>9</v>
      </c>
      <c r="G166">
        <f t="shared" si="34"/>
        <v>2018</v>
      </c>
      <c r="H166" s="50">
        <f>IF(ISNA(MATCH(A166,'Data to provide'!$M$2:$M$200,0)),0,INDEX('Data to provide'!$O$2:$O$200,MATCH('Irr Correlation'!A166,'Data to provide'!$M$2:$M$200,0)))</f>
        <v>0</v>
      </c>
      <c r="I166" s="50">
        <f t="shared" si="35"/>
        <v>172.00334255840852</v>
      </c>
      <c r="J166" s="68">
        <f t="shared" si="39"/>
        <v>0</v>
      </c>
      <c r="U166" s="30"/>
      <c r="V166" s="11" t="str">
        <f t="shared" si="29"/>
        <v/>
      </c>
      <c r="W166" s="11" t="str">
        <f t="shared" si="30"/>
        <v/>
      </c>
      <c r="X166" s="18"/>
      <c r="AB166" s="55"/>
      <c r="AI166" s="29"/>
      <c r="AJ166" s="11" t="str">
        <f t="shared" si="36"/>
        <v/>
      </c>
      <c r="AK166" s="11" t="str">
        <f t="shared" si="37"/>
        <v/>
      </c>
      <c r="AL166" s="1" t="str">
        <f t="shared" si="38"/>
        <v/>
      </c>
      <c r="AM166" s="1"/>
    </row>
    <row r="167" spans="1:39" x14ac:dyDescent="0.25">
      <c r="A167" s="6" t="str">
        <f t="shared" si="31"/>
        <v>201810</v>
      </c>
      <c r="B167" s="61">
        <v>43404</v>
      </c>
      <c r="C167" s="50">
        <f>IF(ISNA(MATCH(A167,'Data to provide'!$H$2:$H$200,0)),0,INDEX('Data to provide'!$J$2:$J$200,MATCH('Irr Correlation'!A167,'Data to provide'!$H$2:$H365,0)))</f>
        <v>42711</v>
      </c>
      <c r="D167" s="50">
        <f>IF(ISNA(MATCH(A167,'Data to provide'!$H$2:$H$200,0)),0,INDEX('Data to provide'!$K$2:$K$200,MATCH('Irr Correlation'!A167,'Data to provide'!$H$2:$H365,0)))</f>
        <v>53054.681801999999</v>
      </c>
      <c r="E167">
        <f t="shared" si="32"/>
        <v>31</v>
      </c>
      <c r="F167">
        <f t="shared" si="33"/>
        <v>10</v>
      </c>
      <c r="G167">
        <f t="shared" si="34"/>
        <v>2018</v>
      </c>
      <c r="H167" s="50">
        <f>IF(ISNA(MATCH(A167,'Data to provide'!$M$2:$M$200,0)),0,INDEX('Data to provide'!$O$2:$O$200,MATCH('Irr Correlation'!A167,'Data to provide'!$M$2:$M$200,0)))</f>
        <v>30</v>
      </c>
      <c r="I167" s="50">
        <f t="shared" si="35"/>
        <v>38.712688810067647</v>
      </c>
      <c r="J167" s="68">
        <f t="shared" si="39"/>
        <v>1</v>
      </c>
      <c r="U167" s="30"/>
      <c r="V167" s="11" t="str">
        <f t="shared" ref="V167:V169" si="40">_xlfn.IFNA(VLOOKUP(U167,$B$2:$I$169,3)/1000,"")</f>
        <v/>
      </c>
      <c r="W167" s="11" t="str">
        <f t="shared" ref="W167:W169" si="41">_xlfn.IFNA(VLOOKUP(U167,$B$2:$I$169,7),"")</f>
        <v/>
      </c>
      <c r="X167" s="18"/>
      <c r="AB167" s="55"/>
      <c r="AI167" s="29"/>
      <c r="AJ167" s="11" t="str">
        <f t="shared" si="36"/>
        <v/>
      </c>
      <c r="AK167" s="11" t="str">
        <f t="shared" si="37"/>
        <v/>
      </c>
      <c r="AL167" s="1" t="str">
        <f t="shared" si="38"/>
        <v/>
      </c>
      <c r="AM167" s="1"/>
    </row>
    <row r="168" spans="1:39" x14ac:dyDescent="0.25">
      <c r="A168" s="6" t="str">
        <f t="shared" si="31"/>
        <v>201811</v>
      </c>
      <c r="B168" s="61">
        <v>43434</v>
      </c>
      <c r="C168" s="50">
        <f>IF(ISNA(MATCH(A168,'Data to provide'!$H$2:$H$200,0)),0,INDEX('Data to provide'!$J$2:$J$200,MATCH('Irr Correlation'!A168,'Data to provide'!$H$2:$H366,0)))</f>
        <v>0</v>
      </c>
      <c r="D168" s="50">
        <f>IF(ISNA(MATCH(A168,'Data to provide'!$H$2:$H$200,0)),0,INDEX('Data to provide'!$K$2:$K$200,MATCH('Irr Correlation'!A168,'Data to provide'!$H$2:$H366,0)))</f>
        <v>0</v>
      </c>
      <c r="E168">
        <f t="shared" ref="E168:E170" si="42">DAY(EOMONTH(B168,0))</f>
        <v>30</v>
      </c>
      <c r="F168">
        <f t="shared" ref="F168:F170" si="43">MONTH(B168)</f>
        <v>11</v>
      </c>
      <c r="G168">
        <f t="shared" ref="G168:G170" si="44">YEAR(B168)</f>
        <v>2018</v>
      </c>
      <c r="H168" s="50">
        <f>IF(ISNA(MATCH(A168,'Data to provide'!$M$2:$M$200,0)),0,INDEX('Data to provide'!$O$2:$O$200,MATCH('Irr Correlation'!A168,'Data to provide'!$M$2:$M$200,0)))</f>
        <v>0</v>
      </c>
      <c r="I168" s="50">
        <f t="shared" si="35"/>
        <v>0</v>
      </c>
      <c r="J168" s="68">
        <f t="shared" si="39"/>
        <v>0</v>
      </c>
      <c r="U168" s="30"/>
      <c r="V168" s="11" t="str">
        <f t="shared" si="40"/>
        <v/>
      </c>
      <c r="W168" s="11" t="str">
        <f t="shared" si="41"/>
        <v/>
      </c>
      <c r="AB168" s="55"/>
      <c r="AI168" s="29"/>
      <c r="AJ168" s="11" t="str">
        <f t="shared" si="36"/>
        <v/>
      </c>
      <c r="AK168" s="11" t="str">
        <f t="shared" si="37"/>
        <v/>
      </c>
      <c r="AL168" s="1" t="str">
        <f t="shared" si="38"/>
        <v/>
      </c>
      <c r="AM168" s="1"/>
    </row>
    <row r="169" spans="1:39" x14ac:dyDescent="0.25">
      <c r="A169" s="6" t="str">
        <f t="shared" si="31"/>
        <v>201812</v>
      </c>
      <c r="B169" s="61">
        <v>43465</v>
      </c>
      <c r="C169" s="50">
        <f>IF(ISNA(MATCH(A169,'Data to provide'!$H$2:$H$200,0)),0,INDEX('Data to provide'!$J$2:$J$200,MATCH('Irr Correlation'!A169,'Data to provide'!$H$2:$H367,0)))</f>
        <v>-67441</v>
      </c>
      <c r="D169" s="50">
        <f>IF(ISNA(MATCH(A169,'Data to provide'!$H$2:$H$200,0)),0,INDEX('Data to provide'!$K$2:$K$200,MATCH('Irr Correlation'!A169,'Data to provide'!$H$2:$H367,0)))</f>
        <v>-77603.908825999999</v>
      </c>
      <c r="E169">
        <f t="shared" si="42"/>
        <v>31</v>
      </c>
      <c r="F169">
        <f t="shared" si="43"/>
        <v>12</v>
      </c>
      <c r="G169">
        <f t="shared" si="44"/>
        <v>2018</v>
      </c>
      <c r="H169" s="50">
        <f>IF(ISNA(MATCH(A169,'Data to provide'!$M$2:$M$200,0)),0,INDEX('Data to provide'!$O$2:$O$200,MATCH('Irr Correlation'!A169,'Data to provide'!$M$2:$M$200,0)))</f>
        <v>0</v>
      </c>
      <c r="I169" s="50">
        <f t="shared" si="35"/>
        <v>-94.577964938273198</v>
      </c>
      <c r="J169" s="68">
        <f t="shared" si="39"/>
        <v>0</v>
      </c>
      <c r="U169" s="30"/>
      <c r="V169" s="11" t="str">
        <f t="shared" si="40"/>
        <v/>
      </c>
      <c r="W169" s="11" t="str">
        <f t="shared" si="41"/>
        <v/>
      </c>
      <c r="AB169" s="55"/>
      <c r="AI169" s="29"/>
      <c r="AJ169" s="11" t="str">
        <f t="shared" si="36"/>
        <v/>
      </c>
      <c r="AK169" s="11" t="str">
        <f t="shared" si="37"/>
        <v/>
      </c>
      <c r="AL169" s="1" t="str">
        <f t="shared" si="38"/>
        <v/>
      </c>
      <c r="AM169" s="1"/>
    </row>
    <row r="170" spans="1:39" x14ac:dyDescent="0.25">
      <c r="A170" s="6" t="str">
        <f t="shared" si="31"/>
        <v>20191</v>
      </c>
      <c r="B170" s="61">
        <v>43496</v>
      </c>
      <c r="C170" s="50">
        <f>IF(ISNA(MATCH(A170,'Data to provide'!$H$2:$H$200,0)),0,INDEX('Data to provide'!$J$2:$J$200,MATCH('Irr Correlation'!A170,'Data to provide'!$H$2:$H368,0)))</f>
        <v>-177593</v>
      </c>
      <c r="D170" s="50">
        <f>IF(ISNA(MATCH(A170,'Data to provide'!$H$2:$H$200,0)),0,INDEX('Data to provide'!$K$2:$K$200,MATCH('Irr Correlation'!A170,'Data to provide'!$H$2:$H368,0)))</f>
        <v>-208262.499454</v>
      </c>
      <c r="E170">
        <f t="shared" si="42"/>
        <v>31</v>
      </c>
      <c r="F170">
        <f t="shared" si="43"/>
        <v>1</v>
      </c>
      <c r="G170">
        <f t="shared" si="44"/>
        <v>2019</v>
      </c>
      <c r="H170" s="50">
        <f>IF(ISNA(MATCH(A170,'Data to provide'!$M$2:$M$200,0)),0,INDEX('Data to provide'!$O$2:$O$200,MATCH('Irr Correlation'!A170,'Data to provide'!$M$2:$M$200,0)))</f>
        <v>0</v>
      </c>
      <c r="I170" s="50">
        <f t="shared" si="35"/>
        <v>-227.86861868661404</v>
      </c>
      <c r="J170" s="68">
        <f t="shared" si="39"/>
        <v>0</v>
      </c>
      <c r="AB170" s="55"/>
    </row>
    <row r="171" spans="1:39" x14ac:dyDescent="0.25">
      <c r="A171" s="6" t="str">
        <f t="shared" si="31"/>
        <v>20192</v>
      </c>
      <c r="B171" s="61">
        <v>43524</v>
      </c>
      <c r="C171" s="50">
        <f>IF(ISNA(MATCH(A171,'Data to provide'!$H$2:$H$200,0)),0,INDEX('Data to provide'!$J$2:$J$200,MATCH('Irr Correlation'!A171,'Data to provide'!$H$2:$H369,0)))</f>
        <v>0</v>
      </c>
      <c r="D171" s="50">
        <f>IF(ISNA(MATCH(A171,'Data to provide'!$H$2:$H$200,0)),0,INDEX('Data to provide'!$K$2:$K$200,MATCH('Irr Correlation'!A171,'Data to provide'!$H$2:$H369,0)))</f>
        <v>0</v>
      </c>
      <c r="E171">
        <f t="shared" ref="E171:E199" si="45">DAY(EOMONTH(B171,0))</f>
        <v>28</v>
      </c>
      <c r="F171">
        <f t="shared" ref="F171:F199" si="46">MONTH(B171)</f>
        <v>2</v>
      </c>
      <c r="G171">
        <f t="shared" ref="G171:G199" si="47">YEAR(B171)</f>
        <v>2019</v>
      </c>
      <c r="H171" s="50">
        <f>IF(ISNA(MATCH(A171,'Data to provide'!$M$2:$M$200,0)),0,INDEX('Data to provide'!$O$2:$O$200,MATCH('Irr Correlation'!A171,'Data to provide'!$M$2:$M$200,0)))</f>
        <v>0</v>
      </c>
      <c r="I171" s="50">
        <f t="shared" si="35"/>
        <v>0</v>
      </c>
      <c r="J171" s="68">
        <f t="shared" si="39"/>
        <v>0</v>
      </c>
      <c r="AB171" s="55"/>
    </row>
    <row r="172" spans="1:39" x14ac:dyDescent="0.25">
      <c r="A172" s="6" t="str">
        <f t="shared" si="31"/>
        <v>20193</v>
      </c>
      <c r="B172" s="61">
        <v>43555</v>
      </c>
      <c r="C172" s="50">
        <f>IF(ISNA(MATCH(A172,'Data to provide'!$H$2:$H$200,0)),0,INDEX('Data to provide'!$J$2:$J$200,MATCH('Irr Correlation'!A172,'Data to provide'!$H$2:$H370,0)))</f>
        <v>-287745</v>
      </c>
      <c r="D172" s="50">
        <f>IF(ISNA(MATCH(A172,'Data to provide'!$H$2:$H$200,0)),0,INDEX('Data to provide'!$K$2:$K$200,MATCH('Irr Correlation'!A172,'Data to provide'!$H$2:$H370,0)))</f>
        <v>-338921.09008200001</v>
      </c>
      <c r="E172">
        <f t="shared" si="45"/>
        <v>31</v>
      </c>
      <c r="F172">
        <f t="shared" si="46"/>
        <v>3</v>
      </c>
      <c r="G172">
        <f t="shared" si="47"/>
        <v>2019</v>
      </c>
      <c r="H172" s="50">
        <f>IF(ISNA(MATCH(A172,'Data to provide'!$M$2:$M$200,0)),0,INDEX('Data to provide'!$O$2:$O$200,MATCH('Irr Correlation'!A172,'Data to provide'!$M$2:$M$200,0)))</f>
        <v>0</v>
      </c>
      <c r="I172" s="50">
        <f t="shared" si="35"/>
        <v>-361.15927243495491</v>
      </c>
      <c r="J172" s="68">
        <f t="shared" si="39"/>
        <v>0</v>
      </c>
      <c r="AB172" s="55"/>
    </row>
    <row r="173" spans="1:39" x14ac:dyDescent="0.25">
      <c r="A173" s="6" t="str">
        <f t="shared" si="31"/>
        <v>20194</v>
      </c>
      <c r="B173" s="61">
        <v>43585</v>
      </c>
      <c r="C173" s="50">
        <f>IF(ISNA(MATCH(A173,'Data to provide'!$H$2:$H$200,0)),0,INDEX('Data to provide'!$J$2:$J$200,MATCH('Irr Correlation'!A173,'Data to provide'!$H$2:$H371,0)))</f>
        <v>-397897</v>
      </c>
      <c r="D173" s="50">
        <f>IF(ISNA(MATCH(A173,'Data to provide'!$H$2:$H$200,0)),0,INDEX('Data to provide'!$K$2:$K$200,MATCH('Irr Correlation'!A173,'Data to provide'!$H$2:$H371,0)))</f>
        <v>-469579.68070999999</v>
      </c>
      <c r="E173">
        <f t="shared" si="45"/>
        <v>30</v>
      </c>
      <c r="F173">
        <f t="shared" si="46"/>
        <v>4</v>
      </c>
      <c r="G173">
        <f t="shared" si="47"/>
        <v>2019</v>
      </c>
      <c r="H173" s="50">
        <f>IF(ISNA(MATCH(A173,'Data to provide'!$M$2:$M$200,0)),0,INDEX('Data to provide'!$O$2:$O$200,MATCH('Irr Correlation'!A173,'Data to provide'!$M$2:$M$200,0)))</f>
        <v>0</v>
      </c>
      <c r="I173" s="50">
        <f t="shared" si="35"/>
        <v>-494.4499261832957</v>
      </c>
      <c r="J173" s="68">
        <f t="shared" si="39"/>
        <v>0</v>
      </c>
      <c r="AB173" s="55"/>
    </row>
    <row r="174" spans="1:39" x14ac:dyDescent="0.25">
      <c r="A174" s="6" t="str">
        <f t="shared" si="31"/>
        <v>20195</v>
      </c>
      <c r="B174" s="61">
        <v>43616</v>
      </c>
      <c r="C174" s="50">
        <f>IF(ISNA(MATCH(A174,'Data to provide'!$H$2:$H$200,0)),0,INDEX('Data to provide'!$J$2:$J$200,MATCH('Irr Correlation'!A174,'Data to provide'!$H$2:$H372,0)))</f>
        <v>0</v>
      </c>
      <c r="D174" s="50">
        <f>IF(ISNA(MATCH(A174,'Data to provide'!$H$2:$H$200,0)),0,INDEX('Data to provide'!$K$2:$K$200,MATCH('Irr Correlation'!A174,'Data to provide'!$H$2:$H372,0)))</f>
        <v>0</v>
      </c>
      <c r="E174">
        <f t="shared" si="45"/>
        <v>31</v>
      </c>
      <c r="F174">
        <f t="shared" si="46"/>
        <v>5</v>
      </c>
      <c r="G174">
        <f t="shared" si="47"/>
        <v>2019</v>
      </c>
      <c r="H174" s="50">
        <f>IF(ISNA(MATCH(A174,'Data to provide'!$M$2:$M$200,0)),0,INDEX('Data to provide'!$O$2:$O$200,MATCH('Irr Correlation'!A174,'Data to provide'!$M$2:$M$200,0)))</f>
        <v>0</v>
      </c>
      <c r="I174" s="50">
        <f t="shared" si="35"/>
        <v>0</v>
      </c>
      <c r="J174" s="68">
        <f t="shared" si="39"/>
        <v>0</v>
      </c>
      <c r="AB174" s="55"/>
    </row>
    <row r="175" spans="1:39" x14ac:dyDescent="0.25">
      <c r="A175" s="6" t="str">
        <f t="shared" si="31"/>
        <v>20196</v>
      </c>
      <c r="B175" s="61">
        <v>43646</v>
      </c>
      <c r="C175" s="50">
        <f>IF(ISNA(MATCH(A175,'Data to provide'!$H$2:$H$200,0)),0,INDEX('Data to provide'!$J$2:$J$200,MATCH('Irr Correlation'!A175,'Data to provide'!$H$2:$H373,0)))</f>
        <v>-508049</v>
      </c>
      <c r="D175" s="50">
        <f>IF(ISNA(MATCH(A175,'Data to provide'!$H$2:$H$200,0)),0,INDEX('Data to provide'!$K$2:$K$200,MATCH('Irr Correlation'!A175,'Data to provide'!$H$2:$H373,0)))</f>
        <v>-600238.27133799996</v>
      </c>
      <c r="E175">
        <f t="shared" si="45"/>
        <v>30</v>
      </c>
      <c r="F175">
        <f t="shared" si="46"/>
        <v>6</v>
      </c>
      <c r="G175">
        <f t="shared" si="47"/>
        <v>2019</v>
      </c>
      <c r="H175" s="50">
        <f>IF(ISNA(MATCH(A175,'Data to provide'!$M$2:$M$200,0)),0,INDEX('Data to provide'!$O$2:$O$200,MATCH('Irr Correlation'!A175,'Data to provide'!$M$2:$M$200,0)))</f>
        <v>0</v>
      </c>
      <c r="I175" s="50">
        <f t="shared" si="35"/>
        <v>-627.7405799316366</v>
      </c>
      <c r="J175" s="68">
        <f t="shared" si="39"/>
        <v>0</v>
      </c>
      <c r="AB175" s="55"/>
    </row>
    <row r="176" spans="1:39" x14ac:dyDescent="0.25">
      <c r="A176" s="6" t="str">
        <f t="shared" si="31"/>
        <v>20197</v>
      </c>
      <c r="B176" s="61">
        <v>43677</v>
      </c>
      <c r="C176" s="50">
        <f>IF(ISNA(MATCH(A176,'Data to provide'!$H$2:$H$200,0)),0,INDEX('Data to provide'!$J$2:$J$200,MATCH('Irr Correlation'!A176,'Data to provide'!$H$2:$H374,0)))</f>
        <v>-618201</v>
      </c>
      <c r="D176" s="50">
        <f>IF(ISNA(MATCH(A176,'Data to provide'!$H$2:$H$200,0)),0,INDEX('Data to provide'!$K$2:$K$200,MATCH('Irr Correlation'!A176,'Data to provide'!$H$2:$H374,0)))</f>
        <v>-730896.86196600005</v>
      </c>
      <c r="E176">
        <f t="shared" si="45"/>
        <v>31</v>
      </c>
      <c r="F176">
        <f t="shared" si="46"/>
        <v>7</v>
      </c>
      <c r="G176">
        <f t="shared" si="47"/>
        <v>2019</v>
      </c>
      <c r="H176" s="50">
        <f>IF(ISNA(MATCH(A176,'Data to provide'!$M$2:$M$200,0)),0,INDEX('Data to provide'!$O$2:$O$200,MATCH('Irr Correlation'!A176,'Data to provide'!$M$2:$M$200,0)))</f>
        <v>0</v>
      </c>
      <c r="I176" s="50">
        <f t="shared" si="35"/>
        <v>-761.0312336799775</v>
      </c>
      <c r="J176" s="68">
        <f t="shared" si="39"/>
        <v>0</v>
      </c>
      <c r="AB176" s="55"/>
    </row>
    <row r="177" spans="1:28" x14ac:dyDescent="0.25">
      <c r="A177" s="6" t="str">
        <f t="shared" si="31"/>
        <v>20198</v>
      </c>
      <c r="B177" s="61">
        <v>43708</v>
      </c>
      <c r="C177" s="50">
        <f>IF(ISNA(MATCH(A177,'Data to provide'!$H$2:$H$200,0)),0,INDEX('Data to provide'!$J$2:$J$200,MATCH('Irr Correlation'!A177,'Data to provide'!$H$2:$H375,0)))</f>
        <v>0</v>
      </c>
      <c r="D177" s="50">
        <f>IF(ISNA(MATCH(A177,'Data to provide'!$H$2:$H$200,0)),0,INDEX('Data to provide'!$K$2:$K$200,MATCH('Irr Correlation'!A177,'Data to provide'!$H$2:$H375,0)))</f>
        <v>0</v>
      </c>
      <c r="E177">
        <f t="shared" si="45"/>
        <v>31</v>
      </c>
      <c r="F177">
        <f t="shared" si="46"/>
        <v>8</v>
      </c>
      <c r="G177">
        <f t="shared" si="47"/>
        <v>2019</v>
      </c>
      <c r="H177" s="50">
        <f>IF(ISNA(MATCH(A177,'Data to provide'!$M$2:$M$200,0)),0,INDEX('Data to provide'!$O$2:$O$200,MATCH('Irr Correlation'!A177,'Data to provide'!$M$2:$M$200,0)))</f>
        <v>0</v>
      </c>
      <c r="I177" s="50">
        <f t="shared" si="35"/>
        <v>0</v>
      </c>
      <c r="J177" s="68">
        <f t="shared" si="39"/>
        <v>0</v>
      </c>
      <c r="AB177" s="55"/>
    </row>
    <row r="178" spans="1:28" x14ac:dyDescent="0.25">
      <c r="A178" s="6" t="str">
        <f t="shared" si="31"/>
        <v>20199</v>
      </c>
      <c r="B178" s="61">
        <v>43738</v>
      </c>
      <c r="C178" s="50">
        <f>IF(ISNA(MATCH(A178,'Data to provide'!$H$2:$H$200,0)),0,INDEX('Data to provide'!$J$2:$J$200,MATCH('Irr Correlation'!A178,'Data to provide'!$H$2:$H376,0)))</f>
        <v>-728353</v>
      </c>
      <c r="D178" s="50">
        <f>IF(ISNA(MATCH(A178,'Data to provide'!$H$2:$H$200,0)),0,INDEX('Data to provide'!$K$2:$K$200,MATCH('Irr Correlation'!A178,'Data to provide'!$H$2:$H376,0)))</f>
        <v>-861555.45259400003</v>
      </c>
      <c r="E178">
        <f t="shared" si="45"/>
        <v>30</v>
      </c>
      <c r="F178">
        <f t="shared" si="46"/>
        <v>9</v>
      </c>
      <c r="G178">
        <f t="shared" si="47"/>
        <v>2019</v>
      </c>
      <c r="H178" s="50">
        <f>IF(ISNA(MATCH(A178,'Data to provide'!$M$2:$M$200,0)),0,INDEX('Data to provide'!$O$2:$O$200,MATCH('Irr Correlation'!A178,'Data to provide'!$M$2:$M$200,0)))</f>
        <v>0</v>
      </c>
      <c r="I178" s="50">
        <f t="shared" si="35"/>
        <v>-894.32188742831829</v>
      </c>
      <c r="J178" s="68">
        <f t="shared" si="39"/>
        <v>0</v>
      </c>
      <c r="AB178" s="55"/>
    </row>
    <row r="179" spans="1:28" x14ac:dyDescent="0.25">
      <c r="A179" s="6" t="str">
        <f t="shared" si="31"/>
        <v>201910</v>
      </c>
      <c r="B179" s="61">
        <v>43769</v>
      </c>
      <c r="C179" s="50">
        <f>IF(ISNA(MATCH(A179,'Data to provide'!$H$2:$H$200,0)),0,INDEX('Data to provide'!$J$2:$J$200,MATCH('Irr Correlation'!A179,'Data to provide'!$H$2:$H377,0)))</f>
        <v>-838505</v>
      </c>
      <c r="D179" s="50">
        <f>IF(ISNA(MATCH(A179,'Data to provide'!$H$2:$H$200,0)),0,INDEX('Data to provide'!$K$2:$K$200,MATCH('Irr Correlation'!A179,'Data to provide'!$H$2:$H377,0)))</f>
        <v>-992214.04322200001</v>
      </c>
      <c r="E179">
        <f t="shared" si="45"/>
        <v>31</v>
      </c>
      <c r="F179">
        <f t="shared" si="46"/>
        <v>10</v>
      </c>
      <c r="G179">
        <f t="shared" si="47"/>
        <v>2019</v>
      </c>
      <c r="H179" s="50">
        <f>IF(ISNA(MATCH(A179,'Data to provide'!$M$2:$M$200,0)),0,INDEX('Data to provide'!$O$2:$O$200,MATCH('Irr Correlation'!A179,'Data to provide'!$M$2:$M$200,0)))</f>
        <v>0</v>
      </c>
      <c r="I179" s="50">
        <f t="shared" si="35"/>
        <v>-1027.6125411766591</v>
      </c>
      <c r="J179" s="68">
        <f t="shared" si="39"/>
        <v>0</v>
      </c>
      <c r="AB179" s="55"/>
    </row>
    <row r="180" spans="1:28" x14ac:dyDescent="0.25">
      <c r="A180" s="6" t="str">
        <f t="shared" si="31"/>
        <v>201911</v>
      </c>
      <c r="B180" s="61">
        <v>43799</v>
      </c>
      <c r="C180" s="50">
        <f>IF(ISNA(MATCH(A180,'Data to provide'!$H$2:$H$200,0)),0,INDEX('Data to provide'!$J$2:$J$200,MATCH('Irr Correlation'!A180,'Data to provide'!$H$2:$H378,0)))</f>
        <v>0</v>
      </c>
      <c r="D180" s="50">
        <f>IF(ISNA(MATCH(A180,'Data to provide'!$H$2:$H$200,0)),0,INDEX('Data to provide'!$K$2:$K$200,MATCH('Irr Correlation'!A180,'Data to provide'!$H$2:$H378,0)))</f>
        <v>0</v>
      </c>
      <c r="E180">
        <f t="shared" si="45"/>
        <v>30</v>
      </c>
      <c r="F180">
        <f t="shared" si="46"/>
        <v>11</v>
      </c>
      <c r="G180">
        <f t="shared" si="47"/>
        <v>2019</v>
      </c>
      <c r="H180" s="50">
        <f>IF(ISNA(MATCH(A180,'Data to provide'!$M$2:$M$200,0)),0,INDEX('Data to provide'!$O$2:$O$200,MATCH('Irr Correlation'!A180,'Data to provide'!$M$2:$M$200,0)))</f>
        <v>0</v>
      </c>
      <c r="I180" s="50">
        <f t="shared" si="35"/>
        <v>0</v>
      </c>
      <c r="J180" s="68">
        <f t="shared" si="39"/>
        <v>0</v>
      </c>
      <c r="AB180" s="55"/>
    </row>
    <row r="181" spans="1:28" x14ac:dyDescent="0.25">
      <c r="A181" s="6" t="str">
        <f t="shared" si="31"/>
        <v>201912</v>
      </c>
      <c r="B181" s="61">
        <v>43830</v>
      </c>
      <c r="C181" s="50">
        <f>IF(ISNA(MATCH(A181,'Data to provide'!$H$2:$H$200,0)),0,INDEX('Data to provide'!$J$2:$J$200,MATCH('Irr Correlation'!A181,'Data to provide'!$H$2:$H379,0)))</f>
        <v>-948657</v>
      </c>
      <c r="D181" s="50">
        <f>IF(ISNA(MATCH(A181,'Data to provide'!$H$2:$H$200,0)),0,INDEX('Data to provide'!$K$2:$K$200,MATCH('Irr Correlation'!A181,'Data to provide'!$H$2:$H379,0)))</f>
        <v>-1122872.6338500001</v>
      </c>
      <c r="E181">
        <f t="shared" si="45"/>
        <v>31</v>
      </c>
      <c r="F181">
        <f t="shared" si="46"/>
        <v>12</v>
      </c>
      <c r="G181">
        <f t="shared" si="47"/>
        <v>2019</v>
      </c>
      <c r="H181" s="50">
        <f>IF(ISNA(MATCH(A181,'Data to provide'!$M$2:$M$200,0)),0,INDEX('Data to provide'!$O$2:$O$200,MATCH('Irr Correlation'!A181,'Data to provide'!$M$2:$M$200,0)))</f>
        <v>0</v>
      </c>
      <c r="I181" s="50">
        <f t="shared" si="35"/>
        <v>-1160.9031949250002</v>
      </c>
      <c r="J181" s="68">
        <f t="shared" si="39"/>
        <v>0</v>
      </c>
      <c r="AB181" s="55"/>
    </row>
    <row r="182" spans="1:28" x14ac:dyDescent="0.25">
      <c r="A182" s="6" t="str">
        <f t="shared" si="31"/>
        <v>20201</v>
      </c>
      <c r="B182" s="61">
        <v>43861</v>
      </c>
      <c r="C182" s="50">
        <f>IF(ISNA(MATCH(A182,'Data to provide'!$H$2:$H$200,0)),0,INDEX('Data to provide'!$J$2:$J$200,MATCH('Irr Correlation'!A182,'Data to provide'!$H$2:$H380,0)))</f>
        <v>-1058809</v>
      </c>
      <c r="D182" s="50">
        <f>IF(ISNA(MATCH(A182,'Data to provide'!$H$2:$H$200,0)),0,INDEX('Data to provide'!$K$2:$K$200,MATCH('Irr Correlation'!A182,'Data to provide'!$H$2:$H380,0)))</f>
        <v>-1253531.2244780001</v>
      </c>
      <c r="E182">
        <f t="shared" si="45"/>
        <v>31</v>
      </c>
      <c r="F182">
        <f t="shared" si="46"/>
        <v>1</v>
      </c>
      <c r="G182">
        <f t="shared" si="47"/>
        <v>2020</v>
      </c>
      <c r="H182" s="50">
        <f>IF(ISNA(MATCH(A182,'Data to provide'!$M$2:$M$200,0)),0,INDEX('Data to provide'!$O$2:$O$200,MATCH('Irr Correlation'!A182,'Data to provide'!$M$2:$M$200,0)))</f>
        <v>0</v>
      </c>
      <c r="I182" s="50">
        <f t="shared" si="35"/>
        <v>-1294.1938486733409</v>
      </c>
      <c r="J182" s="68">
        <f t="shared" si="39"/>
        <v>0</v>
      </c>
      <c r="AB182" s="55"/>
    </row>
    <row r="183" spans="1:28" x14ac:dyDescent="0.25">
      <c r="A183" s="6" t="str">
        <f t="shared" si="31"/>
        <v>20202</v>
      </c>
      <c r="B183" s="61">
        <v>43890</v>
      </c>
      <c r="C183" s="50">
        <f>IF(ISNA(MATCH(A183,'Data to provide'!$H$2:$H$200,0)),0,INDEX('Data to provide'!$J$2:$J$200,MATCH('Irr Correlation'!A183,'Data to provide'!$H$2:$H381,0)))</f>
        <v>0</v>
      </c>
      <c r="D183" s="50">
        <f>IF(ISNA(MATCH(A183,'Data to provide'!$H$2:$H$200,0)),0,INDEX('Data to provide'!$K$2:$K$200,MATCH('Irr Correlation'!A183,'Data to provide'!$H$2:$H381,0)))</f>
        <v>0</v>
      </c>
      <c r="E183">
        <f t="shared" si="45"/>
        <v>29</v>
      </c>
      <c r="F183">
        <f t="shared" si="46"/>
        <v>2</v>
      </c>
      <c r="G183">
        <f t="shared" si="47"/>
        <v>2020</v>
      </c>
      <c r="H183" s="50">
        <f>IF(ISNA(MATCH(A183,'Data to provide'!$M$2:$M$200,0)),0,INDEX('Data to provide'!$O$2:$O$200,MATCH('Irr Correlation'!A183,'Data to provide'!$M$2:$M$200,0)))</f>
        <v>0</v>
      </c>
      <c r="I183" s="50">
        <f t="shared" si="35"/>
        <v>0</v>
      </c>
      <c r="J183" s="68">
        <f t="shared" si="39"/>
        <v>0</v>
      </c>
      <c r="AB183" s="55"/>
    </row>
    <row r="184" spans="1:28" x14ac:dyDescent="0.25">
      <c r="A184" s="6" t="str">
        <f t="shared" si="31"/>
        <v>20203</v>
      </c>
      <c r="B184" s="61">
        <v>43921</v>
      </c>
      <c r="C184" s="50">
        <f>IF(ISNA(MATCH(A184,'Data to provide'!$H$2:$H$200,0)),0,INDEX('Data to provide'!$J$2:$J$200,MATCH('Irr Correlation'!A184,'Data to provide'!$H$2:$H382,0)))</f>
        <v>-1168961</v>
      </c>
      <c r="D184" s="50">
        <f>IF(ISNA(MATCH(A184,'Data to provide'!$H$2:$H$200,0)),0,INDEX('Data to provide'!$K$2:$K$200,MATCH('Irr Correlation'!A184,'Data to provide'!$H$2:$H382,0)))</f>
        <v>-1384189.8151060001</v>
      </c>
      <c r="E184">
        <f t="shared" si="45"/>
        <v>31</v>
      </c>
      <c r="F184">
        <f t="shared" si="46"/>
        <v>3</v>
      </c>
      <c r="G184">
        <f t="shared" si="47"/>
        <v>2020</v>
      </c>
      <c r="H184" s="50">
        <f>IF(ISNA(MATCH(A184,'Data to provide'!$M$2:$M$200,0)),0,INDEX('Data to provide'!$O$2:$O$200,MATCH('Irr Correlation'!A184,'Data to provide'!$M$2:$M$200,0)))</f>
        <v>0</v>
      </c>
      <c r="I184" s="50">
        <f t="shared" si="35"/>
        <v>-1427.4845024216818</v>
      </c>
      <c r="J184" s="68">
        <f t="shared" si="39"/>
        <v>0</v>
      </c>
      <c r="AB184" s="55"/>
    </row>
    <row r="185" spans="1:28" x14ac:dyDescent="0.25">
      <c r="A185" s="6" t="str">
        <f t="shared" si="31"/>
        <v>20204</v>
      </c>
      <c r="B185" s="61">
        <v>43951</v>
      </c>
      <c r="C185" s="50">
        <f>IF(ISNA(MATCH(A185,'Data to provide'!$H$2:$H$200,0)),0,INDEX('Data to provide'!$J$2:$J$200,MATCH('Irr Correlation'!A185,'Data to provide'!$H$2:$H383,0)))</f>
        <v>-1279113</v>
      </c>
      <c r="D185" s="50">
        <f>IF(ISNA(MATCH(A185,'Data to provide'!$H$2:$H$200,0)),0,INDEX('Data to provide'!$K$2:$K$200,MATCH('Irr Correlation'!A185,'Data to provide'!$H$2:$H383,0)))</f>
        <v>-1514848.405734</v>
      </c>
      <c r="E185">
        <f t="shared" si="45"/>
        <v>30</v>
      </c>
      <c r="F185">
        <f t="shared" si="46"/>
        <v>4</v>
      </c>
      <c r="G185">
        <f t="shared" si="47"/>
        <v>2020</v>
      </c>
      <c r="H185" s="50">
        <f>IF(ISNA(MATCH(A185,'Data to provide'!$M$2:$M$200,0)),0,INDEX('Data to provide'!$O$2:$O$200,MATCH('Irr Correlation'!A185,'Data to provide'!$M$2:$M$200,0)))</f>
        <v>0</v>
      </c>
      <c r="I185" s="50">
        <f t="shared" si="35"/>
        <v>-1560.7751561700227</v>
      </c>
      <c r="J185" s="68">
        <f t="shared" si="39"/>
        <v>0</v>
      </c>
      <c r="AB185" s="55"/>
    </row>
    <row r="186" spans="1:28" x14ac:dyDescent="0.25">
      <c r="A186" s="6" t="str">
        <f t="shared" si="31"/>
        <v>20205</v>
      </c>
      <c r="B186" s="61">
        <v>43982</v>
      </c>
      <c r="C186" s="50">
        <f>IF(ISNA(MATCH(A186,'Data to provide'!$H$2:$H$200,0)),0,INDEX('Data to provide'!$J$2:$J$200,MATCH('Irr Correlation'!A186,'Data to provide'!$H$2:$H384,0)))</f>
        <v>0</v>
      </c>
      <c r="D186" s="50">
        <f>IF(ISNA(MATCH(A186,'Data to provide'!$H$2:$H$200,0)),0,INDEX('Data to provide'!$K$2:$K$200,MATCH('Irr Correlation'!A186,'Data to provide'!$H$2:$H384,0)))</f>
        <v>0</v>
      </c>
      <c r="E186">
        <f t="shared" si="45"/>
        <v>31</v>
      </c>
      <c r="F186">
        <f t="shared" si="46"/>
        <v>5</v>
      </c>
      <c r="G186">
        <f t="shared" si="47"/>
        <v>2020</v>
      </c>
      <c r="H186" s="50">
        <f>IF(ISNA(MATCH(A186,'Data to provide'!$M$2:$M$200,0)),0,INDEX('Data to provide'!$O$2:$O$200,MATCH('Irr Correlation'!A186,'Data to provide'!$M$2:$M$200,0)))</f>
        <v>0</v>
      </c>
      <c r="I186" s="50">
        <f t="shared" si="35"/>
        <v>0</v>
      </c>
      <c r="J186" s="68">
        <f t="shared" si="39"/>
        <v>0</v>
      </c>
      <c r="AB186" s="55"/>
    </row>
    <row r="187" spans="1:28" x14ac:dyDescent="0.25">
      <c r="A187" s="6" t="str">
        <f t="shared" si="31"/>
        <v>20206</v>
      </c>
      <c r="B187" s="61">
        <v>44012</v>
      </c>
      <c r="C187" s="50">
        <f>IF(ISNA(MATCH(A187,'Data to provide'!$H$2:$H$200,0)),0,INDEX('Data to provide'!$J$2:$J$200,MATCH('Irr Correlation'!A187,'Data to provide'!$H$2:$H385,0)))</f>
        <v>-1389265</v>
      </c>
      <c r="D187" s="50">
        <f>IF(ISNA(MATCH(A187,'Data to provide'!$H$2:$H$200,0)),0,INDEX('Data to provide'!$K$2:$K$200,MATCH('Irr Correlation'!A187,'Data to provide'!$H$2:$H385,0)))</f>
        <v>-1645506.996362</v>
      </c>
      <c r="E187">
        <f t="shared" si="45"/>
        <v>30</v>
      </c>
      <c r="F187">
        <f t="shared" si="46"/>
        <v>6</v>
      </c>
      <c r="G187">
        <f t="shared" si="47"/>
        <v>2020</v>
      </c>
      <c r="H187" s="50">
        <f>IF(ISNA(MATCH(A187,'Data to provide'!$M$2:$M$200,0)),0,INDEX('Data to provide'!$O$2:$O$200,MATCH('Irr Correlation'!A187,'Data to provide'!$M$2:$M$200,0)))</f>
        <v>0</v>
      </c>
      <c r="I187" s="50">
        <f t="shared" si="35"/>
        <v>-1694.0658099183636</v>
      </c>
      <c r="J187" s="68">
        <f t="shared" si="39"/>
        <v>0</v>
      </c>
      <c r="AB187" s="55"/>
    </row>
    <row r="188" spans="1:28" x14ac:dyDescent="0.25">
      <c r="A188" s="6" t="str">
        <f t="shared" si="31"/>
        <v>20207</v>
      </c>
      <c r="B188" s="61">
        <v>44043</v>
      </c>
      <c r="C188" s="50">
        <f>IF(ISNA(MATCH(A188,'Data to provide'!$H$2:$H$200,0)),0,INDEX('Data to provide'!$J$2:$J$200,MATCH('Irr Correlation'!A188,'Data to provide'!$H$2:$H386,0)))</f>
        <v>-1499417</v>
      </c>
      <c r="D188" s="50">
        <f>IF(ISNA(MATCH(A188,'Data to provide'!$H$2:$H$200,0)),0,INDEX('Data to provide'!$K$2:$K$200,MATCH('Irr Correlation'!A188,'Data to provide'!$H$2:$H386,0)))</f>
        <v>-1776165.58699</v>
      </c>
      <c r="E188">
        <f t="shared" si="45"/>
        <v>31</v>
      </c>
      <c r="F188">
        <f t="shared" si="46"/>
        <v>7</v>
      </c>
      <c r="G188">
        <f t="shared" si="47"/>
        <v>2020</v>
      </c>
      <c r="H188" s="50">
        <f>IF(ISNA(MATCH(A188,'Data to provide'!$M$2:$M$200,0)),0,INDEX('Data to provide'!$O$2:$O$200,MATCH('Irr Correlation'!A188,'Data to provide'!$M$2:$M$200,0)))</f>
        <v>0</v>
      </c>
      <c r="I188" s="50">
        <f t="shared" si="35"/>
        <v>-1827.3564636667045</v>
      </c>
      <c r="J188" s="68">
        <f t="shared" si="39"/>
        <v>0</v>
      </c>
      <c r="AB188" s="55"/>
    </row>
    <row r="189" spans="1:28" x14ac:dyDescent="0.25">
      <c r="A189" s="6" t="str">
        <f t="shared" si="31"/>
        <v>20208</v>
      </c>
      <c r="B189" s="61">
        <v>44074</v>
      </c>
      <c r="C189" s="50">
        <f>IF(ISNA(MATCH(A189,'Data to provide'!$H$2:$H$200,0)),0,INDEX('Data to provide'!$J$2:$J$200,MATCH('Irr Correlation'!A189,'Data to provide'!$H$2:$H387,0)))</f>
        <v>0</v>
      </c>
      <c r="D189" s="50">
        <f>IF(ISNA(MATCH(A189,'Data to provide'!$H$2:$H$200,0)),0,INDEX('Data to provide'!$K$2:$K$200,MATCH('Irr Correlation'!A189,'Data to provide'!$H$2:$H387,0)))</f>
        <v>0</v>
      </c>
      <c r="E189">
        <f t="shared" si="45"/>
        <v>31</v>
      </c>
      <c r="F189">
        <f t="shared" si="46"/>
        <v>8</v>
      </c>
      <c r="G189">
        <f t="shared" si="47"/>
        <v>2020</v>
      </c>
      <c r="H189" s="50">
        <f>IF(ISNA(MATCH(A189,'Data to provide'!$M$2:$M$200,0)),0,INDEX('Data to provide'!$O$2:$O$200,MATCH('Irr Correlation'!A189,'Data to provide'!$M$2:$M$200,0)))</f>
        <v>0</v>
      </c>
      <c r="I189" s="50">
        <f t="shared" si="35"/>
        <v>0</v>
      </c>
      <c r="J189" s="68">
        <f t="shared" si="39"/>
        <v>0</v>
      </c>
      <c r="AB189" s="55"/>
    </row>
    <row r="190" spans="1:28" x14ac:dyDescent="0.25">
      <c r="A190" s="6" t="str">
        <f t="shared" si="31"/>
        <v>20209</v>
      </c>
      <c r="B190" s="61">
        <v>44104</v>
      </c>
      <c r="C190" s="50">
        <f>IF(ISNA(MATCH(A190,'Data to provide'!$H$2:$H$200,0)),0,INDEX('Data to provide'!$J$2:$J$200,MATCH('Irr Correlation'!A190,'Data to provide'!$H$2:$H388,0)))</f>
        <v>-1609569</v>
      </c>
      <c r="D190" s="50">
        <f>IF(ISNA(MATCH(A190,'Data to provide'!$H$2:$H$200,0)),0,INDEX('Data to provide'!$K$2:$K$200,MATCH('Irr Correlation'!A190,'Data to provide'!$H$2:$H388,0)))</f>
        <v>-1906824.177618</v>
      </c>
      <c r="E190">
        <f t="shared" si="45"/>
        <v>30</v>
      </c>
      <c r="F190">
        <f t="shared" si="46"/>
        <v>9</v>
      </c>
      <c r="G190">
        <f t="shared" si="47"/>
        <v>2020</v>
      </c>
      <c r="H190" s="50">
        <f>IF(ISNA(MATCH(A190,'Data to provide'!$M$2:$M$200,0)),0,INDEX('Data to provide'!$O$2:$O$200,MATCH('Irr Correlation'!A190,'Data to provide'!$M$2:$M$200,0)))</f>
        <v>0</v>
      </c>
      <c r="I190" s="50">
        <f t="shared" si="35"/>
        <v>-1960.6471174150452</v>
      </c>
      <c r="J190" s="68">
        <f t="shared" si="39"/>
        <v>0</v>
      </c>
      <c r="AB190" s="55"/>
    </row>
    <row r="191" spans="1:28" x14ac:dyDescent="0.25">
      <c r="A191" s="6" t="str">
        <f t="shared" si="31"/>
        <v>202010</v>
      </c>
      <c r="B191" s="61">
        <v>44135</v>
      </c>
      <c r="C191" s="50">
        <f>IF(ISNA(MATCH(A191,'Data to provide'!$H$2:$H$200,0)),0,INDEX('Data to provide'!$J$2:$J$200,MATCH('Irr Correlation'!A191,'Data to provide'!$H$2:$H389,0)))</f>
        <v>-1719721</v>
      </c>
      <c r="D191" s="50">
        <f>IF(ISNA(MATCH(A191,'Data to provide'!$H$2:$H$200,0)),0,INDEX('Data to provide'!$K$2:$K$200,MATCH('Irr Correlation'!A191,'Data to provide'!$H$2:$H389,0)))</f>
        <v>-2037482.7682459999</v>
      </c>
      <c r="E191">
        <f t="shared" si="45"/>
        <v>31</v>
      </c>
      <c r="F191">
        <f t="shared" si="46"/>
        <v>10</v>
      </c>
      <c r="G191">
        <f t="shared" si="47"/>
        <v>2020</v>
      </c>
      <c r="H191" s="50">
        <f>IF(ISNA(MATCH(A191,'Data to provide'!$M$2:$M$200,0)),0,INDEX('Data to provide'!$O$2:$O$200,MATCH('Irr Correlation'!A191,'Data to provide'!$M$2:$M$200,0)))</f>
        <v>0</v>
      </c>
      <c r="I191" s="50">
        <f t="shared" si="35"/>
        <v>-2093.9377711633861</v>
      </c>
      <c r="J191" s="68">
        <f t="shared" si="39"/>
        <v>0</v>
      </c>
      <c r="AB191" s="55"/>
    </row>
    <row r="192" spans="1:28" x14ac:dyDescent="0.25">
      <c r="A192" s="6" t="str">
        <f t="shared" si="31"/>
        <v>202011</v>
      </c>
      <c r="B192" s="61">
        <v>44165</v>
      </c>
      <c r="C192" s="50">
        <f>IF(ISNA(MATCH(A192,'Data to provide'!$H$2:$H$200,0)),0,INDEX('Data to provide'!$J$2:$J$200,MATCH('Irr Correlation'!A192,'Data to provide'!$H$2:$H390,0)))</f>
        <v>0</v>
      </c>
      <c r="D192" s="50">
        <f>IF(ISNA(MATCH(A192,'Data to provide'!$H$2:$H$200,0)),0,INDEX('Data to provide'!$K$2:$K$200,MATCH('Irr Correlation'!A192,'Data to provide'!$H$2:$H390,0)))</f>
        <v>0</v>
      </c>
      <c r="E192">
        <f t="shared" si="45"/>
        <v>30</v>
      </c>
      <c r="F192">
        <f t="shared" si="46"/>
        <v>11</v>
      </c>
      <c r="G192">
        <f t="shared" si="47"/>
        <v>2020</v>
      </c>
      <c r="H192" s="50">
        <f>IF(ISNA(MATCH(A192,'Data to provide'!$M$2:$M$200,0)),0,INDEX('Data to provide'!$O$2:$O$200,MATCH('Irr Correlation'!A192,'Data to provide'!$M$2:$M$200,0)))</f>
        <v>0</v>
      </c>
      <c r="I192" s="50">
        <f t="shared" si="35"/>
        <v>0</v>
      </c>
      <c r="J192" s="68">
        <f t="shared" si="39"/>
        <v>0</v>
      </c>
      <c r="AB192" s="55"/>
    </row>
    <row r="193" spans="1:28" x14ac:dyDescent="0.25">
      <c r="A193" s="6" t="str">
        <f t="shared" si="31"/>
        <v>202012</v>
      </c>
      <c r="B193" s="61">
        <v>44196</v>
      </c>
      <c r="C193" s="50">
        <f>IF(ISNA(MATCH(A193,'Data to provide'!$H$2:$H$200,0)),0,INDEX('Data to provide'!$J$2:$J$200,MATCH('Irr Correlation'!A193,'Data to provide'!$H$2:$H391,0)))</f>
        <v>-1829873</v>
      </c>
      <c r="D193" s="50">
        <f>IF(ISNA(MATCH(A193,'Data to provide'!$H$2:$H$200,0)),0,INDEX('Data to provide'!$K$2:$K$200,MATCH('Irr Correlation'!A193,'Data to provide'!$H$2:$H391,0)))</f>
        <v>-2168141.3588740001</v>
      </c>
      <c r="E193">
        <f t="shared" si="45"/>
        <v>31</v>
      </c>
      <c r="F193">
        <f t="shared" si="46"/>
        <v>12</v>
      </c>
      <c r="G193">
        <f t="shared" si="47"/>
        <v>2020</v>
      </c>
      <c r="H193" s="50">
        <f>IF(ISNA(MATCH(A193,'Data to provide'!$M$2:$M$200,0)),0,INDEX('Data to provide'!$O$2:$O$200,MATCH('Irr Correlation'!A193,'Data to provide'!$M$2:$M$200,0)))</f>
        <v>0</v>
      </c>
      <c r="I193" s="50">
        <f t="shared" si="35"/>
        <v>-2227.228424911727</v>
      </c>
      <c r="J193" s="68">
        <f t="shared" si="39"/>
        <v>0</v>
      </c>
      <c r="AB193" s="55"/>
    </row>
    <row r="194" spans="1:28" x14ac:dyDescent="0.25">
      <c r="A194" s="6" t="str">
        <f t="shared" si="31"/>
        <v>20211</v>
      </c>
      <c r="B194" s="61">
        <v>44227</v>
      </c>
      <c r="C194" s="50">
        <f>IF(ISNA(MATCH(A194,'Data to provide'!$H$2:$H$200,0)),0,INDEX('Data to provide'!$J$2:$J$200,MATCH('Irr Correlation'!A194,'Data to provide'!$H$2:$H392,0)))</f>
        <v>-1940025</v>
      </c>
      <c r="D194" s="50">
        <f>IF(ISNA(MATCH(A194,'Data to provide'!$H$2:$H$200,0)),0,INDEX('Data to provide'!$K$2:$K$200,MATCH('Irr Correlation'!A194,'Data to provide'!$H$2:$H392,0)))</f>
        <v>-2298799.9495020001</v>
      </c>
      <c r="E194">
        <f t="shared" si="45"/>
        <v>31</v>
      </c>
      <c r="F194">
        <f t="shared" si="46"/>
        <v>1</v>
      </c>
      <c r="G194">
        <f t="shared" si="47"/>
        <v>2021</v>
      </c>
      <c r="H194" s="50">
        <f>IF(ISNA(MATCH(A194,'Data to provide'!$M$2:$M$200,0)),0,INDEX('Data to provide'!$O$2:$O$200,MATCH('Irr Correlation'!A194,'Data to provide'!$M$2:$M$200,0)))</f>
        <v>0</v>
      </c>
      <c r="I194" s="50">
        <f t="shared" si="35"/>
        <v>-2360.5190786600679</v>
      </c>
      <c r="J194" s="68">
        <f t="shared" si="39"/>
        <v>0</v>
      </c>
      <c r="AB194" s="55"/>
    </row>
    <row r="195" spans="1:28" x14ac:dyDescent="0.25">
      <c r="A195" s="6" t="str">
        <f t="shared" ref="A195:A200" si="48">YEAR(B195)&amp;MONTH(B195)</f>
        <v>20212</v>
      </c>
      <c r="B195" s="61">
        <v>44255</v>
      </c>
      <c r="C195" s="50">
        <f>IF(ISNA(MATCH(A195,'Data to provide'!$H$2:$H$200,0)),0,INDEX('Data to provide'!$J$2:$J$200,MATCH('Irr Correlation'!A195,'Data to provide'!$H$2:$H393,0)))</f>
        <v>0</v>
      </c>
      <c r="D195" s="50">
        <f>IF(ISNA(MATCH(A195,'Data to provide'!$H$2:$H$200,0)),0,INDEX('Data to provide'!$K$2:$K$200,MATCH('Irr Correlation'!A195,'Data to provide'!$H$2:$H393,0)))</f>
        <v>0</v>
      </c>
      <c r="E195">
        <f t="shared" si="45"/>
        <v>28</v>
      </c>
      <c r="F195">
        <f t="shared" si="46"/>
        <v>2</v>
      </c>
      <c r="G195">
        <f t="shared" si="47"/>
        <v>2021</v>
      </c>
      <c r="H195" s="50">
        <f>IF(ISNA(MATCH(A195,'Data to provide'!$M$2:$M$200,0)),0,INDEX('Data to provide'!$O$2:$O$200,MATCH('Irr Correlation'!A195,'Data to provide'!$M$2:$M$200,0)))</f>
        <v>0</v>
      </c>
      <c r="I195" s="50">
        <f t="shared" ref="I195:I200" si="49">IF(AND($Y$13&lt;&gt;0,D195&lt;&gt;0),(D195/1000)*$Y$13+$AA$13,D195/1000)</f>
        <v>0</v>
      </c>
      <c r="J195" s="68">
        <f t="shared" si="39"/>
        <v>0</v>
      </c>
      <c r="AB195" s="55"/>
    </row>
    <row r="196" spans="1:28" x14ac:dyDescent="0.25">
      <c r="A196" s="6" t="str">
        <f t="shared" si="48"/>
        <v>20213</v>
      </c>
      <c r="B196" s="61">
        <v>44286</v>
      </c>
      <c r="C196" s="50">
        <f>IF(ISNA(MATCH(A196,'Data to provide'!$H$2:$H$200,0)),0,INDEX('Data to provide'!$J$2:$J$200,MATCH('Irr Correlation'!A196,'Data to provide'!$H$2:$H394,0)))</f>
        <v>-2050177</v>
      </c>
      <c r="D196" s="50">
        <f>IF(ISNA(MATCH(A196,'Data to provide'!$H$2:$H$200,0)),0,INDEX('Data to provide'!$K$2:$K$200,MATCH('Irr Correlation'!A196,'Data to provide'!$H$2:$H394,0)))</f>
        <v>-2429458.5401300001</v>
      </c>
      <c r="E196">
        <f t="shared" si="45"/>
        <v>31</v>
      </c>
      <c r="F196">
        <f t="shared" si="46"/>
        <v>3</v>
      </c>
      <c r="G196">
        <f t="shared" si="47"/>
        <v>2021</v>
      </c>
      <c r="H196" s="50">
        <f>IF(ISNA(MATCH(A196,'Data to provide'!$M$2:$M$200,0)),0,INDEX('Data to provide'!$O$2:$O$200,MATCH('Irr Correlation'!A196,'Data to provide'!$M$2:$M$200,0)))</f>
        <v>0</v>
      </c>
      <c r="I196" s="50">
        <f t="shared" si="49"/>
        <v>-2493.8097324084083</v>
      </c>
      <c r="J196" s="68">
        <f t="shared" ref="J196:J200" si="50">IF(AND(H196&gt;0,J195&lt;12),J195+1,IF(J195=12,1,0))</f>
        <v>0</v>
      </c>
      <c r="AB196" s="55"/>
    </row>
    <row r="197" spans="1:28" x14ac:dyDescent="0.25">
      <c r="A197" s="6" t="str">
        <f t="shared" si="48"/>
        <v>20214</v>
      </c>
      <c r="B197" s="61">
        <v>44316</v>
      </c>
      <c r="C197" s="50">
        <f>IF(ISNA(MATCH(A197,'Data to provide'!$H$2:$H$200,0)),0,INDEX('Data to provide'!$J$2:$J$200,MATCH('Irr Correlation'!A197,'Data to provide'!$H$2:$H395,0)))</f>
        <v>-2160329</v>
      </c>
      <c r="D197" s="50">
        <f>IF(ISNA(MATCH(A197,'Data to provide'!$H$2:$H$200,0)),0,INDEX('Data to provide'!$K$2:$K$200,MATCH('Irr Correlation'!A197,'Data to provide'!$H$2:$H395,0)))</f>
        <v>-2560117.1307580001</v>
      </c>
      <c r="E197">
        <f t="shared" si="45"/>
        <v>30</v>
      </c>
      <c r="F197">
        <f t="shared" si="46"/>
        <v>4</v>
      </c>
      <c r="G197">
        <f t="shared" si="47"/>
        <v>2021</v>
      </c>
      <c r="H197" s="50">
        <f>IF(ISNA(MATCH(A197,'Data to provide'!$M$2:$M$200,0)),0,INDEX('Data to provide'!$O$2:$O$200,MATCH('Irr Correlation'!A197,'Data to provide'!$M$2:$M$200,0)))</f>
        <v>0</v>
      </c>
      <c r="I197" s="50">
        <f t="shared" si="49"/>
        <v>-2627.1003861567497</v>
      </c>
      <c r="J197" s="68">
        <f t="shared" si="50"/>
        <v>0</v>
      </c>
      <c r="AB197" s="55"/>
    </row>
    <row r="198" spans="1:28" x14ac:dyDescent="0.25">
      <c r="A198" s="6" t="str">
        <f t="shared" si="48"/>
        <v>20215</v>
      </c>
      <c r="B198" s="61">
        <v>44347</v>
      </c>
      <c r="C198" s="50">
        <f>IF(ISNA(MATCH(A198,'Data to provide'!$H$2:$H$200,0)),0,INDEX('Data to provide'!$J$2:$J$200,MATCH('Irr Correlation'!A198,'Data to provide'!$H$2:$H396,0)))</f>
        <v>0</v>
      </c>
      <c r="D198" s="50">
        <f>IF(ISNA(MATCH(A198,'Data to provide'!$H$2:$H$200,0)),0,INDEX('Data to provide'!$K$2:$K$200,MATCH('Irr Correlation'!A198,'Data to provide'!$H$2:$H396,0)))</f>
        <v>0</v>
      </c>
      <c r="E198">
        <f t="shared" si="45"/>
        <v>31</v>
      </c>
      <c r="F198">
        <f t="shared" si="46"/>
        <v>5</v>
      </c>
      <c r="G198">
        <f t="shared" si="47"/>
        <v>2021</v>
      </c>
      <c r="H198" s="50">
        <f>IF(ISNA(MATCH(A198,'Data to provide'!$M$2:$M$200,0)),0,INDEX('Data to provide'!$O$2:$O$200,MATCH('Irr Correlation'!A198,'Data to provide'!$M$2:$M$200,0)))</f>
        <v>0</v>
      </c>
      <c r="I198" s="50">
        <f t="shared" si="49"/>
        <v>0</v>
      </c>
      <c r="J198" s="68">
        <f t="shared" si="50"/>
        <v>0</v>
      </c>
      <c r="AB198" s="55"/>
    </row>
    <row r="199" spans="1:28" x14ac:dyDescent="0.25">
      <c r="A199" s="6" t="str">
        <f t="shared" si="48"/>
        <v>20216</v>
      </c>
      <c r="B199" s="61">
        <v>44377</v>
      </c>
      <c r="C199" s="50">
        <f>IF(ISNA(MATCH(A199,'Data to provide'!$H$2:$H$200,0)),0,INDEX('Data to provide'!$J$2:$J$200,MATCH('Irr Correlation'!A199,'Data to provide'!$H$2:$H397,0)))</f>
        <v>-2270481</v>
      </c>
      <c r="D199" s="50">
        <f>IF(ISNA(MATCH(A199,'Data to provide'!$H$2:$H$200,0)),0,INDEX('Data to provide'!$K$2:$K$200,MATCH('Irr Correlation'!A199,'Data to provide'!$H$2:$H397,0)))</f>
        <v>-2690775.721386</v>
      </c>
      <c r="E199">
        <f t="shared" si="45"/>
        <v>30</v>
      </c>
      <c r="F199">
        <f t="shared" si="46"/>
        <v>6</v>
      </c>
      <c r="G199">
        <f t="shared" si="47"/>
        <v>2021</v>
      </c>
      <c r="H199" s="50">
        <f>IF(ISNA(MATCH(A199,'Data to provide'!$M$2:$M$200,0)),0,INDEX('Data to provide'!$O$2:$O$200,MATCH('Irr Correlation'!A199,'Data to provide'!$M$2:$M$200,0)))</f>
        <v>0</v>
      </c>
      <c r="I199" s="50">
        <f t="shared" si="49"/>
        <v>-2760.3910399050901</v>
      </c>
      <c r="J199" s="68">
        <f t="shared" si="50"/>
        <v>0</v>
      </c>
      <c r="AB199" s="55"/>
    </row>
    <row r="200" spans="1:28" x14ac:dyDescent="0.25">
      <c r="A200" s="6" t="str">
        <f t="shared" si="48"/>
        <v>20217</v>
      </c>
      <c r="B200" s="61">
        <v>44408</v>
      </c>
      <c r="C200" s="50">
        <f>IF(ISNA(MATCH(A200,'Data to provide'!$H$2:$H$200,0)),0,INDEX('Data to provide'!$J$2:$J$200,MATCH('Irr Correlation'!A200,'Data to provide'!$H$2:$H398,0)))</f>
        <v>-2380633</v>
      </c>
      <c r="D200" s="50">
        <f>IF(ISNA(MATCH(A200,'Data to provide'!$H$2:$H$200,0)),0,INDEX('Data to provide'!$K$2:$K$200,MATCH('Irr Correlation'!A200,'Data to provide'!$H$2:$H398,0)))</f>
        <v>-2821434.312014</v>
      </c>
      <c r="E200">
        <f t="shared" ref="E200" si="51">DAY(EOMONTH(B200,0))</f>
        <v>31</v>
      </c>
      <c r="F200">
        <f t="shared" ref="F200" si="52">MONTH(B200)</f>
        <v>7</v>
      </c>
      <c r="G200">
        <f t="shared" ref="G200" si="53">YEAR(B200)</f>
        <v>2021</v>
      </c>
      <c r="H200" s="50">
        <f>IF(ISNA(MATCH(A200,'Data to provide'!$M$2:$M$200,0)),0,INDEX('Data to provide'!$O$2:$O$200,MATCH('Irr Correlation'!A200,'Data to provide'!$M$2:$M$200,0)))</f>
        <v>0</v>
      </c>
      <c r="I200" s="50">
        <f t="shared" si="49"/>
        <v>-2893.681693653431</v>
      </c>
      <c r="J200" s="68">
        <f t="shared" si="50"/>
        <v>0</v>
      </c>
      <c r="AB200" s="55"/>
    </row>
    <row r="201" spans="1:28" x14ac:dyDescent="0.25">
      <c r="AB201" s="55"/>
    </row>
    <row r="202" spans="1:28" x14ac:dyDescent="0.25">
      <c r="AB202" s="55"/>
    </row>
    <row r="203" spans="1:28" x14ac:dyDescent="0.25">
      <c r="AB203" s="55"/>
    </row>
    <row r="204" spans="1:28" x14ac:dyDescent="0.25">
      <c r="AB204" s="55"/>
    </row>
    <row r="205" spans="1:28" x14ac:dyDescent="0.25">
      <c r="AB205" s="55"/>
    </row>
    <row r="206" spans="1:28" x14ac:dyDescent="0.25">
      <c r="AB206" s="55"/>
    </row>
    <row r="207" spans="1:28" x14ac:dyDescent="0.25">
      <c r="AB207" s="55"/>
    </row>
    <row r="208" spans="1:28" x14ac:dyDescent="0.25">
      <c r="AB208" s="55"/>
    </row>
    <row r="209" spans="28:28" x14ac:dyDescent="0.25">
      <c r="AB209" s="55"/>
    </row>
    <row r="210" spans="28:28" x14ac:dyDescent="0.25">
      <c r="AB210" s="55"/>
    </row>
    <row r="211" spans="28:28" x14ac:dyDescent="0.25">
      <c r="AB211" s="55"/>
    </row>
    <row r="212" spans="28:28" x14ac:dyDescent="0.25">
      <c r="AB212" s="55"/>
    </row>
    <row r="213" spans="28:28" x14ac:dyDescent="0.25">
      <c r="AB213" s="55"/>
    </row>
    <row r="214" spans="28:28" x14ac:dyDescent="0.25">
      <c r="AB214" s="55"/>
    </row>
    <row r="215" spans="28:28" x14ac:dyDescent="0.25">
      <c r="AB215" s="55"/>
    </row>
    <row r="216" spans="28:28" x14ac:dyDescent="0.25">
      <c r="AB216" s="55"/>
    </row>
    <row r="217" spans="28:28" x14ac:dyDescent="0.25">
      <c r="AB217" s="55"/>
    </row>
    <row r="218" spans="28:28" x14ac:dyDescent="0.25">
      <c r="AB218" s="55"/>
    </row>
    <row r="219" spans="28:28" x14ac:dyDescent="0.25">
      <c r="AB219" s="55"/>
    </row>
    <row r="220" spans="28:28" x14ac:dyDescent="0.25">
      <c r="AB220" s="55"/>
    </row>
    <row r="221" spans="28:28" x14ac:dyDescent="0.25">
      <c r="AB221" s="55"/>
    </row>
    <row r="222" spans="28:28" x14ac:dyDescent="0.25">
      <c r="AB222" s="55"/>
    </row>
    <row r="223" spans="28:28" x14ac:dyDescent="0.25">
      <c r="AB223" s="55"/>
    </row>
    <row r="224" spans="28:28" x14ac:dyDescent="0.25">
      <c r="AB224" s="55"/>
    </row>
    <row r="225" spans="28:28" x14ac:dyDescent="0.25">
      <c r="AB225" s="55"/>
    </row>
    <row r="226" spans="28:28" x14ac:dyDescent="0.25">
      <c r="AB226" s="55"/>
    </row>
    <row r="227" spans="28:28" x14ac:dyDescent="0.25">
      <c r="AB227" s="55"/>
    </row>
    <row r="228" spans="28:28" x14ac:dyDescent="0.25">
      <c r="AB228" s="55"/>
    </row>
    <row r="229" spans="28:28" x14ac:dyDescent="0.25">
      <c r="AB229" s="55"/>
    </row>
    <row r="230" spans="28:28" x14ac:dyDescent="0.25">
      <c r="AB230" s="55"/>
    </row>
    <row r="231" spans="28:28" x14ac:dyDescent="0.25">
      <c r="AB231" s="55"/>
    </row>
    <row r="232" spans="28:28" x14ac:dyDescent="0.25">
      <c r="AB232" s="55"/>
    </row>
    <row r="233" spans="28:28" x14ac:dyDescent="0.25">
      <c r="AB233" s="55"/>
    </row>
    <row r="234" spans="28:28" x14ac:dyDescent="0.25">
      <c r="AB234" s="55"/>
    </row>
    <row r="235" spans="28:28" x14ac:dyDescent="0.25">
      <c r="AB235" s="55"/>
    </row>
    <row r="236" spans="28:28" x14ac:dyDescent="0.25">
      <c r="AB236" s="55"/>
    </row>
  </sheetData>
  <mergeCells count="2">
    <mergeCell ref="AA1:AC1"/>
    <mergeCell ref="L23:R23"/>
  </mergeCells>
  <conditionalFormatting sqref="J1:J1048576">
    <cfRule type="cellIs" dxfId="1" priority="1" operator="equal">
      <formula>12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</sheetPr>
  <dimension ref="A1:AK300"/>
  <sheetViews>
    <sheetView workbookViewId="0">
      <pane ySplit="1" topLeftCell="A2" activePane="bottomLeft" state="frozen"/>
      <selection activeCell="G40" sqref="G40"/>
      <selection pane="bottomLeft" activeCell="H16" sqref="H16"/>
    </sheetView>
  </sheetViews>
  <sheetFormatPr baseColWidth="10" defaultColWidth="9.140625" defaultRowHeight="15" x14ac:dyDescent="0.25"/>
  <cols>
    <col min="2" max="2" width="10.28515625" customWidth="1"/>
    <col min="3" max="3" width="10.42578125" bestFit="1" customWidth="1"/>
    <col min="4" max="4" width="8.85546875" customWidth="1"/>
    <col min="5" max="5" width="11" style="66" bestFit="1" customWidth="1"/>
    <col min="6" max="6" width="10.140625" bestFit="1" customWidth="1"/>
    <col min="7" max="7" width="15.5703125" bestFit="1" customWidth="1"/>
    <col min="8" max="8" width="15.5703125" style="4" customWidth="1"/>
    <col min="10" max="10" width="21.28515625" customWidth="1"/>
    <col min="11" max="11" width="22.28515625" bestFit="1" customWidth="1"/>
    <col min="18" max="18" width="10.85546875" customWidth="1"/>
    <col min="19" max="19" width="28.5703125" bestFit="1" customWidth="1"/>
    <col min="20" max="20" width="21.5703125" bestFit="1" customWidth="1"/>
    <col min="21" max="21" width="10.140625" bestFit="1" customWidth="1"/>
    <col min="26" max="26" width="19.5703125" bestFit="1" customWidth="1"/>
    <col min="27" max="27" width="22.28515625" bestFit="1" customWidth="1"/>
    <col min="31" max="31" width="10.85546875" customWidth="1"/>
    <col min="32" max="32" width="12.42578125" bestFit="1" customWidth="1"/>
    <col min="33" max="33" width="16.28515625" bestFit="1" customWidth="1"/>
    <col min="34" max="34" width="20" bestFit="1" customWidth="1"/>
    <col min="37" max="37" width="15.7109375" bestFit="1" customWidth="1"/>
  </cols>
  <sheetData>
    <row r="1" spans="1:37" ht="45" x14ac:dyDescent="0.25">
      <c r="A1" s="72" t="s">
        <v>51</v>
      </c>
      <c r="B1" s="70" t="s">
        <v>5</v>
      </c>
      <c r="C1" s="40" t="str">
        <f>'Irr Correlation'!I1</f>
        <v>GTI SoDa Correlated [kWh/m²]</v>
      </c>
      <c r="D1" s="40" t="s">
        <v>32</v>
      </c>
      <c r="E1" s="64" t="s">
        <v>33</v>
      </c>
      <c r="F1" s="40" t="s">
        <v>34</v>
      </c>
      <c r="G1" s="41" t="s">
        <v>36</v>
      </c>
      <c r="H1" s="69" t="s">
        <v>53</v>
      </c>
      <c r="J1" s="36" t="s">
        <v>35</v>
      </c>
      <c r="R1" s="70" t="s">
        <v>56</v>
      </c>
      <c r="S1" s="10" t="str">
        <f>C1</f>
        <v>GTI SoDa Correlated [kWh/m²]</v>
      </c>
      <c r="T1" s="10" t="str">
        <f>F1</f>
        <v>Yield @100% Av [kWh]</v>
      </c>
      <c r="U1" s="7" t="s">
        <v>6</v>
      </c>
      <c r="V1" t="s">
        <v>0</v>
      </c>
      <c r="W1" t="s">
        <v>1</v>
      </c>
      <c r="Y1" s="105" t="s">
        <v>37</v>
      </c>
      <c r="Z1" s="105"/>
      <c r="AA1" s="105"/>
      <c r="AB1" s="105"/>
      <c r="AC1" s="105"/>
      <c r="AD1" s="42"/>
      <c r="AE1" s="70" t="s">
        <v>57</v>
      </c>
      <c r="AF1" s="40" t="str">
        <f>F1</f>
        <v>Yield @100% Av [kWh]</v>
      </c>
      <c r="AG1" s="40" t="str">
        <f>G1</f>
        <v>Yield Correlated @100% Av [kWh]</v>
      </c>
      <c r="AH1" t="s">
        <v>38</v>
      </c>
    </row>
    <row r="2" spans="1:37" x14ac:dyDescent="0.25">
      <c r="A2" s="1" t="str">
        <f>YEAR(B2)&amp;MONTH(B2)</f>
        <v>20051</v>
      </c>
      <c r="B2" s="19">
        <v>38383</v>
      </c>
      <c r="C2" s="37">
        <f>'Irr Correlation'!I2</f>
        <v>80.146039984451278</v>
      </c>
      <c r="D2" s="63">
        <f>IF(ISNA(MATCH(A2,'Data to provide'!$Q$2:$Q$200,0)),0,INDEX('Data to provide'!$S$2:$S$200,MATCH('Yield Correlation'!A2,'Data to provide'!$Q$2:$Q$200,0)))</f>
        <v>0</v>
      </c>
      <c r="E2" s="67">
        <f>IF(ISNA(MATCH(A2,'Data to provide'!$U$2:$U$200,0)),0,INDEX('Data to provide'!$W$2:$W$200,MATCH('Yield Correlation'!A2,'Data to provide'!$U$2:$U$200,0)))</f>
        <v>0.97799999999999998</v>
      </c>
      <c r="F2" s="38">
        <f t="shared" ref="F2:F33" si="0">IFERROR(D2/E2,"")</f>
        <v>0</v>
      </c>
      <c r="G2" s="17">
        <f t="shared" ref="G2:G33" si="1">IF(AND($J$23&lt;&gt;0,C2&lt;&gt;0),C2*$J$23+$L$23,"")</f>
        <v>169602.70712655992</v>
      </c>
      <c r="H2" s="68">
        <f>IF(AND(D2&gt;=1,E2&gt;=1%),1,0)</f>
        <v>0</v>
      </c>
      <c r="R2" s="19">
        <v>38472</v>
      </c>
      <c r="S2" s="11">
        <f t="shared" ref="S2:S33" si="2">_xlfn.IFNA(VLOOKUP(R2,$B$2:$F$169,2),"")</f>
        <v>147.94156664213918</v>
      </c>
      <c r="T2" s="11">
        <f t="shared" ref="T2:T33" si="3">_xlfn.IFNA(VLOOKUP(R2,$B$2:$F$169,5),"")</f>
        <v>182736.25254582486</v>
      </c>
      <c r="U2">
        <f>IF(R2,DAY(EOMONTH(R2,0)),"")</f>
        <v>30</v>
      </c>
      <c r="V2">
        <f>IF(R2,MONTH(R2),"")</f>
        <v>4</v>
      </c>
      <c r="W2">
        <f>IF(R2,YEAR(R2),"")</f>
        <v>2005</v>
      </c>
      <c r="AE2" s="19">
        <v>38837</v>
      </c>
      <c r="AF2" s="11">
        <f t="shared" ref="AF2:AF33" si="4">_xlfn.IFNA(VLOOKUP(AE2,$B$2:$G$169,5),"")</f>
        <v>187306</v>
      </c>
      <c r="AG2" s="11">
        <f t="shared" ref="AG2:AG33" si="5">_xlfn.IFNA(VLOOKUP(AE2,$B$2:$G$169,6),"")</f>
        <v>324547.89952632255</v>
      </c>
      <c r="AH2" s="1">
        <f>IFERROR(AF2-AG2,"")</f>
        <v>-137241.89952632255</v>
      </c>
      <c r="AJ2" s="31" t="s">
        <v>28</v>
      </c>
      <c r="AK2" s="43">
        <f>SQRT(SUMSQ(AH2:AH169)/COUNT(AH2:AH169))</f>
        <v>74849.78722876434</v>
      </c>
    </row>
    <row r="3" spans="1:37" x14ac:dyDescent="0.25">
      <c r="A3" s="1" t="str">
        <f t="shared" ref="A3:A66" si="6">YEAR(B3)&amp;MONTH(B3)</f>
        <v>20052</v>
      </c>
      <c r="B3" s="19">
        <v>38411</v>
      </c>
      <c r="C3" s="37">
        <f>'Irr Correlation'!I3</f>
        <v>93.254876238337346</v>
      </c>
      <c r="D3" s="63">
        <f>IF(ISNA(MATCH(A3,'Data to provide'!$Q$2:$Q$200,0)),0,INDEX('Data to provide'!$S$2:$S$200,MATCH('Yield Correlation'!A3,'Data to provide'!$Q$2:$Q$200,0)))</f>
        <v>0</v>
      </c>
      <c r="E3" s="67">
        <f>IF(ISNA(MATCH(A3,'Data to provide'!$U$2:$U$200,0)),0,INDEX('Data to provide'!$W$2:$W$200,MATCH('Yield Correlation'!A3,'Data to provide'!$U$2:$U$200,0)))</f>
        <v>0.999</v>
      </c>
      <c r="F3" s="38">
        <f t="shared" si="0"/>
        <v>0</v>
      </c>
      <c r="G3" s="17">
        <f t="shared" si="1"/>
        <v>192442.49141937742</v>
      </c>
      <c r="H3" s="68">
        <f>IF((AND(AND(D3&gt;0,E3&gt;0),H2&lt;12)),H2+1,IF(H2=12,1,0))</f>
        <v>0</v>
      </c>
      <c r="R3" s="19">
        <v>38503</v>
      </c>
      <c r="S3" s="11">
        <f t="shared" si="2"/>
        <v>175.67798869679149</v>
      </c>
      <c r="T3" s="11">
        <f t="shared" si="3"/>
        <v>312571.28412537917</v>
      </c>
      <c r="U3">
        <f t="shared" ref="U3:U66" si="7">IF(R3,DAY(EOMONTH(R3,0)),"")</f>
        <v>31</v>
      </c>
      <c r="V3">
        <f t="shared" ref="V3:V66" si="8">IF(R3,MONTH(R3),"")</f>
        <v>5</v>
      </c>
      <c r="W3">
        <f t="shared" ref="W3:W66" si="9">IF(R3,YEAR(R3),"")</f>
        <v>2005</v>
      </c>
      <c r="Y3" t="s">
        <v>0</v>
      </c>
      <c r="Z3" t="s">
        <v>50</v>
      </c>
      <c r="AA3" t="s">
        <v>49</v>
      </c>
      <c r="AE3" s="19">
        <v>38868</v>
      </c>
      <c r="AF3" s="11">
        <f t="shared" si="4"/>
        <v>244654</v>
      </c>
      <c r="AG3" s="11">
        <f t="shared" si="5"/>
        <v>342045.87075525557</v>
      </c>
      <c r="AH3" s="1">
        <f t="shared" ref="AH3:AH66" si="10">IFERROR(AF3-AG3,"")</f>
        <v>-97391.870755255572</v>
      </c>
      <c r="AJ3" s="32" t="s">
        <v>29</v>
      </c>
      <c r="AK3" s="44">
        <f>MIN(AF2:AF169)</f>
        <v>184101.40562248995</v>
      </c>
    </row>
    <row r="4" spans="1:37" x14ac:dyDescent="0.25">
      <c r="A4" s="1" t="str">
        <f t="shared" si="6"/>
        <v>20053</v>
      </c>
      <c r="B4" s="19">
        <v>38442</v>
      </c>
      <c r="C4" s="37">
        <f>'Irr Correlation'!I4</f>
        <v>131.28163093994416</v>
      </c>
      <c r="D4" s="63">
        <f>IF(ISNA(MATCH(A4,'Data to provide'!$Q$2:$Q$200,0)),0,INDEX('Data to provide'!$S$2:$S$200,MATCH('Yield Correlation'!A4,'Data to provide'!$Q$2:$Q$200,0)))</f>
        <v>0</v>
      </c>
      <c r="E4" s="67">
        <f>IF(ISNA(MATCH(A4,'Data to provide'!$U$2:$U$200,0)),0,INDEX('Data to provide'!$W$2:$W$200,MATCH('Yield Correlation'!A4,'Data to provide'!$U$2:$U$200,0)))</f>
        <v>0.95199999999999996</v>
      </c>
      <c r="F4" s="38">
        <f t="shared" si="0"/>
        <v>0</v>
      </c>
      <c r="G4" s="17">
        <f t="shared" si="1"/>
        <v>258697.25713003401</v>
      </c>
      <c r="H4" s="68">
        <f t="shared" ref="H4:H67" si="11">IF((AND(AND(D4&gt;0,E4&gt;0),H3&lt;12)),H3+1,IF(H3=12,1,0))</f>
        <v>0</v>
      </c>
      <c r="R4" s="19">
        <v>38533</v>
      </c>
      <c r="S4" s="11">
        <f t="shared" si="2"/>
        <v>189.95068892108264</v>
      </c>
      <c r="T4" s="11">
        <f t="shared" si="3"/>
        <v>311309</v>
      </c>
      <c r="U4">
        <f t="shared" si="7"/>
        <v>30</v>
      </c>
      <c r="V4">
        <f t="shared" si="8"/>
        <v>6</v>
      </c>
      <c r="W4">
        <f t="shared" si="9"/>
        <v>2005</v>
      </c>
      <c r="Y4">
        <v>1</v>
      </c>
      <c r="Z4">
        <f>SUMIF($V$2:$V$157,Y4,$T$2:$T$169)</f>
        <v>638842.87403351301</v>
      </c>
      <c r="AA4" s="2">
        <f t="shared" ref="AA4:AA16" si="12">Z4/$Z$16</f>
        <v>3.9977629967808966E-2</v>
      </c>
      <c r="AE4" s="19">
        <v>38898</v>
      </c>
      <c r="AF4" s="11">
        <f t="shared" si="4"/>
        <v>334666.66666666669</v>
      </c>
      <c r="AG4" s="11">
        <f t="shared" si="5"/>
        <v>392629.40986484074</v>
      </c>
      <c r="AH4" s="1">
        <f t="shared" si="10"/>
        <v>-57962.743198174052</v>
      </c>
      <c r="AJ4" s="32" t="s">
        <v>30</v>
      </c>
      <c r="AK4" s="44">
        <f>MAX(AF2:AF169)</f>
        <v>450178.75</v>
      </c>
    </row>
    <row r="5" spans="1:37" x14ac:dyDescent="0.25">
      <c r="A5" s="1" t="str">
        <f t="shared" si="6"/>
        <v>20054</v>
      </c>
      <c r="B5" s="19">
        <v>38472</v>
      </c>
      <c r="C5" s="37">
        <f>'Irr Correlation'!I5</f>
        <v>147.94156664213918</v>
      </c>
      <c r="D5" s="63">
        <f>IF(ISNA(MATCH(A5,'Data to provide'!$Q$2:$Q$200,0)),0,INDEX('Data to provide'!$S$2:$S$200,MATCH('Yield Correlation'!A5,'Data to provide'!$Q$2:$Q$200,0)))</f>
        <v>179447</v>
      </c>
      <c r="E5" s="67">
        <f>IF(ISNA(MATCH(A5,'Data to provide'!$U$2:$U$200,0)),0,INDEX('Data to provide'!$W$2:$W$200,MATCH('Yield Correlation'!A5,'Data to provide'!$U$2:$U$200,0)))</f>
        <v>0.98199999999999998</v>
      </c>
      <c r="F5" s="38">
        <f t="shared" si="0"/>
        <v>182736.25254582486</v>
      </c>
      <c r="G5" s="17">
        <f t="shared" si="1"/>
        <v>287724.19212264579</v>
      </c>
      <c r="H5" s="68">
        <f t="shared" si="11"/>
        <v>1</v>
      </c>
      <c r="R5" s="19">
        <v>38564</v>
      </c>
      <c r="S5" s="11">
        <f t="shared" si="2"/>
        <v>201.45612885568656</v>
      </c>
      <c r="T5" s="11">
        <f t="shared" si="3"/>
        <v>358602</v>
      </c>
      <c r="U5">
        <f t="shared" si="7"/>
        <v>31</v>
      </c>
      <c r="V5">
        <f t="shared" si="8"/>
        <v>7</v>
      </c>
      <c r="W5">
        <f t="shared" si="9"/>
        <v>2005</v>
      </c>
      <c r="Y5">
        <v>2</v>
      </c>
      <c r="Z5">
        <f t="shared" ref="Z5:Z15" si="13">SUMIF($V$2:$V$157,Y5,$T$2:$T$169)</f>
        <v>845291.69675068627</v>
      </c>
      <c r="AA5" s="2">
        <f t="shared" si="12"/>
        <v>5.2896823367849899E-2</v>
      </c>
      <c r="AE5" s="19">
        <v>38929</v>
      </c>
      <c r="AF5" s="11">
        <f t="shared" si="4"/>
        <v>450178.75</v>
      </c>
      <c r="AG5" s="11">
        <f t="shared" si="5"/>
        <v>397904.76321995648</v>
      </c>
      <c r="AH5" s="1">
        <f t="shared" si="10"/>
        <v>52273.986780043517</v>
      </c>
      <c r="AJ5" s="45" t="s">
        <v>31</v>
      </c>
      <c r="AK5" s="46">
        <f>AK2/(AK4-AK3)</f>
        <v>0.28130838198147229</v>
      </c>
    </row>
    <row r="6" spans="1:37" x14ac:dyDescent="0.25">
      <c r="A6" s="1" t="str">
        <f t="shared" si="6"/>
        <v>20055</v>
      </c>
      <c r="B6" s="19">
        <v>38503</v>
      </c>
      <c r="C6" s="37">
        <f>'Irr Correlation'!I6</f>
        <v>175.67798869679149</v>
      </c>
      <c r="D6" s="63">
        <f>IF(ISNA(MATCH(A6,'Data to provide'!$Q$2:$Q$200,0)),0,INDEX('Data to provide'!$S$2:$S$200,MATCH('Yield Correlation'!A6,'Data to provide'!$Q$2:$Q$200,0)))</f>
        <v>309133</v>
      </c>
      <c r="E6" s="67">
        <f>IF(ISNA(MATCH(A6,'Data to provide'!$U$2:$U$200,0)),0,INDEX('Data to provide'!$W$2:$W$200,MATCH('Yield Correlation'!A6,'Data to provide'!$U$2:$U$200,0)))</f>
        <v>0.98899999999999999</v>
      </c>
      <c r="F6" s="38">
        <f t="shared" si="0"/>
        <v>312571.28412537917</v>
      </c>
      <c r="G6" s="17">
        <f t="shared" si="1"/>
        <v>336049.90803774138</v>
      </c>
      <c r="H6" s="68">
        <f t="shared" si="11"/>
        <v>2</v>
      </c>
      <c r="R6" s="19">
        <v>38595</v>
      </c>
      <c r="S6" s="11">
        <f t="shared" si="2"/>
        <v>151.29159044504149</v>
      </c>
      <c r="T6" s="11">
        <f t="shared" si="3"/>
        <v>381045</v>
      </c>
      <c r="U6">
        <f t="shared" si="7"/>
        <v>31</v>
      </c>
      <c r="V6">
        <f t="shared" si="8"/>
        <v>8</v>
      </c>
      <c r="W6">
        <f t="shared" si="9"/>
        <v>2005</v>
      </c>
      <c r="Y6">
        <v>3</v>
      </c>
      <c r="Z6">
        <f t="shared" si="13"/>
        <v>1267110.5938490736</v>
      </c>
      <c r="AA6" s="2">
        <f t="shared" si="12"/>
        <v>7.9293485938659106E-2</v>
      </c>
      <c r="AE6" s="19">
        <v>38960</v>
      </c>
      <c r="AF6" s="11">
        <f t="shared" si="4"/>
        <v>397238.67069486406</v>
      </c>
      <c r="AG6" s="11">
        <f t="shared" si="5"/>
        <v>356939.95400791382</v>
      </c>
      <c r="AH6" s="1">
        <f t="shared" si="10"/>
        <v>40298.71668695024</v>
      </c>
    </row>
    <row r="7" spans="1:37" x14ac:dyDescent="0.25">
      <c r="A7" s="1" t="str">
        <f t="shared" si="6"/>
        <v>20056</v>
      </c>
      <c r="B7" s="19">
        <v>38533</v>
      </c>
      <c r="C7" s="37">
        <f>'Irr Correlation'!I7</f>
        <v>189.95068892108264</v>
      </c>
      <c r="D7" s="63">
        <f>IF(ISNA(MATCH(A7,'Data to provide'!$Q$2:$Q$200,0)),0,INDEX('Data to provide'!$S$2:$S$200,MATCH('Yield Correlation'!A7,'Data to provide'!$Q$2:$Q$200,0)))</f>
        <v>311309</v>
      </c>
      <c r="E7" s="67">
        <f>IF(ISNA(MATCH(A7,'Data to provide'!$U$2:$U$200,0)),0,INDEX('Data to provide'!$W$2:$W$200,MATCH('Yield Correlation'!A7,'Data to provide'!$U$2:$U$200,0)))</f>
        <v>1</v>
      </c>
      <c r="F7" s="38">
        <f t="shared" si="0"/>
        <v>311309</v>
      </c>
      <c r="G7" s="17">
        <f t="shared" si="1"/>
        <v>360917.51551145746</v>
      </c>
      <c r="H7" s="68">
        <f t="shared" si="11"/>
        <v>3</v>
      </c>
      <c r="R7" s="19">
        <v>38625</v>
      </c>
      <c r="S7" s="11">
        <f t="shared" si="2"/>
        <v>147.462680294953</v>
      </c>
      <c r="T7" s="11">
        <f t="shared" si="3"/>
        <v>348398</v>
      </c>
      <c r="U7">
        <f t="shared" si="7"/>
        <v>30</v>
      </c>
      <c r="V7">
        <f t="shared" si="8"/>
        <v>9</v>
      </c>
      <c r="W7">
        <f t="shared" si="9"/>
        <v>2005</v>
      </c>
      <c r="Y7">
        <v>4</v>
      </c>
      <c r="Z7">
        <f t="shared" si="13"/>
        <v>1547080.8174792633</v>
      </c>
      <c r="AA7" s="2">
        <f t="shared" si="12"/>
        <v>9.6813515443919432E-2</v>
      </c>
      <c r="AE7" s="19">
        <v>39202</v>
      </c>
      <c r="AF7" s="11">
        <f t="shared" si="4"/>
        <v>194124</v>
      </c>
      <c r="AG7" s="11">
        <f t="shared" si="5"/>
        <v>302690.75243514951</v>
      </c>
      <c r="AH7" s="1">
        <f t="shared" si="10"/>
        <v>-108566.75243514951</v>
      </c>
    </row>
    <row r="8" spans="1:37" x14ac:dyDescent="0.25">
      <c r="A8" s="1" t="str">
        <f t="shared" si="6"/>
        <v>20057</v>
      </c>
      <c r="B8" s="19">
        <v>38564</v>
      </c>
      <c r="C8" s="37">
        <f>'Irr Correlation'!I8</f>
        <v>201.45612885568656</v>
      </c>
      <c r="D8" s="63">
        <f>IF(ISNA(MATCH(A8,'Data to provide'!$Q$2:$Q$200,0)),0,INDEX('Data to provide'!$S$2:$S$200,MATCH('Yield Correlation'!A8,'Data to provide'!$Q$2:$Q$200,0)))</f>
        <v>358602</v>
      </c>
      <c r="E8" s="67">
        <f>IF(ISNA(MATCH(A8,'Data to provide'!$U$2:$U$200,0)),0,INDEX('Data to provide'!$W$2:$W$200,MATCH('Yield Correlation'!A8,'Data to provide'!$U$2:$U$200,0)))</f>
        <v>1</v>
      </c>
      <c r="F8" s="38">
        <f t="shared" si="0"/>
        <v>358602</v>
      </c>
      <c r="G8" s="17">
        <f t="shared" si="1"/>
        <v>380963.67073156108</v>
      </c>
      <c r="H8" s="68">
        <f t="shared" si="11"/>
        <v>4</v>
      </c>
      <c r="R8" s="19">
        <v>38656</v>
      </c>
      <c r="S8" s="11">
        <f t="shared" si="2"/>
        <v>74.279449279619655</v>
      </c>
      <c r="T8" s="11">
        <f t="shared" si="3"/>
        <v>377568</v>
      </c>
      <c r="U8">
        <f t="shared" si="7"/>
        <v>31</v>
      </c>
      <c r="V8">
        <f t="shared" si="8"/>
        <v>10</v>
      </c>
      <c r="W8">
        <f t="shared" si="9"/>
        <v>2005</v>
      </c>
      <c r="Y8">
        <v>5</v>
      </c>
      <c r="Z8">
        <f t="shared" si="13"/>
        <v>1728405.5705815081</v>
      </c>
      <c r="AA8" s="2">
        <f t="shared" si="12"/>
        <v>0.1081604900728414</v>
      </c>
      <c r="AE8" s="19">
        <v>39233</v>
      </c>
      <c r="AF8" s="11">
        <f t="shared" si="4"/>
        <v>253274</v>
      </c>
      <c r="AG8" s="11">
        <f t="shared" si="5"/>
        <v>303407.98702276865</v>
      </c>
      <c r="AH8" s="1">
        <f t="shared" si="10"/>
        <v>-50133.987022768648</v>
      </c>
    </row>
    <row r="9" spans="1:37" x14ac:dyDescent="0.25">
      <c r="A9" s="1" t="str">
        <f t="shared" si="6"/>
        <v>20058</v>
      </c>
      <c r="B9" s="19">
        <v>38595</v>
      </c>
      <c r="C9" s="37">
        <f>'Irr Correlation'!I9</f>
        <v>151.29159044504149</v>
      </c>
      <c r="D9" s="63">
        <f>IF(ISNA(MATCH(A9,'Data to provide'!$Q$2:$Q$200,0)),0,INDEX('Data to provide'!$S$2:$S$200,MATCH('Yield Correlation'!A9,'Data to provide'!$Q$2:$Q$200,0)))</f>
        <v>381045</v>
      </c>
      <c r="E9" s="67">
        <f>IF(ISNA(MATCH(A9,'Data to provide'!$U$2:$U$200,0)),0,INDEX('Data to provide'!$W$2:$W$200,MATCH('Yield Correlation'!A9,'Data to provide'!$U$2:$U$200,0)))</f>
        <v>1</v>
      </c>
      <c r="F9" s="38">
        <f t="shared" si="0"/>
        <v>381045</v>
      </c>
      <c r="G9" s="17">
        <f t="shared" si="1"/>
        <v>293561.00475438574</v>
      </c>
      <c r="H9" s="68">
        <f t="shared" si="11"/>
        <v>5</v>
      </c>
      <c r="R9" s="19">
        <v>38686</v>
      </c>
      <c r="S9" s="11">
        <f t="shared" si="2"/>
        <v>67.747850100240072</v>
      </c>
      <c r="T9" s="11">
        <f t="shared" si="3"/>
        <v>300992</v>
      </c>
      <c r="U9">
        <f t="shared" si="7"/>
        <v>30</v>
      </c>
      <c r="V9">
        <f t="shared" si="8"/>
        <v>11</v>
      </c>
      <c r="W9">
        <f t="shared" si="9"/>
        <v>2005</v>
      </c>
      <c r="Y9">
        <v>6</v>
      </c>
      <c r="Z9">
        <f t="shared" si="13"/>
        <v>1862854.3697897973</v>
      </c>
      <c r="AA9" s="2">
        <f t="shared" si="12"/>
        <v>0.11657405241005434</v>
      </c>
      <c r="AE9" s="19">
        <v>43159</v>
      </c>
      <c r="AF9" s="11">
        <f t="shared" si="4"/>
        <v>184101.40562248995</v>
      </c>
      <c r="AG9" s="11">
        <f t="shared" si="5"/>
        <v>188524.81984666095</v>
      </c>
      <c r="AH9" s="1">
        <f t="shared" si="10"/>
        <v>-4423.4142241709924</v>
      </c>
    </row>
    <row r="10" spans="1:37" x14ac:dyDescent="0.25">
      <c r="A10" s="1" t="str">
        <f t="shared" si="6"/>
        <v>20059</v>
      </c>
      <c r="B10" s="19">
        <v>38625</v>
      </c>
      <c r="C10" s="37">
        <f>'Irr Correlation'!I10</f>
        <v>147.462680294953</v>
      </c>
      <c r="D10" s="63">
        <f>IF(ISNA(MATCH(A10,'Data to provide'!$Q$2:$Q$200,0)),0,INDEX('Data to provide'!$S$2:$S$200,MATCH('Yield Correlation'!A10,'Data to provide'!$Q$2:$Q$200,0)))</f>
        <v>348398</v>
      </c>
      <c r="E10" s="67">
        <f>IF(ISNA(MATCH(A10,'Data to provide'!$U$2:$U$200,0)),0,INDEX('Data to provide'!$W$2:$W$200,MATCH('Yield Correlation'!A10,'Data to provide'!$U$2:$U$200,0)))</f>
        <v>1</v>
      </c>
      <c r="F10" s="38">
        <f t="shared" si="0"/>
        <v>348398</v>
      </c>
      <c r="G10" s="17">
        <f t="shared" si="1"/>
        <v>286889.81898237061</v>
      </c>
      <c r="H10" s="68">
        <f t="shared" si="11"/>
        <v>6</v>
      </c>
      <c r="R10" s="19">
        <v>38717</v>
      </c>
      <c r="S10" s="11">
        <f t="shared" si="2"/>
        <v>76.130334540112898</v>
      </c>
      <c r="T10" s="11">
        <f t="shared" si="3"/>
        <v>258594.84536082475</v>
      </c>
      <c r="U10">
        <f t="shared" si="7"/>
        <v>31</v>
      </c>
      <c r="V10">
        <f t="shared" si="8"/>
        <v>12</v>
      </c>
      <c r="W10">
        <f t="shared" si="9"/>
        <v>2005</v>
      </c>
      <c r="Y10">
        <v>7</v>
      </c>
      <c r="Z10">
        <f t="shared" si="13"/>
        <v>1860318.7668651592</v>
      </c>
      <c r="AA10" s="2">
        <f t="shared" si="12"/>
        <v>0.11641537897158194</v>
      </c>
      <c r="AE10" s="19">
        <v>43190</v>
      </c>
      <c r="AF10" s="11">
        <f t="shared" si="4"/>
        <v>248425.55331991951</v>
      </c>
      <c r="AG10" s="11">
        <f t="shared" si="5"/>
        <v>256545.99153805367</v>
      </c>
      <c r="AH10" s="1">
        <f t="shared" si="10"/>
        <v>-8120.4382181341643</v>
      </c>
    </row>
    <row r="11" spans="1:37" x14ac:dyDescent="0.25">
      <c r="A11" s="1" t="str">
        <f t="shared" si="6"/>
        <v>200510</v>
      </c>
      <c r="B11" s="19">
        <v>38656</v>
      </c>
      <c r="C11" s="37">
        <f>'Irr Correlation'!I11</f>
        <v>74.279449279619655</v>
      </c>
      <c r="D11" s="63">
        <f>IF(ISNA(MATCH(A11,'Data to provide'!$Q$2:$Q$200,0)),0,INDEX('Data to provide'!$S$2:$S$200,MATCH('Yield Correlation'!A11,'Data to provide'!$Q$2:$Q$200,0)))</f>
        <v>377568</v>
      </c>
      <c r="E11" s="67">
        <f>IF(ISNA(MATCH(A11,'Data to provide'!$U$2:$U$200,0)),0,INDEX('Data to provide'!$W$2:$W$200,MATCH('Yield Correlation'!A11,'Data to provide'!$U$2:$U$200,0)))</f>
        <v>1</v>
      </c>
      <c r="F11" s="38">
        <f t="shared" si="0"/>
        <v>377568</v>
      </c>
      <c r="G11" s="17">
        <f t="shared" si="1"/>
        <v>159381.23028166601</v>
      </c>
      <c r="H11" s="68">
        <f t="shared" si="11"/>
        <v>7</v>
      </c>
      <c r="R11" s="19">
        <v>38748</v>
      </c>
      <c r="S11" s="11">
        <f t="shared" si="2"/>
        <v>59.114926799703511</v>
      </c>
      <c r="T11" s="11">
        <f t="shared" si="3"/>
        <v>125751</v>
      </c>
      <c r="U11">
        <f t="shared" si="7"/>
        <v>31</v>
      </c>
      <c r="V11">
        <f t="shared" si="8"/>
        <v>1</v>
      </c>
      <c r="W11">
        <f t="shared" si="9"/>
        <v>2006</v>
      </c>
      <c r="Y11">
        <v>8</v>
      </c>
      <c r="Z11">
        <f t="shared" si="13"/>
        <v>1770356.9749095717</v>
      </c>
      <c r="AA11" s="2">
        <f t="shared" si="12"/>
        <v>0.11078573297219207</v>
      </c>
      <c r="AE11" s="19"/>
      <c r="AF11" s="11" t="str">
        <f t="shared" si="4"/>
        <v/>
      </c>
      <c r="AG11" s="11" t="str">
        <f t="shared" si="5"/>
        <v/>
      </c>
      <c r="AH11" s="1" t="str">
        <f t="shared" si="10"/>
        <v/>
      </c>
    </row>
    <row r="12" spans="1:37" x14ac:dyDescent="0.25">
      <c r="A12" s="1" t="str">
        <f t="shared" si="6"/>
        <v>200511</v>
      </c>
      <c r="B12" s="19">
        <v>38686</v>
      </c>
      <c r="C12" s="37">
        <f>'Irr Correlation'!I12</f>
        <v>67.747850100240072</v>
      </c>
      <c r="D12" s="63">
        <f>IF(ISNA(MATCH(A12,'Data to provide'!$Q$2:$Q$200,0)),0,INDEX('Data to provide'!$S$2:$S$200,MATCH('Yield Correlation'!A12,'Data to provide'!$Q$2:$Q$200,0)))</f>
        <v>300992</v>
      </c>
      <c r="E12" s="67">
        <f>IF(ISNA(MATCH(A12,'Data to provide'!$U$2:$U$200,0)),0,INDEX('Data to provide'!$W$2:$W$200,MATCH('Yield Correlation'!A12,'Data to provide'!$U$2:$U$200,0)))</f>
        <v>1</v>
      </c>
      <c r="F12" s="38">
        <f t="shared" si="0"/>
        <v>300992</v>
      </c>
      <c r="G12" s="17">
        <f t="shared" si="1"/>
        <v>148001.09603825066</v>
      </c>
      <c r="H12" s="68">
        <f t="shared" si="11"/>
        <v>8</v>
      </c>
      <c r="R12" s="19">
        <v>38776</v>
      </c>
      <c r="S12" s="11">
        <f t="shared" si="2"/>
        <v>111.62072858763851</v>
      </c>
      <c r="T12" s="11">
        <f t="shared" si="3"/>
        <v>104310</v>
      </c>
      <c r="U12">
        <f t="shared" si="7"/>
        <v>28</v>
      </c>
      <c r="V12">
        <f t="shared" si="8"/>
        <v>2</v>
      </c>
      <c r="W12">
        <f t="shared" si="9"/>
        <v>2006</v>
      </c>
      <c r="Y12">
        <v>9</v>
      </c>
      <c r="Z12">
        <f t="shared" si="13"/>
        <v>1568016.2776683748</v>
      </c>
      <c r="AA12" s="2">
        <f t="shared" si="12"/>
        <v>9.8123618623691594E-2</v>
      </c>
      <c r="AE12" s="19"/>
      <c r="AF12" s="11" t="str">
        <f t="shared" si="4"/>
        <v/>
      </c>
      <c r="AG12" s="11" t="str">
        <f t="shared" si="5"/>
        <v/>
      </c>
      <c r="AH12" s="1" t="str">
        <f t="shared" si="10"/>
        <v/>
      </c>
    </row>
    <row r="13" spans="1:37" x14ac:dyDescent="0.25">
      <c r="A13" s="1" t="str">
        <f t="shared" si="6"/>
        <v>200512</v>
      </c>
      <c r="B13" s="19">
        <v>38717</v>
      </c>
      <c r="C13" s="37">
        <f>'Irr Correlation'!I13</f>
        <v>76.130334540112898</v>
      </c>
      <c r="D13" s="63">
        <f>IF(ISNA(MATCH(A13,'Data to provide'!$Q$2:$Q$200,0)),0,INDEX('Data to provide'!$S$2:$S$200,MATCH('Yield Correlation'!A13,'Data to provide'!$Q$2:$Q$200,0)))</f>
        <v>250837</v>
      </c>
      <c r="E13" s="67">
        <f>IF(ISNA(MATCH(A13,'Data to provide'!$U$2:$U$200,0)),0,INDEX('Data to provide'!$W$2:$W$200,MATCH('Yield Correlation'!A13,'Data to provide'!$U$2:$U$200,0)))</f>
        <v>0.97</v>
      </c>
      <c r="F13" s="38">
        <f t="shared" si="0"/>
        <v>258594.84536082475</v>
      </c>
      <c r="G13" s="17">
        <f t="shared" si="1"/>
        <v>162606.06422433496</v>
      </c>
      <c r="H13" s="68">
        <f t="shared" si="11"/>
        <v>9</v>
      </c>
      <c r="R13" s="19">
        <v>38807</v>
      </c>
      <c r="S13" s="11">
        <f t="shared" si="2"/>
        <v>125.1249786455725</v>
      </c>
      <c r="T13" s="11">
        <f t="shared" si="3"/>
        <v>147955.6025369979</v>
      </c>
      <c r="U13">
        <f t="shared" si="7"/>
        <v>31</v>
      </c>
      <c r="V13">
        <f t="shared" si="8"/>
        <v>3</v>
      </c>
      <c r="W13">
        <f t="shared" si="9"/>
        <v>2006</v>
      </c>
      <c r="Y13">
        <v>10</v>
      </c>
      <c r="Z13">
        <f t="shared" si="13"/>
        <v>1305867.2302233332</v>
      </c>
      <c r="AA13" s="2">
        <f t="shared" si="12"/>
        <v>8.1718806045909448E-2</v>
      </c>
      <c r="AE13" s="19"/>
      <c r="AF13" s="11" t="str">
        <f t="shared" si="4"/>
        <v/>
      </c>
      <c r="AG13" s="11" t="str">
        <f t="shared" si="5"/>
        <v/>
      </c>
      <c r="AH13" s="1" t="str">
        <f t="shared" si="10"/>
        <v/>
      </c>
    </row>
    <row r="14" spans="1:37" x14ac:dyDescent="0.25">
      <c r="A14" s="1" t="str">
        <f t="shared" si="6"/>
        <v>20061</v>
      </c>
      <c r="B14" s="19">
        <v>38748</v>
      </c>
      <c r="C14" s="37">
        <f>'Irr Correlation'!I14</f>
        <v>59.114926799703511</v>
      </c>
      <c r="D14" s="63">
        <f>IF(ISNA(MATCH(A14,'Data to provide'!$Q$2:$Q$200,0)),0,INDEX('Data to provide'!$S$2:$S$200,MATCH('Yield Correlation'!A14,'Data to provide'!$Q$2:$Q$200,0)))</f>
        <v>125751</v>
      </c>
      <c r="E14" s="67">
        <f>IF(ISNA(MATCH(A14,'Data to provide'!$U$2:$U$200,0)),0,INDEX('Data to provide'!$W$2:$W$200,MATCH('Yield Correlation'!A14,'Data to provide'!$U$2:$U$200,0)))</f>
        <v>1</v>
      </c>
      <c r="F14" s="38">
        <f t="shared" si="0"/>
        <v>125751</v>
      </c>
      <c r="G14" s="17">
        <f t="shared" si="1"/>
        <v>132959.78327929071</v>
      </c>
      <c r="H14" s="68">
        <f t="shared" si="11"/>
        <v>10</v>
      </c>
      <c r="R14" s="19">
        <v>41698</v>
      </c>
      <c r="S14" s="11">
        <f t="shared" si="2"/>
        <v>91.058328914179057</v>
      </c>
      <c r="T14" s="11">
        <f t="shared" si="3"/>
        <v>183483.64008179959</v>
      </c>
      <c r="U14">
        <f t="shared" si="7"/>
        <v>28</v>
      </c>
      <c r="V14">
        <f t="shared" si="8"/>
        <v>2</v>
      </c>
      <c r="W14">
        <f t="shared" si="9"/>
        <v>2014</v>
      </c>
      <c r="Y14">
        <v>11</v>
      </c>
      <c r="Z14">
        <f t="shared" si="13"/>
        <v>900343.98135864059</v>
      </c>
      <c r="AA14" s="2">
        <f t="shared" si="12"/>
        <v>5.6341895626453267E-2</v>
      </c>
      <c r="AE14" s="19"/>
      <c r="AF14" s="11" t="str">
        <f t="shared" si="4"/>
        <v/>
      </c>
      <c r="AG14" s="11" t="str">
        <f t="shared" si="5"/>
        <v/>
      </c>
      <c r="AH14" s="1" t="str">
        <f t="shared" si="10"/>
        <v/>
      </c>
    </row>
    <row r="15" spans="1:37" x14ac:dyDescent="0.25">
      <c r="A15" s="1" t="str">
        <f t="shared" si="6"/>
        <v>20062</v>
      </c>
      <c r="B15" s="19">
        <v>38776</v>
      </c>
      <c r="C15" s="37">
        <f>'Irr Correlation'!I15</f>
        <v>111.62072858763851</v>
      </c>
      <c r="D15" s="63">
        <f>IF(ISNA(MATCH(A15,'Data to provide'!$Q$2:$Q$200,0)),0,INDEX('Data to provide'!$S$2:$S$200,MATCH('Yield Correlation'!A15,'Data to provide'!$Q$2:$Q$200,0)))</f>
        <v>104310</v>
      </c>
      <c r="E15" s="67">
        <f>IF(ISNA(MATCH(A15,'Data to provide'!$U$2:$U$200,0)),0,INDEX('Data to provide'!$W$2:$W$200,MATCH('Yield Correlation'!A15,'Data to provide'!$U$2:$U$200,0)))</f>
        <v>1</v>
      </c>
      <c r="F15" s="38">
        <f t="shared" si="0"/>
        <v>104310</v>
      </c>
      <c r="G15" s="17">
        <f t="shared" si="1"/>
        <v>224441.67867655464</v>
      </c>
      <c r="H15" s="68">
        <f t="shared" si="11"/>
        <v>11</v>
      </c>
      <c r="R15" s="19">
        <v>41729</v>
      </c>
      <c r="S15" s="11">
        <f t="shared" si="2"/>
        <v>155.27864228759984</v>
      </c>
      <c r="T15" s="11">
        <f t="shared" si="3"/>
        <v>309442.44244244247</v>
      </c>
      <c r="U15">
        <f t="shared" si="7"/>
        <v>31</v>
      </c>
      <c r="V15">
        <f t="shared" si="8"/>
        <v>3</v>
      </c>
      <c r="W15">
        <f t="shared" si="9"/>
        <v>2014</v>
      </c>
      <c r="Y15">
        <v>12</v>
      </c>
      <c r="Z15">
        <f t="shared" si="13"/>
        <v>685519.53004550945</v>
      </c>
      <c r="AA15" s="2">
        <f t="shared" si="12"/>
        <v>4.2898570559038611E-2</v>
      </c>
      <c r="AE15" s="19"/>
      <c r="AF15" s="11" t="str">
        <f t="shared" si="4"/>
        <v/>
      </c>
      <c r="AG15" s="11" t="str">
        <f t="shared" si="5"/>
        <v/>
      </c>
      <c r="AH15" s="1" t="str">
        <f t="shared" si="10"/>
        <v/>
      </c>
    </row>
    <row r="16" spans="1:37" x14ac:dyDescent="0.25">
      <c r="A16" s="1" t="str">
        <f t="shared" si="6"/>
        <v>20063</v>
      </c>
      <c r="B16" s="19">
        <v>38807</v>
      </c>
      <c r="C16" s="37">
        <f>'Irr Correlation'!I16</f>
        <v>125.1249786455725</v>
      </c>
      <c r="D16" s="63">
        <f>IF(ISNA(MATCH(A16,'Data to provide'!$Q$2:$Q$200,0)),0,INDEX('Data to provide'!$S$2:$S$200,MATCH('Yield Correlation'!A16,'Data to provide'!$Q$2:$Q$200,0)))</f>
        <v>139966</v>
      </c>
      <c r="E16" s="67">
        <f>IF(ISNA(MATCH(A16,'Data to provide'!$U$2:$U$200,0)),0,INDEX('Data to provide'!$W$2:$W$200,MATCH('Yield Correlation'!A16,'Data to provide'!$U$2:$U$200,0)))</f>
        <v>0.94599999999999995</v>
      </c>
      <c r="F16" s="38">
        <f t="shared" si="0"/>
        <v>147955.6025369979</v>
      </c>
      <c r="G16" s="17">
        <f t="shared" si="1"/>
        <v>247970.40024923015</v>
      </c>
      <c r="H16" s="68">
        <f t="shared" si="11"/>
        <v>12</v>
      </c>
      <c r="R16" s="19">
        <v>41759</v>
      </c>
      <c r="S16" s="11">
        <f t="shared" si="2"/>
        <v>162.15605432637676</v>
      </c>
      <c r="T16" s="11">
        <f t="shared" si="3"/>
        <v>327005.25210084033</v>
      </c>
      <c r="U16">
        <f t="shared" si="7"/>
        <v>30</v>
      </c>
      <c r="V16">
        <f t="shared" si="8"/>
        <v>4</v>
      </c>
      <c r="W16">
        <f t="shared" si="9"/>
        <v>2014</v>
      </c>
      <c r="Y16" t="s">
        <v>47</v>
      </c>
      <c r="Z16">
        <f>SUM(Z4:Z15)</f>
        <v>15980008.68355443</v>
      </c>
      <c r="AA16" s="2">
        <f t="shared" si="12"/>
        <v>1</v>
      </c>
      <c r="AE16" s="19"/>
      <c r="AF16" s="11" t="str">
        <f t="shared" si="4"/>
        <v/>
      </c>
      <c r="AG16" s="11" t="str">
        <f t="shared" si="5"/>
        <v/>
      </c>
      <c r="AH16" s="1" t="str">
        <f t="shared" si="10"/>
        <v/>
      </c>
    </row>
    <row r="17" spans="1:34" x14ac:dyDescent="0.25">
      <c r="A17" s="1" t="str">
        <f t="shared" si="6"/>
        <v>20064</v>
      </c>
      <c r="B17" s="19">
        <v>38837</v>
      </c>
      <c r="C17" s="37">
        <f>'Irr Correlation'!I17</f>
        <v>169.07644009046734</v>
      </c>
      <c r="D17" s="63">
        <f>IF(ISNA(MATCH(A17,'Data to provide'!$Q$2:$Q$200,0)),0,INDEX('Data to provide'!$S$2:$S$200,MATCH('Yield Correlation'!A17,'Data to provide'!$Q$2:$Q$200,0)))</f>
        <v>187306</v>
      </c>
      <c r="E17" s="67">
        <f>IF(ISNA(MATCH(A17,'Data to provide'!$U$2:$U$200,0)),0,INDEX('Data to provide'!$W$2:$W$200,MATCH('Yield Correlation'!A17,'Data to provide'!$U$2:$U$200,0)))</f>
        <v>1</v>
      </c>
      <c r="F17" s="38">
        <f t="shared" si="0"/>
        <v>187306</v>
      </c>
      <c r="G17" s="17">
        <f t="shared" si="1"/>
        <v>324547.89952632255</v>
      </c>
      <c r="H17" s="68">
        <f t="shared" si="11"/>
        <v>1</v>
      </c>
      <c r="R17" s="19">
        <v>41790</v>
      </c>
      <c r="S17" s="11">
        <f t="shared" si="2"/>
        <v>189.98370628211902</v>
      </c>
      <c r="T17" s="11">
        <f t="shared" si="3"/>
        <v>365175.15274949087</v>
      </c>
      <c r="U17">
        <f t="shared" si="7"/>
        <v>31</v>
      </c>
      <c r="V17">
        <f t="shared" si="8"/>
        <v>5</v>
      </c>
      <c r="W17">
        <f t="shared" si="9"/>
        <v>2014</v>
      </c>
      <c r="AE17" s="19"/>
      <c r="AF17" s="11" t="str">
        <f t="shared" si="4"/>
        <v/>
      </c>
      <c r="AG17" s="11" t="str">
        <f t="shared" si="5"/>
        <v/>
      </c>
      <c r="AH17" s="1" t="str">
        <f t="shared" si="10"/>
        <v/>
      </c>
    </row>
    <row r="18" spans="1:34" x14ac:dyDescent="0.25">
      <c r="A18" s="1" t="str">
        <f t="shared" si="6"/>
        <v>20065</v>
      </c>
      <c r="B18" s="19">
        <v>38868</v>
      </c>
      <c r="C18" s="37">
        <f>'Irr Correlation'!I18</f>
        <v>179.11935628768495</v>
      </c>
      <c r="D18" s="63">
        <f>IF(ISNA(MATCH(A18,'Data to provide'!$Q$2:$Q$200,0)),0,INDEX('Data to provide'!$S$2:$S$200,MATCH('Yield Correlation'!A18,'Data to provide'!$Q$2:$Q$200,0)))</f>
        <v>244654</v>
      </c>
      <c r="E18" s="67">
        <f>IF(ISNA(MATCH(A18,'Data to provide'!$U$2:$U$200,0)),0,INDEX('Data to provide'!$W$2:$W$200,MATCH('Yield Correlation'!A18,'Data to provide'!$U$2:$U$200,0)))</f>
        <v>1</v>
      </c>
      <c r="F18" s="38">
        <f t="shared" si="0"/>
        <v>244654</v>
      </c>
      <c r="G18" s="17">
        <f t="shared" si="1"/>
        <v>342045.87075525557</v>
      </c>
      <c r="H18" s="68">
        <f t="shared" si="11"/>
        <v>2</v>
      </c>
      <c r="R18" s="19">
        <v>41820</v>
      </c>
      <c r="S18" s="11">
        <f t="shared" si="2"/>
        <v>196.58938102542129</v>
      </c>
      <c r="T18" s="11">
        <f t="shared" si="3"/>
        <v>385283.11425682507</v>
      </c>
      <c r="U18">
        <f t="shared" si="7"/>
        <v>30</v>
      </c>
      <c r="V18">
        <f t="shared" si="8"/>
        <v>6</v>
      </c>
      <c r="W18">
        <f t="shared" si="9"/>
        <v>2014</v>
      </c>
      <c r="AE18" s="19"/>
      <c r="AF18" s="11" t="str">
        <f t="shared" si="4"/>
        <v/>
      </c>
      <c r="AG18" s="11" t="str">
        <f t="shared" si="5"/>
        <v/>
      </c>
      <c r="AH18" s="1" t="str">
        <f t="shared" si="10"/>
        <v/>
      </c>
    </row>
    <row r="19" spans="1:34" x14ac:dyDescent="0.25">
      <c r="A19" s="1" t="str">
        <f t="shared" si="6"/>
        <v>20066</v>
      </c>
      <c r="B19" s="19">
        <v>38898</v>
      </c>
      <c r="C19" s="37">
        <f>'Irr Correlation'!I19</f>
        <v>208.15165023706865</v>
      </c>
      <c r="D19" s="63">
        <f>IF(ISNA(MATCH(A19,'Data to provide'!$Q$2:$Q$200,0)),0,INDEX('Data to provide'!$S$2:$S$200,MATCH('Yield Correlation'!A19,'Data to provide'!$Q$2:$Q$200,0)))</f>
        <v>329312</v>
      </c>
      <c r="E19" s="67">
        <f>IF(ISNA(MATCH(A19,'Data to provide'!$U$2:$U$200,0)),0,INDEX('Data to provide'!$W$2:$W$200,MATCH('Yield Correlation'!A19,'Data to provide'!$U$2:$U$200,0)))</f>
        <v>0.98399999999999999</v>
      </c>
      <c r="F19" s="38">
        <f t="shared" si="0"/>
        <v>334666.66666666669</v>
      </c>
      <c r="G19" s="17">
        <f t="shared" si="1"/>
        <v>392629.40986484074</v>
      </c>
      <c r="H19" s="68">
        <f t="shared" si="11"/>
        <v>3</v>
      </c>
      <c r="R19" s="19">
        <v>41851</v>
      </c>
      <c r="S19" s="11">
        <f t="shared" si="2"/>
        <v>179.80584357084825</v>
      </c>
      <c r="T19" s="11">
        <f t="shared" si="3"/>
        <v>348398</v>
      </c>
      <c r="U19">
        <f t="shared" si="7"/>
        <v>31</v>
      </c>
      <c r="V19">
        <f t="shared" si="8"/>
        <v>7</v>
      </c>
      <c r="W19">
        <f t="shared" si="9"/>
        <v>2014</v>
      </c>
      <c r="AE19" s="19"/>
      <c r="AF19" s="11" t="str">
        <f t="shared" si="4"/>
        <v/>
      </c>
      <c r="AG19" s="11" t="str">
        <f t="shared" si="5"/>
        <v/>
      </c>
      <c r="AH19" s="1" t="str">
        <f t="shared" si="10"/>
        <v/>
      </c>
    </row>
    <row r="20" spans="1:34" x14ac:dyDescent="0.25">
      <c r="A20" s="1" t="str">
        <f t="shared" si="6"/>
        <v>20067</v>
      </c>
      <c r="B20" s="19">
        <v>38929</v>
      </c>
      <c r="C20" s="37">
        <f>'Irr Correlation'!I20</f>
        <v>211.17942591248723</v>
      </c>
      <c r="D20" s="63">
        <f>IF(ISNA(MATCH(A20,'Data to provide'!$Q$2:$Q$200,0)),0,INDEX('Data to provide'!$S$2:$S$200,MATCH('Yield Correlation'!A20,'Data to provide'!$Q$2:$Q$200,0)))</f>
        <v>360143</v>
      </c>
      <c r="E20" s="67">
        <f>IF(ISNA(MATCH(A20,'Data to provide'!$U$2:$U$200,0)),0,INDEX('Data to provide'!$W$2:$W$200,MATCH('Yield Correlation'!A20,'Data to provide'!$U$2:$U$200,0)))</f>
        <v>0.8</v>
      </c>
      <c r="F20" s="38">
        <f t="shared" si="0"/>
        <v>450178.75</v>
      </c>
      <c r="G20" s="17">
        <f t="shared" si="1"/>
        <v>397904.76321995648</v>
      </c>
      <c r="H20" s="68">
        <f t="shared" si="11"/>
        <v>4</v>
      </c>
      <c r="R20" s="19">
        <v>41882</v>
      </c>
      <c r="S20" s="11">
        <f t="shared" si="2"/>
        <v>195.15388140266748</v>
      </c>
      <c r="T20" s="11">
        <f t="shared" si="3"/>
        <v>377568</v>
      </c>
      <c r="U20">
        <f t="shared" si="7"/>
        <v>31</v>
      </c>
      <c r="V20">
        <f t="shared" si="8"/>
        <v>8</v>
      </c>
      <c r="W20">
        <f t="shared" si="9"/>
        <v>2014</v>
      </c>
      <c r="AE20" s="19"/>
      <c r="AF20" s="11" t="str">
        <f t="shared" si="4"/>
        <v/>
      </c>
      <c r="AG20" s="11" t="str">
        <f t="shared" si="5"/>
        <v/>
      </c>
      <c r="AH20" s="1" t="str">
        <f t="shared" si="10"/>
        <v/>
      </c>
    </row>
    <row r="21" spans="1:34" x14ac:dyDescent="0.25">
      <c r="A21" s="1" t="str">
        <f t="shared" si="6"/>
        <v>20068</v>
      </c>
      <c r="B21" s="19">
        <v>38960</v>
      </c>
      <c r="C21" s="37">
        <f>'Irr Correlation'!I21</f>
        <v>187.66777758657798</v>
      </c>
      <c r="D21" s="63">
        <f>IF(ISNA(MATCH(A21,'Data to provide'!$Q$2:$Q$200,0)),0,INDEX('Data to provide'!$S$2:$S$200,MATCH('Yield Correlation'!A21,'Data to provide'!$Q$2:$Q$200,0)))</f>
        <v>394458</v>
      </c>
      <c r="E21" s="67">
        <f>IF(ISNA(MATCH(A21,'Data to provide'!$U$2:$U$200,0)),0,INDEX('Data to provide'!$W$2:$W$200,MATCH('Yield Correlation'!A21,'Data to provide'!$U$2:$U$200,0)))</f>
        <v>0.99299999999999999</v>
      </c>
      <c r="F21" s="38">
        <f t="shared" si="0"/>
        <v>397238.67069486406</v>
      </c>
      <c r="G21" s="17">
        <f t="shared" si="1"/>
        <v>356939.95400791382</v>
      </c>
      <c r="H21" s="68">
        <f t="shared" si="11"/>
        <v>5</v>
      </c>
      <c r="J21" s="7" t="s">
        <v>12</v>
      </c>
      <c r="R21" s="19">
        <v>41912</v>
      </c>
      <c r="S21" s="11">
        <f t="shared" si="2"/>
        <v>151.10092975460833</v>
      </c>
      <c r="T21" s="11">
        <f t="shared" si="3"/>
        <v>300992</v>
      </c>
      <c r="U21">
        <f t="shared" si="7"/>
        <v>30</v>
      </c>
      <c r="V21">
        <f t="shared" si="8"/>
        <v>9</v>
      </c>
      <c r="W21">
        <f t="shared" si="9"/>
        <v>2014</v>
      </c>
      <c r="AE21" s="19"/>
      <c r="AF21" s="11" t="str">
        <f t="shared" si="4"/>
        <v/>
      </c>
      <c r="AG21" s="11" t="str">
        <f t="shared" si="5"/>
        <v/>
      </c>
      <c r="AH21" s="1" t="str">
        <f t="shared" si="10"/>
        <v/>
      </c>
    </row>
    <row r="22" spans="1:34" x14ac:dyDescent="0.25">
      <c r="A22" s="1" t="str">
        <f t="shared" si="6"/>
        <v>20069</v>
      </c>
      <c r="B22" s="19">
        <v>38990</v>
      </c>
      <c r="C22" s="37">
        <f>'Irr Correlation'!I22</f>
        <v>115.32086271917922</v>
      </c>
      <c r="D22" s="63">
        <f>IF(ISNA(MATCH(A22,'Data to provide'!$Q$2:$Q$200,0)),0,INDEX('Data to provide'!$S$2:$S$200,MATCH('Yield Correlation'!A22,'Data to provide'!$Q$2:$Q$200,0)))</f>
        <v>393474</v>
      </c>
      <c r="E22" s="67">
        <f>IF(ISNA(MATCH(A22,'Data to provide'!$U$2:$U$200,0)),0,INDEX('Data to provide'!$W$2:$W$200,MATCH('Yield Correlation'!A22,'Data to provide'!$U$2:$U$200,0)))</f>
        <v>0</v>
      </c>
      <c r="F22" s="38" t="str">
        <f t="shared" si="0"/>
        <v/>
      </c>
      <c r="G22" s="17">
        <f t="shared" si="1"/>
        <v>230888.49544824392</v>
      </c>
      <c r="H22" s="68">
        <f t="shared" si="11"/>
        <v>0</v>
      </c>
      <c r="J22" s="7" t="s">
        <v>13</v>
      </c>
      <c r="K22" s="7" t="s">
        <v>14</v>
      </c>
      <c r="L22" s="14" t="s">
        <v>15</v>
      </c>
      <c r="R22" s="19">
        <v>41943</v>
      </c>
      <c r="S22" s="11">
        <f t="shared" si="2"/>
        <v>130.02191412105807</v>
      </c>
      <c r="T22" s="11">
        <f t="shared" si="3"/>
        <v>250837</v>
      </c>
      <c r="U22">
        <f t="shared" si="7"/>
        <v>31</v>
      </c>
      <c r="V22">
        <f t="shared" si="8"/>
        <v>10</v>
      </c>
      <c r="W22">
        <f t="shared" si="9"/>
        <v>2014</v>
      </c>
      <c r="AE22" s="19"/>
      <c r="AF22" s="11" t="str">
        <f t="shared" si="4"/>
        <v/>
      </c>
      <c r="AG22" s="11" t="str">
        <f t="shared" si="5"/>
        <v/>
      </c>
      <c r="AH22" s="1" t="str">
        <f t="shared" si="10"/>
        <v/>
      </c>
    </row>
    <row r="23" spans="1:34" x14ac:dyDescent="0.25">
      <c r="A23" s="1" t="str">
        <f t="shared" si="6"/>
        <v>200610</v>
      </c>
      <c r="B23" s="19">
        <v>39021</v>
      </c>
      <c r="C23" s="37">
        <f>'Irr Correlation'!I23</f>
        <v>90.451746830553731</v>
      </c>
      <c r="D23" s="63">
        <f>IF(ISNA(MATCH(A23,'Data to provide'!$Q$2:$Q$200,0)),0,INDEX('Data to provide'!$S$2:$S$200,MATCH('Yield Correlation'!A23,'Data to provide'!$Q$2:$Q$200,0)))</f>
        <v>222165</v>
      </c>
      <c r="E23" s="67">
        <f>IF(ISNA(MATCH(A23,'Data to provide'!$U$2:$U$200,0)),0,INDEX('Data to provide'!$W$2:$W$200,MATCH('Yield Correlation'!A23,'Data to provide'!$U$2:$U$200,0)))</f>
        <v>0</v>
      </c>
      <c r="F23" s="38" t="str">
        <f t="shared" si="0"/>
        <v/>
      </c>
      <c r="G23" s="17">
        <f t="shared" si="1"/>
        <v>187558.54369292292</v>
      </c>
      <c r="H23" s="68">
        <f t="shared" si="11"/>
        <v>0</v>
      </c>
      <c r="J23" s="20">
        <f>SLOPE(T2:T169,S2:S169)</f>
        <v>1742.3197490964701</v>
      </c>
      <c r="K23" s="13" t="s">
        <v>14</v>
      </c>
      <c r="L23" s="20">
        <f>INTERCEPT(T2:T169,S2:S169)</f>
        <v>29962.678849775111</v>
      </c>
      <c r="R23" s="19">
        <v>41973</v>
      </c>
      <c r="S23" s="11">
        <f t="shared" si="2"/>
        <v>64.470724825578955</v>
      </c>
      <c r="T23" s="11">
        <f t="shared" si="3"/>
        <v>125751</v>
      </c>
      <c r="U23">
        <f t="shared" si="7"/>
        <v>30</v>
      </c>
      <c r="V23">
        <f t="shared" si="8"/>
        <v>11</v>
      </c>
      <c r="W23">
        <f t="shared" si="9"/>
        <v>2014</v>
      </c>
      <c r="AE23" s="29"/>
      <c r="AF23" s="11" t="str">
        <f t="shared" si="4"/>
        <v/>
      </c>
      <c r="AG23" s="11" t="str">
        <f t="shared" si="5"/>
        <v/>
      </c>
      <c r="AH23" s="1" t="str">
        <f t="shared" si="10"/>
        <v/>
      </c>
    </row>
    <row r="24" spans="1:34" x14ac:dyDescent="0.25">
      <c r="A24" s="1" t="str">
        <f t="shared" si="6"/>
        <v>200611</v>
      </c>
      <c r="B24" s="19">
        <v>39051</v>
      </c>
      <c r="C24" s="37">
        <f>'Irr Correlation'!I24</f>
        <v>75.347919491090508</v>
      </c>
      <c r="D24" s="63">
        <f>IF(ISNA(MATCH(A24,'Data to provide'!$Q$2:$Q$200,0)),0,INDEX('Data to provide'!$S$2:$S$200,MATCH('Yield Correlation'!A24,'Data to provide'!$Q$2:$Q$200,0)))</f>
        <v>297156</v>
      </c>
      <c r="E24" s="67">
        <f>IF(ISNA(MATCH(A24,'Data to provide'!$U$2:$U$200,0)),0,INDEX('Data to provide'!$W$2:$W$200,MATCH('Yield Correlation'!A24,'Data to provide'!$U$2:$U$200,0)))</f>
        <v>0</v>
      </c>
      <c r="F24" s="38" t="str">
        <f t="shared" si="0"/>
        <v/>
      </c>
      <c r="G24" s="17">
        <f t="shared" si="1"/>
        <v>161242.84703243297</v>
      </c>
      <c r="H24" s="68">
        <f t="shared" si="11"/>
        <v>0</v>
      </c>
      <c r="R24" s="19">
        <v>42004</v>
      </c>
      <c r="S24" s="11">
        <f t="shared" si="2"/>
        <v>64.190636488809773</v>
      </c>
      <c r="T24" s="11">
        <f t="shared" si="3"/>
        <v>104310</v>
      </c>
      <c r="U24">
        <f t="shared" si="7"/>
        <v>31</v>
      </c>
      <c r="V24">
        <f t="shared" si="8"/>
        <v>12</v>
      </c>
      <c r="W24">
        <f t="shared" si="9"/>
        <v>2014</v>
      </c>
      <c r="AE24" s="29"/>
      <c r="AF24" s="11" t="str">
        <f t="shared" si="4"/>
        <v/>
      </c>
      <c r="AG24" s="11" t="str">
        <f t="shared" si="5"/>
        <v/>
      </c>
      <c r="AH24" s="1" t="str">
        <f t="shared" si="10"/>
        <v/>
      </c>
    </row>
    <row r="25" spans="1:34" x14ac:dyDescent="0.25">
      <c r="A25" s="1" t="str">
        <f t="shared" si="6"/>
        <v>200612</v>
      </c>
      <c r="B25" s="19">
        <v>39082</v>
      </c>
      <c r="C25" s="37">
        <f>'Irr Correlation'!I25</f>
        <v>70.265067358624492</v>
      </c>
      <c r="D25" s="63">
        <f>IF(ISNA(MATCH(A25,'Data to provide'!$Q$2:$Q$200,0)),0,INDEX('Data to provide'!$S$2:$S$200,MATCH('Yield Correlation'!A25,'Data to provide'!$Q$2:$Q$200,0)))</f>
        <v>212621</v>
      </c>
      <c r="E25" s="67">
        <f>IF(ISNA(MATCH(A25,'Data to provide'!$U$2:$U$200,0)),0,INDEX('Data to provide'!$W$2:$W$200,MATCH('Yield Correlation'!A25,'Data to provide'!$U$2:$U$200,0)))</f>
        <v>0</v>
      </c>
      <c r="F25" s="38" t="str">
        <f t="shared" si="0"/>
        <v/>
      </c>
      <c r="G25" s="17">
        <f t="shared" si="1"/>
        <v>152386.89338030032</v>
      </c>
      <c r="H25" s="68">
        <f t="shared" si="11"/>
        <v>0</v>
      </c>
      <c r="R25" s="19">
        <v>42035</v>
      </c>
      <c r="S25" s="11">
        <f t="shared" si="2"/>
        <v>82.206571215804814</v>
      </c>
      <c r="T25" s="11">
        <f t="shared" si="3"/>
        <v>144294.84536082475</v>
      </c>
      <c r="U25">
        <f t="shared" si="7"/>
        <v>31</v>
      </c>
      <c r="V25">
        <f t="shared" si="8"/>
        <v>1</v>
      </c>
      <c r="W25">
        <f t="shared" si="9"/>
        <v>2015</v>
      </c>
      <c r="AE25" s="29"/>
      <c r="AF25" s="11" t="str">
        <f t="shared" si="4"/>
        <v/>
      </c>
      <c r="AG25" s="11" t="str">
        <f t="shared" si="5"/>
        <v/>
      </c>
      <c r="AH25" s="1" t="str">
        <f t="shared" si="10"/>
        <v/>
      </c>
    </row>
    <row r="26" spans="1:34" x14ac:dyDescent="0.25">
      <c r="A26" s="1" t="str">
        <f t="shared" si="6"/>
        <v>20071</v>
      </c>
      <c r="B26" s="19">
        <v>39113</v>
      </c>
      <c r="C26" s="37">
        <f>'Irr Correlation'!I26</f>
        <v>83.982134313034635</v>
      </c>
      <c r="D26" s="63">
        <f>IF(ISNA(MATCH(A26,'Data to provide'!$Q$2:$Q$200,0)),0,INDEX('Data to provide'!$S$2:$S$200,MATCH('Yield Correlation'!A26,'Data to provide'!$Q$2:$Q$200,0)))</f>
        <v>181659</v>
      </c>
      <c r="E26" s="67">
        <f>IF(ISNA(MATCH(A26,'Data to provide'!$U$2:$U$200,0)),0,INDEX('Data to provide'!$W$2:$W$200,MATCH('Yield Correlation'!A26,'Data to provide'!$U$2:$U$200,0)))</f>
        <v>0</v>
      </c>
      <c r="F26" s="38" t="str">
        <f t="shared" si="0"/>
        <v/>
      </c>
      <c r="G26" s="17">
        <f t="shared" si="1"/>
        <v>176286.41003464768</v>
      </c>
      <c r="H26" s="68">
        <f t="shared" si="11"/>
        <v>0</v>
      </c>
      <c r="R26" s="30">
        <v>42063</v>
      </c>
      <c r="S26" s="11">
        <f t="shared" si="2"/>
        <v>91.938745747271554</v>
      </c>
      <c r="T26" s="11">
        <f t="shared" si="3"/>
        <v>187306</v>
      </c>
      <c r="U26">
        <f t="shared" si="7"/>
        <v>28</v>
      </c>
      <c r="V26">
        <f t="shared" si="8"/>
        <v>2</v>
      </c>
      <c r="W26">
        <f t="shared" si="9"/>
        <v>2015</v>
      </c>
      <c r="AE26" s="29"/>
      <c r="AF26" s="11" t="str">
        <f t="shared" si="4"/>
        <v/>
      </c>
      <c r="AG26" s="11" t="str">
        <f t="shared" si="5"/>
        <v/>
      </c>
      <c r="AH26" s="1" t="str">
        <f t="shared" si="10"/>
        <v/>
      </c>
    </row>
    <row r="27" spans="1:34" x14ac:dyDescent="0.25">
      <c r="A27" s="1" t="str">
        <f t="shared" si="6"/>
        <v>20072</v>
      </c>
      <c r="B27" s="19">
        <v>39141</v>
      </c>
      <c r="C27" s="37">
        <f>'Irr Correlation'!I27</f>
        <v>74.992053563830098</v>
      </c>
      <c r="D27" s="63">
        <f>IF(ISNA(MATCH(A27,'Data to provide'!$Q$2:$Q$200,0)),0,INDEX('Data to provide'!$S$2:$S$200,MATCH('Yield Correlation'!A27,'Data to provide'!$Q$2:$Q$200,0)))</f>
        <v>99400</v>
      </c>
      <c r="E27" s="67">
        <f>IF(ISNA(MATCH(A27,'Data to provide'!$U$2:$U$200,0)),0,INDEX('Data to provide'!$W$2:$W$200,MATCH('Yield Correlation'!A27,'Data to provide'!$U$2:$U$200,0)))</f>
        <v>0</v>
      </c>
      <c r="F27" s="38" t="str">
        <f t="shared" si="0"/>
        <v/>
      </c>
      <c r="G27" s="17">
        <f t="shared" si="1"/>
        <v>160622.8147993366</v>
      </c>
      <c r="H27" s="68">
        <f t="shared" si="11"/>
        <v>0</v>
      </c>
      <c r="R27" s="30">
        <v>42094</v>
      </c>
      <c r="S27" s="11">
        <f t="shared" si="2"/>
        <v>125.38189581710839</v>
      </c>
      <c r="T27" s="11">
        <f t="shared" si="3"/>
        <v>244654</v>
      </c>
      <c r="U27">
        <f t="shared" si="7"/>
        <v>31</v>
      </c>
      <c r="V27">
        <f t="shared" si="8"/>
        <v>3</v>
      </c>
      <c r="W27">
        <f t="shared" si="9"/>
        <v>2015</v>
      </c>
      <c r="AE27" s="29"/>
      <c r="AF27" s="11" t="str">
        <f t="shared" si="4"/>
        <v/>
      </c>
      <c r="AG27" s="11" t="str">
        <f t="shared" si="5"/>
        <v/>
      </c>
      <c r="AH27" s="1" t="str">
        <f t="shared" si="10"/>
        <v/>
      </c>
    </row>
    <row r="28" spans="1:34" x14ac:dyDescent="0.25">
      <c r="A28" s="1" t="str">
        <f t="shared" si="6"/>
        <v>20073</v>
      </c>
      <c r="B28" s="19">
        <v>39172</v>
      </c>
      <c r="C28" s="37">
        <f>'Irr Correlation'!I28</f>
        <v>132.32030798284404</v>
      </c>
      <c r="D28" s="63">
        <f>IF(ISNA(MATCH(A28,'Data to provide'!$Q$2:$Q$200,0)),0,INDEX('Data to provide'!$S$2:$S$200,MATCH('Yield Correlation'!A28,'Data to provide'!$Q$2:$Q$200,0)))</f>
        <v>107637</v>
      </c>
      <c r="E28" s="67">
        <f>IF(ISNA(MATCH(A28,'Data to provide'!$U$2:$U$200,0)),0,INDEX('Data to provide'!$W$2:$W$200,MATCH('Yield Correlation'!A28,'Data to provide'!$U$2:$U$200,0)))</f>
        <v>0</v>
      </c>
      <c r="F28" s="38" t="str">
        <f t="shared" si="0"/>
        <v/>
      </c>
      <c r="G28" s="17">
        <f t="shared" si="1"/>
        <v>260506.9646548116</v>
      </c>
      <c r="H28" s="68">
        <f t="shared" si="11"/>
        <v>0</v>
      </c>
      <c r="R28" s="30">
        <v>42124</v>
      </c>
      <c r="S28" s="11">
        <f t="shared" si="2"/>
        <v>179.13197642493921</v>
      </c>
      <c r="T28" s="11">
        <f t="shared" si="3"/>
        <v>348109.93657505285</v>
      </c>
      <c r="U28">
        <f t="shared" si="7"/>
        <v>30</v>
      </c>
      <c r="V28">
        <f t="shared" si="8"/>
        <v>4</v>
      </c>
      <c r="W28">
        <f t="shared" si="9"/>
        <v>2015</v>
      </c>
      <c r="AE28" s="29"/>
      <c r="AF28" s="11" t="str">
        <f t="shared" si="4"/>
        <v/>
      </c>
      <c r="AG28" s="11" t="str">
        <f t="shared" si="5"/>
        <v/>
      </c>
      <c r="AH28" s="1" t="str">
        <f t="shared" si="10"/>
        <v/>
      </c>
    </row>
    <row r="29" spans="1:34" x14ac:dyDescent="0.25">
      <c r="A29" s="1" t="str">
        <f t="shared" si="6"/>
        <v>20074</v>
      </c>
      <c r="B29" s="19">
        <v>39202</v>
      </c>
      <c r="C29" s="37">
        <f>'Irr Correlation'!I29</f>
        <v>156.53158596566755</v>
      </c>
      <c r="D29" s="63">
        <f>IF(ISNA(MATCH(A29,'Data to provide'!$Q$2:$Q$200,0)),0,INDEX('Data to provide'!$S$2:$S$200,MATCH('Yield Correlation'!A29,'Data to provide'!$Q$2:$Q$200,0)))</f>
        <v>194124</v>
      </c>
      <c r="E29" s="67">
        <f>IF(ISNA(MATCH(A29,'Data to provide'!$U$2:$U$200,0)),0,INDEX('Data to provide'!$W$2:$W$200,MATCH('Yield Correlation'!A29,'Data to provide'!$U$2:$U$200,0)))</f>
        <v>1</v>
      </c>
      <c r="F29" s="38">
        <f t="shared" si="0"/>
        <v>194124</v>
      </c>
      <c r="G29" s="17">
        <f t="shared" si="1"/>
        <v>302690.75243514951</v>
      </c>
      <c r="H29" s="68">
        <f t="shared" si="11"/>
        <v>1</v>
      </c>
      <c r="R29" s="30">
        <v>42155</v>
      </c>
      <c r="S29" s="11">
        <f t="shared" si="2"/>
        <v>183.55634526937311</v>
      </c>
      <c r="T29" s="11">
        <f t="shared" si="3"/>
        <v>360143</v>
      </c>
      <c r="U29">
        <f t="shared" si="7"/>
        <v>31</v>
      </c>
      <c r="V29">
        <f t="shared" si="8"/>
        <v>5</v>
      </c>
      <c r="W29">
        <f t="shared" si="9"/>
        <v>2015</v>
      </c>
      <c r="AE29" s="29"/>
      <c r="AF29" s="11" t="str">
        <f t="shared" si="4"/>
        <v/>
      </c>
      <c r="AG29" s="11" t="str">
        <f t="shared" si="5"/>
        <v/>
      </c>
      <c r="AH29" s="1" t="str">
        <f t="shared" si="10"/>
        <v/>
      </c>
    </row>
    <row r="30" spans="1:34" x14ac:dyDescent="0.25">
      <c r="A30" s="1" t="str">
        <f t="shared" si="6"/>
        <v>20075</v>
      </c>
      <c r="B30" s="19">
        <v>39233</v>
      </c>
      <c r="C30" s="37">
        <f>'Irr Correlation'!I30</f>
        <v>156.94324093771905</v>
      </c>
      <c r="D30" s="63">
        <f>IF(ISNA(MATCH(A30,'Data to provide'!$Q$2:$Q$200,0)),0,INDEX('Data to provide'!$S$2:$S$200,MATCH('Yield Correlation'!A30,'Data to provide'!$Q$2:$Q$200,0)))</f>
        <v>253274</v>
      </c>
      <c r="E30" s="67">
        <f>IF(ISNA(MATCH(A30,'Data to provide'!$U$2:$U$200,0)),0,INDEX('Data to provide'!$W$2:$W$200,MATCH('Yield Correlation'!A30,'Data to provide'!$U$2:$U$200,0)))</f>
        <v>1</v>
      </c>
      <c r="F30" s="38">
        <f t="shared" si="0"/>
        <v>253274</v>
      </c>
      <c r="G30" s="17">
        <f t="shared" si="1"/>
        <v>303407.98702276865</v>
      </c>
      <c r="H30" s="68">
        <f t="shared" si="11"/>
        <v>2</v>
      </c>
      <c r="R30" s="30">
        <v>42185</v>
      </c>
      <c r="S30" s="11">
        <f t="shared" si="2"/>
        <v>209.54831667184789</v>
      </c>
      <c r="T30" s="11">
        <f t="shared" si="3"/>
        <v>394458</v>
      </c>
      <c r="U30">
        <f t="shared" si="7"/>
        <v>30</v>
      </c>
      <c r="V30">
        <f t="shared" si="8"/>
        <v>6</v>
      </c>
      <c r="W30">
        <f t="shared" si="9"/>
        <v>2015</v>
      </c>
      <c r="AE30" s="29"/>
      <c r="AF30" s="11" t="str">
        <f t="shared" si="4"/>
        <v/>
      </c>
      <c r="AG30" s="11" t="str">
        <f t="shared" si="5"/>
        <v/>
      </c>
      <c r="AH30" s="1" t="str">
        <f t="shared" si="10"/>
        <v/>
      </c>
    </row>
    <row r="31" spans="1:34" x14ac:dyDescent="0.25">
      <c r="A31" s="1" t="str">
        <f t="shared" si="6"/>
        <v>20076</v>
      </c>
      <c r="B31" s="19">
        <v>39263</v>
      </c>
      <c r="C31" s="37">
        <f>'Irr Correlation'!I31</f>
        <v>182.5992981487565</v>
      </c>
      <c r="D31" s="63">
        <f>IF(ISNA(MATCH(A31,'Data to provide'!$Q$2:$Q$200,0)),0,INDEX('Data to provide'!$S$2:$S$200,MATCH('Yield Correlation'!A31,'Data to provide'!$Q$2:$Q$200,0)))</f>
        <v>0</v>
      </c>
      <c r="E31" s="67">
        <f>IF(ISNA(MATCH(A31,'Data to provide'!$U$2:$U$200,0)),0,INDEX('Data to provide'!$W$2:$W$200,MATCH('Yield Correlation'!A31,'Data to provide'!$U$2:$U$200,0)))</f>
        <v>1</v>
      </c>
      <c r="F31" s="38">
        <f t="shared" si="0"/>
        <v>0</v>
      </c>
      <c r="G31" s="17">
        <f t="shared" si="1"/>
        <v>348109.04218550806</v>
      </c>
      <c r="H31" s="68">
        <f t="shared" si="11"/>
        <v>0</v>
      </c>
      <c r="R31" s="30">
        <v>42216</v>
      </c>
      <c r="S31" s="11">
        <f t="shared" si="2"/>
        <v>210.07007688851513</v>
      </c>
      <c r="T31" s="11">
        <f t="shared" si="3"/>
        <v>399871.95121951221</v>
      </c>
      <c r="U31">
        <f t="shared" si="7"/>
        <v>31</v>
      </c>
      <c r="V31">
        <f t="shared" si="8"/>
        <v>7</v>
      </c>
      <c r="W31">
        <f t="shared" si="9"/>
        <v>2015</v>
      </c>
      <c r="AE31" s="29"/>
      <c r="AF31" s="11" t="str">
        <f t="shared" si="4"/>
        <v/>
      </c>
      <c r="AG31" s="11" t="str">
        <f t="shared" si="5"/>
        <v/>
      </c>
      <c r="AH31" s="1" t="str">
        <f t="shared" si="10"/>
        <v/>
      </c>
    </row>
    <row r="32" spans="1:34" x14ac:dyDescent="0.25">
      <c r="A32" s="1" t="str">
        <f t="shared" si="6"/>
        <v>20077</v>
      </c>
      <c r="B32" s="19">
        <v>39294</v>
      </c>
      <c r="C32" s="37">
        <f>'Irr Correlation'!I32</f>
        <v>199.34449783531093</v>
      </c>
      <c r="D32" s="63">
        <f>IF(ISNA(MATCH(A32,'Data to provide'!$Q$2:$Q$200,0)),0,INDEX('Data to provide'!$S$2:$S$200,MATCH('Yield Correlation'!A32,'Data to provide'!$Q$2:$Q$200,0)))</f>
        <v>0</v>
      </c>
      <c r="E32" s="67">
        <f>IF(ISNA(MATCH(A32,'Data to provide'!$U$2:$U$200,0)),0,INDEX('Data to provide'!$W$2:$W$200,MATCH('Yield Correlation'!A32,'Data to provide'!$U$2:$U$200,0)))</f>
        <v>1</v>
      </c>
      <c r="F32" s="38">
        <f t="shared" si="0"/>
        <v>0</v>
      </c>
      <c r="G32" s="17">
        <f t="shared" si="1"/>
        <v>377284.53430195589</v>
      </c>
      <c r="H32" s="68">
        <f t="shared" si="11"/>
        <v>0</v>
      </c>
      <c r="R32" s="30">
        <v>42247</v>
      </c>
      <c r="S32" s="11">
        <f t="shared" si="2"/>
        <v>175.78041874896081</v>
      </c>
      <c r="T32" s="11">
        <f t="shared" si="3"/>
        <v>277706.25</v>
      </c>
      <c r="U32">
        <f t="shared" si="7"/>
        <v>31</v>
      </c>
      <c r="V32">
        <f t="shared" si="8"/>
        <v>8</v>
      </c>
      <c r="W32">
        <f t="shared" si="9"/>
        <v>2015</v>
      </c>
      <c r="AE32" s="29"/>
      <c r="AF32" s="11" t="str">
        <f t="shared" si="4"/>
        <v/>
      </c>
      <c r="AG32" s="11" t="str">
        <f t="shared" si="5"/>
        <v/>
      </c>
      <c r="AH32" s="1" t="str">
        <f t="shared" si="10"/>
        <v/>
      </c>
    </row>
    <row r="33" spans="1:34" x14ac:dyDescent="0.25">
      <c r="A33" s="1" t="str">
        <f t="shared" si="6"/>
        <v>20078</v>
      </c>
      <c r="B33" s="19">
        <v>39325</v>
      </c>
      <c r="C33" s="37">
        <f>'Irr Correlation'!I33</f>
        <v>165.94184703930333</v>
      </c>
      <c r="D33" s="63">
        <f>IF(ISNA(MATCH(A33,'Data to provide'!$Q$2:$Q$200,0)),0,INDEX('Data to provide'!$S$2:$S$200,MATCH('Yield Correlation'!A33,'Data to provide'!$Q$2:$Q$200,0)))</f>
        <v>0</v>
      </c>
      <c r="E33" s="67">
        <f>IF(ISNA(MATCH(A33,'Data to provide'!$U$2:$U$200,0)),0,INDEX('Data to provide'!$W$2:$W$200,MATCH('Yield Correlation'!A33,'Data to provide'!$U$2:$U$200,0)))</f>
        <v>1</v>
      </c>
      <c r="F33" s="38">
        <f t="shared" si="0"/>
        <v>0</v>
      </c>
      <c r="G33" s="17">
        <f t="shared" si="1"/>
        <v>319086.4361478989</v>
      </c>
      <c r="H33" s="68">
        <f t="shared" si="11"/>
        <v>0</v>
      </c>
      <c r="R33" s="30">
        <v>42277</v>
      </c>
      <c r="S33" s="11">
        <f t="shared" si="2"/>
        <v>151.25528733499536</v>
      </c>
      <c r="T33" s="11">
        <f t="shared" si="3"/>
        <v>299250.75528700906</v>
      </c>
      <c r="U33">
        <f t="shared" si="7"/>
        <v>30</v>
      </c>
      <c r="V33">
        <f t="shared" si="8"/>
        <v>9</v>
      </c>
      <c r="W33">
        <f t="shared" si="9"/>
        <v>2015</v>
      </c>
      <c r="AE33" s="29"/>
      <c r="AF33" s="11" t="str">
        <f t="shared" si="4"/>
        <v/>
      </c>
      <c r="AG33" s="11" t="str">
        <f t="shared" si="5"/>
        <v/>
      </c>
      <c r="AH33" s="1" t="str">
        <f t="shared" si="10"/>
        <v/>
      </c>
    </row>
    <row r="34" spans="1:34" x14ac:dyDescent="0.25">
      <c r="A34" s="1" t="str">
        <f t="shared" si="6"/>
        <v>20079</v>
      </c>
      <c r="B34" s="19">
        <v>39355</v>
      </c>
      <c r="C34" s="37">
        <f>'Irr Correlation'!I34</f>
        <v>159.41537877504922</v>
      </c>
      <c r="D34" s="63">
        <f>IF(ISNA(MATCH(A34,'Data to provide'!$Q$2:$Q$200,0)),0,INDEX('Data to provide'!$S$2:$S$200,MATCH('Yield Correlation'!A34,'Data to provide'!$Q$2:$Q$200,0)))</f>
        <v>0</v>
      </c>
      <c r="E34" s="67">
        <f>IF(ISNA(MATCH(A34,'Data to provide'!$U$2:$U$200,0)),0,INDEX('Data to provide'!$W$2:$W$200,MATCH('Yield Correlation'!A34,'Data to provide'!$U$2:$U$200,0)))</f>
        <v>1</v>
      </c>
      <c r="F34" s="38">
        <f t="shared" ref="F34:F65" si="14">IFERROR(D34/E34,"")</f>
        <v>0</v>
      </c>
      <c r="G34" s="17">
        <f t="shared" ref="G34:G65" si="15">IF(AND($J$23&lt;&gt;0,C34&lt;&gt;0),C34*$J$23+$L$23,"")</f>
        <v>307715.2415992376</v>
      </c>
      <c r="H34" s="68">
        <f t="shared" si="11"/>
        <v>0</v>
      </c>
      <c r="R34" s="30">
        <v>42308</v>
      </c>
      <c r="S34" s="11">
        <f t="shared" ref="S34:S65" si="16">_xlfn.IFNA(VLOOKUP(R34,$B$2:$F$169,2),"")</f>
        <v>110.01151240572624</v>
      </c>
      <c r="T34" s="11">
        <f t="shared" ref="T34:T65" si="17">_xlfn.IFNA(VLOOKUP(R34,$B$2:$F$169,5),"")</f>
        <v>212621</v>
      </c>
      <c r="U34">
        <f t="shared" si="7"/>
        <v>31</v>
      </c>
      <c r="V34">
        <f t="shared" si="8"/>
        <v>10</v>
      </c>
      <c r="W34">
        <f t="shared" si="9"/>
        <v>2015</v>
      </c>
      <c r="AE34" s="29"/>
      <c r="AF34" s="11" t="str">
        <f t="shared" ref="AF34:AF65" si="18">_xlfn.IFNA(VLOOKUP(AE34,$B$2:$G$169,5),"")</f>
        <v/>
      </c>
      <c r="AG34" s="11" t="str">
        <f t="shared" ref="AG34:AG65" si="19">_xlfn.IFNA(VLOOKUP(AE34,$B$2:$G$169,6),"")</f>
        <v/>
      </c>
      <c r="AH34" s="1" t="str">
        <f t="shared" si="10"/>
        <v/>
      </c>
    </row>
    <row r="35" spans="1:34" x14ac:dyDescent="0.25">
      <c r="A35" s="1" t="str">
        <f t="shared" si="6"/>
        <v>200710</v>
      </c>
      <c r="B35" s="19">
        <v>39386</v>
      </c>
      <c r="C35" s="37">
        <f>'Irr Correlation'!I35</f>
        <v>107.0525976415567</v>
      </c>
      <c r="D35" s="63">
        <f>IF(ISNA(MATCH(A35,'Data to provide'!$Q$2:$Q$200,0)),0,INDEX('Data to provide'!$S$2:$S$200,MATCH('Yield Correlation'!A35,'Data to provide'!$Q$2:$Q$200,0)))</f>
        <v>0</v>
      </c>
      <c r="E35" s="67">
        <f>IF(ISNA(MATCH(A35,'Data to provide'!$U$2:$U$200,0)),0,INDEX('Data to provide'!$W$2:$W$200,MATCH('Yield Correlation'!A35,'Data to provide'!$U$2:$U$200,0)))</f>
        <v>0.97</v>
      </c>
      <c r="F35" s="38">
        <f t="shared" si="14"/>
        <v>0</v>
      </c>
      <c r="G35" s="17">
        <f t="shared" si="15"/>
        <v>216482.53391273756</v>
      </c>
      <c r="H35" s="68">
        <f t="shared" si="11"/>
        <v>0</v>
      </c>
      <c r="R35" s="30">
        <v>42338</v>
      </c>
      <c r="S35" s="11">
        <f t="shared" si="16"/>
        <v>98.566655792507078</v>
      </c>
      <c r="T35" s="11">
        <f t="shared" si="17"/>
        <v>184238.33671399596</v>
      </c>
      <c r="U35">
        <f t="shared" si="7"/>
        <v>30</v>
      </c>
      <c r="V35">
        <f t="shared" si="8"/>
        <v>11</v>
      </c>
      <c r="W35">
        <f t="shared" si="9"/>
        <v>2015</v>
      </c>
      <c r="AE35" s="29"/>
      <c r="AF35" s="11" t="str">
        <f t="shared" si="18"/>
        <v/>
      </c>
      <c r="AG35" s="11" t="str">
        <f t="shared" si="19"/>
        <v/>
      </c>
      <c r="AH35" s="1" t="str">
        <f t="shared" si="10"/>
        <v/>
      </c>
    </row>
    <row r="36" spans="1:34" x14ac:dyDescent="0.25">
      <c r="A36" s="1" t="str">
        <f t="shared" si="6"/>
        <v>200711</v>
      </c>
      <c r="B36" s="19">
        <v>39416</v>
      </c>
      <c r="C36" s="37">
        <f>'Irr Correlation'!I36</f>
        <v>97.662056437121464</v>
      </c>
      <c r="D36" s="63">
        <f>IF(ISNA(MATCH(A36,'Data to provide'!$Q$2:$Q$200,0)),0,INDEX('Data to provide'!$S$2:$S$200,MATCH('Yield Correlation'!A36,'Data to provide'!$Q$2:$Q$200,0)))</f>
        <v>0</v>
      </c>
      <c r="E36" s="67">
        <f>IF(ISNA(MATCH(A36,'Data to provide'!$U$2:$U$200,0)),0,INDEX('Data to provide'!$W$2:$W$200,MATCH('Yield Correlation'!A36,'Data to provide'!$U$2:$U$200,0)))</f>
        <v>1</v>
      </c>
      <c r="F36" s="38">
        <f t="shared" si="14"/>
        <v>0</v>
      </c>
      <c r="G36" s="17">
        <f t="shared" si="15"/>
        <v>200121.20851754589</v>
      </c>
      <c r="H36" s="68">
        <f t="shared" si="11"/>
        <v>0</v>
      </c>
      <c r="R36" s="30">
        <v>42369</v>
      </c>
      <c r="S36" s="11">
        <f t="shared" si="16"/>
        <v>59.951441825845166</v>
      </c>
      <c r="T36" s="11">
        <f t="shared" si="17"/>
        <v>99400</v>
      </c>
      <c r="U36">
        <f t="shared" si="7"/>
        <v>31</v>
      </c>
      <c r="V36">
        <f t="shared" si="8"/>
        <v>12</v>
      </c>
      <c r="W36">
        <f t="shared" si="9"/>
        <v>2015</v>
      </c>
      <c r="AE36" s="29"/>
      <c r="AF36" s="11" t="str">
        <f t="shared" si="18"/>
        <v/>
      </c>
      <c r="AG36" s="11" t="str">
        <f t="shared" si="19"/>
        <v/>
      </c>
      <c r="AH36" s="1" t="str">
        <f t="shared" si="10"/>
        <v/>
      </c>
    </row>
    <row r="37" spans="1:34" x14ac:dyDescent="0.25">
      <c r="A37" s="1" t="str">
        <f t="shared" si="6"/>
        <v>200712</v>
      </c>
      <c r="B37" s="19">
        <v>39447</v>
      </c>
      <c r="C37" s="37">
        <f>'Irr Correlation'!I37</f>
        <v>79.372048264168725</v>
      </c>
      <c r="D37" s="63">
        <f>IF(ISNA(MATCH(A37,'Data to provide'!$Q$2:$Q$200,0)),0,INDEX('Data to provide'!$S$2:$S$200,MATCH('Yield Correlation'!A37,'Data to provide'!$Q$2:$Q$200,0)))</f>
        <v>0</v>
      </c>
      <c r="E37" s="67">
        <f>IF(ISNA(MATCH(A37,'Data to provide'!$U$2:$U$200,0)),0,INDEX('Data to provide'!$W$2:$W$200,MATCH('Yield Correlation'!A37,'Data to provide'!$U$2:$U$200,0)))</f>
        <v>1</v>
      </c>
      <c r="F37" s="38">
        <f t="shared" si="14"/>
        <v>0</v>
      </c>
      <c r="G37" s="17">
        <f t="shared" si="15"/>
        <v>168254.16606667449</v>
      </c>
      <c r="H37" s="68">
        <f t="shared" si="11"/>
        <v>0</v>
      </c>
      <c r="R37" s="30">
        <v>42400</v>
      </c>
      <c r="S37" s="11">
        <f t="shared" si="16"/>
        <v>59.970743199092198</v>
      </c>
      <c r="T37" s="11">
        <f t="shared" si="17"/>
        <v>107637</v>
      </c>
      <c r="U37">
        <f t="shared" si="7"/>
        <v>31</v>
      </c>
      <c r="V37">
        <f t="shared" si="8"/>
        <v>1</v>
      </c>
      <c r="W37">
        <f t="shared" si="9"/>
        <v>2016</v>
      </c>
      <c r="AE37" s="29"/>
      <c r="AF37" s="11" t="str">
        <f t="shared" si="18"/>
        <v/>
      </c>
      <c r="AG37" s="11" t="str">
        <f t="shared" si="19"/>
        <v/>
      </c>
      <c r="AH37" s="1" t="str">
        <f t="shared" si="10"/>
        <v/>
      </c>
    </row>
    <row r="38" spans="1:34" x14ac:dyDescent="0.25">
      <c r="A38" s="1" t="str">
        <f t="shared" si="6"/>
        <v>20081</v>
      </c>
      <c r="B38" s="19">
        <v>39478</v>
      </c>
      <c r="C38" s="37">
        <f>'Irr Correlation'!I38</f>
        <v>72.199303693640189</v>
      </c>
      <c r="D38" s="63">
        <f>IF(ISNA(MATCH(A38,'Data to provide'!$Q$2:$Q$200,0)),0,INDEX('Data to provide'!$S$2:$S$200,MATCH('Yield Correlation'!A38,'Data to provide'!$Q$2:$Q$200,0)))</f>
        <v>0</v>
      </c>
      <c r="E38" s="67">
        <f>IF(ISNA(MATCH(A38,'Data to provide'!$U$2:$U$200,0)),0,INDEX('Data to provide'!$W$2:$W$200,MATCH('Yield Correlation'!A38,'Data to provide'!$U$2:$U$200,0)))</f>
        <v>0.94599999999999995</v>
      </c>
      <c r="F38" s="38">
        <f t="shared" si="14"/>
        <v>0</v>
      </c>
      <c r="G38" s="17">
        <f t="shared" si="15"/>
        <v>155756.95154621813</v>
      </c>
      <c r="H38" s="68">
        <f t="shared" si="11"/>
        <v>0</v>
      </c>
      <c r="R38" s="30">
        <v>42429</v>
      </c>
      <c r="S38" s="11">
        <f t="shared" si="16"/>
        <v>94.680434240963592</v>
      </c>
      <c r="T38" s="11">
        <f t="shared" si="17"/>
        <v>194903.61445783134</v>
      </c>
      <c r="U38">
        <f t="shared" si="7"/>
        <v>29</v>
      </c>
      <c r="V38">
        <f t="shared" si="8"/>
        <v>2</v>
      </c>
      <c r="W38">
        <f t="shared" si="9"/>
        <v>2016</v>
      </c>
      <c r="AE38" s="29"/>
      <c r="AF38" s="11" t="str">
        <f t="shared" si="18"/>
        <v/>
      </c>
      <c r="AG38" s="11" t="str">
        <f t="shared" si="19"/>
        <v/>
      </c>
      <c r="AH38" s="1" t="str">
        <f t="shared" si="10"/>
        <v/>
      </c>
    </row>
    <row r="39" spans="1:34" x14ac:dyDescent="0.25">
      <c r="A39" s="1" t="str">
        <f t="shared" si="6"/>
        <v>20082</v>
      </c>
      <c r="B39" s="19">
        <v>39507</v>
      </c>
      <c r="C39" s="37">
        <f>'Irr Correlation'!I39</f>
        <v>96.787585579993191</v>
      </c>
      <c r="D39" s="63">
        <f>IF(ISNA(MATCH(A39,'Data to provide'!$Q$2:$Q$200,0)),0,INDEX('Data to provide'!$S$2:$S$200,MATCH('Yield Correlation'!A39,'Data to provide'!$Q$2:$Q$200,0)))</f>
        <v>0</v>
      </c>
      <c r="E39" s="67">
        <f>IF(ISNA(MATCH(A39,'Data to provide'!$U$2:$U$200,0)),0,INDEX('Data to provide'!$W$2:$W$200,MATCH('Yield Correlation'!A39,'Data to provide'!$U$2:$U$200,0)))</f>
        <v>1</v>
      </c>
      <c r="F39" s="38">
        <f t="shared" si="14"/>
        <v>0</v>
      </c>
      <c r="G39" s="17">
        <f t="shared" si="15"/>
        <v>198597.60067316197</v>
      </c>
      <c r="H39" s="68">
        <f t="shared" si="11"/>
        <v>0</v>
      </c>
      <c r="R39" s="30">
        <v>42460</v>
      </c>
      <c r="S39" s="11">
        <f t="shared" si="16"/>
        <v>124.55785425183254</v>
      </c>
      <c r="T39" s="11">
        <f t="shared" si="17"/>
        <v>253781.5631262525</v>
      </c>
      <c r="U39">
        <f t="shared" si="7"/>
        <v>31</v>
      </c>
      <c r="V39">
        <f t="shared" si="8"/>
        <v>3</v>
      </c>
      <c r="W39">
        <f t="shared" si="9"/>
        <v>2016</v>
      </c>
      <c r="AE39" s="29"/>
      <c r="AF39" s="11" t="str">
        <f t="shared" si="18"/>
        <v/>
      </c>
      <c r="AG39" s="11" t="str">
        <f t="shared" si="19"/>
        <v/>
      </c>
      <c r="AH39" s="1" t="str">
        <f t="shared" si="10"/>
        <v/>
      </c>
    </row>
    <row r="40" spans="1:34" x14ac:dyDescent="0.25">
      <c r="A40" s="1" t="str">
        <f t="shared" si="6"/>
        <v>20083</v>
      </c>
      <c r="B40" s="19">
        <v>39538</v>
      </c>
      <c r="C40" s="37">
        <f>'Irr Correlation'!I40</f>
        <v>130.99328336163126</v>
      </c>
      <c r="D40" s="63">
        <f>IF(ISNA(MATCH(A40,'Data to provide'!$Q$2:$Q$200,0)),0,INDEX('Data to provide'!$S$2:$S$200,MATCH('Yield Correlation'!A40,'Data to provide'!$Q$2:$Q$200,0)))</f>
        <v>0</v>
      </c>
      <c r="E40" s="67">
        <f>IF(ISNA(MATCH(A40,'Data to provide'!$U$2:$U$200,0)),0,INDEX('Data to provide'!$W$2:$W$200,MATCH('Yield Correlation'!A40,'Data to provide'!$U$2:$U$200,0)))</f>
        <v>1</v>
      </c>
      <c r="F40" s="38">
        <f t="shared" si="14"/>
        <v>0</v>
      </c>
      <c r="G40" s="17">
        <f t="shared" si="15"/>
        <v>258194.86344973531</v>
      </c>
      <c r="H40" s="68">
        <f t="shared" si="11"/>
        <v>0</v>
      </c>
      <c r="R40" s="30">
        <v>42490</v>
      </c>
      <c r="S40" s="11">
        <f t="shared" si="16"/>
        <v>160.96621612415925</v>
      </c>
      <c r="T40" s="11">
        <f t="shared" si="17"/>
        <v>316634.80885311874</v>
      </c>
      <c r="U40">
        <f t="shared" si="7"/>
        <v>30</v>
      </c>
      <c r="V40">
        <f t="shared" si="8"/>
        <v>4</v>
      </c>
      <c r="W40">
        <f t="shared" si="9"/>
        <v>2016</v>
      </c>
      <c r="AE40" s="29"/>
      <c r="AF40" s="11" t="str">
        <f t="shared" si="18"/>
        <v/>
      </c>
      <c r="AG40" s="11" t="str">
        <f t="shared" si="19"/>
        <v/>
      </c>
      <c r="AH40" s="1" t="str">
        <f t="shared" si="10"/>
        <v/>
      </c>
    </row>
    <row r="41" spans="1:34" x14ac:dyDescent="0.25">
      <c r="A41" s="1" t="str">
        <f t="shared" si="6"/>
        <v>20084</v>
      </c>
      <c r="B41" s="19">
        <v>39568</v>
      </c>
      <c r="C41" s="37">
        <f>'Irr Correlation'!I41</f>
        <v>154.72012711130574</v>
      </c>
      <c r="D41" s="63">
        <f>IF(ISNA(MATCH(A41,'Data to provide'!$Q$2:$Q$200,0)),0,INDEX('Data to provide'!$S$2:$S$200,MATCH('Yield Correlation'!A41,'Data to provide'!$Q$2:$Q$200,0)))</f>
        <v>0</v>
      </c>
      <c r="E41" s="67">
        <f>IF(ISNA(MATCH(A41,'Data to provide'!$U$2:$U$200,0)),0,INDEX('Data to provide'!$W$2:$W$200,MATCH('Yield Correlation'!A41,'Data to provide'!$U$2:$U$200,0)))</f>
        <v>0.98399999999999999</v>
      </c>
      <c r="F41" s="38">
        <f t="shared" si="14"/>
        <v>0</v>
      </c>
      <c r="G41" s="17">
        <f t="shared" si="15"/>
        <v>299534.61189851927</v>
      </c>
      <c r="H41" s="68">
        <f t="shared" si="11"/>
        <v>0</v>
      </c>
      <c r="R41" s="30">
        <v>42521</v>
      </c>
      <c r="S41" s="11">
        <f t="shared" si="16"/>
        <v>166.62738935131568</v>
      </c>
      <c r="T41" s="11">
        <f t="shared" si="17"/>
        <v>328898.04325437691</v>
      </c>
      <c r="U41">
        <f t="shared" si="7"/>
        <v>31</v>
      </c>
      <c r="V41">
        <f t="shared" si="8"/>
        <v>5</v>
      </c>
      <c r="W41">
        <f t="shared" si="9"/>
        <v>2016</v>
      </c>
      <c r="AE41" s="29"/>
      <c r="AF41" s="11" t="str">
        <f t="shared" si="18"/>
        <v/>
      </c>
      <c r="AG41" s="11" t="str">
        <f t="shared" si="19"/>
        <v/>
      </c>
      <c r="AH41" s="1" t="str">
        <f t="shared" si="10"/>
        <v/>
      </c>
    </row>
    <row r="42" spans="1:34" x14ac:dyDescent="0.25">
      <c r="A42" s="1" t="str">
        <f t="shared" si="6"/>
        <v>20085</v>
      </c>
      <c r="B42" s="19">
        <v>39599</v>
      </c>
      <c r="C42" s="37">
        <f>'Irr Correlation'!I42</f>
        <v>146.47460901157635</v>
      </c>
      <c r="D42" s="63">
        <f>IF(ISNA(MATCH(A42,'Data to provide'!$Q$2:$Q$200,0)),0,INDEX('Data to provide'!$S$2:$S$200,MATCH('Yield Correlation'!A42,'Data to provide'!$Q$2:$Q$200,0)))</f>
        <v>0</v>
      </c>
      <c r="E42" s="67">
        <f>IF(ISNA(MATCH(A42,'Data to provide'!$U$2:$U$200,0)),0,INDEX('Data to provide'!$W$2:$W$200,MATCH('Yield Correlation'!A42,'Data to provide'!$U$2:$U$200,0)))</f>
        <v>0.8</v>
      </c>
      <c r="F42" s="38">
        <f t="shared" si="14"/>
        <v>0</v>
      </c>
      <c r="G42" s="17">
        <f t="shared" si="15"/>
        <v>285168.28287182841</v>
      </c>
      <c r="H42" s="68">
        <f t="shared" si="11"/>
        <v>0</v>
      </c>
      <c r="R42" s="30">
        <v>42551</v>
      </c>
      <c r="S42" s="11">
        <f t="shared" si="16"/>
        <v>194.37368816122225</v>
      </c>
      <c r="T42" s="11">
        <f t="shared" si="17"/>
        <v>385469.57403651119</v>
      </c>
      <c r="U42">
        <f t="shared" si="7"/>
        <v>30</v>
      </c>
      <c r="V42">
        <f t="shared" si="8"/>
        <v>6</v>
      </c>
      <c r="W42">
        <f t="shared" si="9"/>
        <v>2016</v>
      </c>
      <c r="AE42" s="29"/>
      <c r="AF42" s="11" t="str">
        <f t="shared" si="18"/>
        <v/>
      </c>
      <c r="AG42" s="11" t="str">
        <f t="shared" si="19"/>
        <v/>
      </c>
      <c r="AH42" s="1" t="str">
        <f t="shared" si="10"/>
        <v/>
      </c>
    </row>
    <row r="43" spans="1:34" x14ac:dyDescent="0.25">
      <c r="A43" s="1" t="str">
        <f t="shared" si="6"/>
        <v>20086</v>
      </c>
      <c r="B43" s="19">
        <v>39629</v>
      </c>
      <c r="C43" s="37">
        <f>'Irr Correlation'!I43</f>
        <v>192.77220656967484</v>
      </c>
      <c r="D43" s="63">
        <f>IF(ISNA(MATCH(A43,'Data to provide'!$Q$2:$Q$200,0)),0,INDEX('Data to provide'!$S$2:$S$200,MATCH('Yield Correlation'!A43,'Data to provide'!$Q$2:$Q$200,0)))</f>
        <v>0</v>
      </c>
      <c r="E43" s="67">
        <f>IF(ISNA(MATCH(A43,'Data to provide'!$U$2:$U$200,0)),0,INDEX('Data to provide'!$W$2:$W$200,MATCH('Yield Correlation'!A43,'Data to provide'!$U$2:$U$200,0)))</f>
        <v>0.99299999999999999</v>
      </c>
      <c r="F43" s="38">
        <f t="shared" si="14"/>
        <v>0</v>
      </c>
      <c r="G43" s="17">
        <f t="shared" si="15"/>
        <v>365833.50143302389</v>
      </c>
      <c r="H43" s="68">
        <f t="shared" si="11"/>
        <v>0</v>
      </c>
      <c r="R43" s="30">
        <v>42582</v>
      </c>
      <c r="S43" s="11">
        <f t="shared" si="16"/>
        <v>200.62183452414433</v>
      </c>
      <c r="T43" s="11">
        <f t="shared" si="17"/>
        <v>393733.53596757853</v>
      </c>
      <c r="U43">
        <f t="shared" si="7"/>
        <v>31</v>
      </c>
      <c r="V43">
        <f t="shared" si="8"/>
        <v>7</v>
      </c>
      <c r="W43">
        <f t="shared" si="9"/>
        <v>2016</v>
      </c>
      <c r="AE43" s="29"/>
      <c r="AF43" s="11" t="str">
        <f t="shared" si="18"/>
        <v/>
      </c>
      <c r="AG43" s="11" t="str">
        <f t="shared" si="19"/>
        <v/>
      </c>
      <c r="AH43" s="1" t="str">
        <f t="shared" si="10"/>
        <v/>
      </c>
    </row>
    <row r="44" spans="1:34" x14ac:dyDescent="0.25">
      <c r="A44" s="1" t="str">
        <f t="shared" si="6"/>
        <v>20087</v>
      </c>
      <c r="B44" s="19">
        <v>39660</v>
      </c>
      <c r="C44" s="37">
        <f>'Irr Correlation'!I44</f>
        <v>204.47586434214779</v>
      </c>
      <c r="D44" s="63">
        <f>IF(ISNA(MATCH(A44,'Data to provide'!$Q$2:$Q$200,0)),0,INDEX('Data to provide'!$S$2:$S$200,MATCH('Yield Correlation'!A44,'Data to provide'!$Q$2:$Q$200,0)))</f>
        <v>0</v>
      </c>
      <c r="E44" s="67">
        <f>IF(ISNA(MATCH(A44,'Data to provide'!$U$2:$U$200,0)),0,INDEX('Data to provide'!$W$2:$W$200,MATCH('Yield Correlation'!A44,'Data to provide'!$U$2:$U$200,0)))</f>
        <v>0</v>
      </c>
      <c r="F44" s="38" t="str">
        <f t="shared" si="14"/>
        <v/>
      </c>
      <c r="G44" s="17">
        <f t="shared" si="15"/>
        <v>386225.01550666988</v>
      </c>
      <c r="H44" s="68">
        <f t="shared" si="11"/>
        <v>0</v>
      </c>
      <c r="R44" s="30">
        <v>42613</v>
      </c>
      <c r="S44" s="11">
        <f t="shared" si="16"/>
        <v>206.32424169347465</v>
      </c>
      <c r="T44" s="11">
        <f t="shared" si="17"/>
        <v>399210.89808274468</v>
      </c>
      <c r="U44">
        <f t="shared" si="7"/>
        <v>31</v>
      </c>
      <c r="V44">
        <f t="shared" si="8"/>
        <v>8</v>
      </c>
      <c r="W44">
        <f t="shared" si="9"/>
        <v>2016</v>
      </c>
      <c r="AE44" s="29"/>
      <c r="AF44" s="11" t="str">
        <f t="shared" si="18"/>
        <v/>
      </c>
      <c r="AG44" s="11" t="str">
        <f t="shared" si="19"/>
        <v/>
      </c>
      <c r="AH44" s="1" t="str">
        <f t="shared" si="10"/>
        <v/>
      </c>
    </row>
    <row r="45" spans="1:34" x14ac:dyDescent="0.25">
      <c r="A45" s="1" t="str">
        <f t="shared" si="6"/>
        <v>20088</v>
      </c>
      <c r="B45" s="19">
        <v>39691</v>
      </c>
      <c r="C45" s="37">
        <f>'Irr Correlation'!I45</f>
        <v>183.77603345681854</v>
      </c>
      <c r="D45" s="63">
        <f>IF(ISNA(MATCH(A45,'Data to provide'!$Q$2:$Q$200,0)),0,INDEX('Data to provide'!$S$2:$S$200,MATCH('Yield Correlation'!A45,'Data to provide'!$Q$2:$Q$200,0)))</f>
        <v>0</v>
      </c>
      <c r="E45" s="67">
        <f>IF(ISNA(MATCH(A45,'Data to provide'!$U$2:$U$200,0)),0,INDEX('Data to provide'!$W$2:$W$200,MATCH('Yield Correlation'!A45,'Data to provide'!$U$2:$U$200,0)))</f>
        <v>0</v>
      </c>
      <c r="F45" s="38" t="str">
        <f t="shared" si="14"/>
        <v/>
      </c>
      <c r="G45" s="17">
        <f t="shared" si="15"/>
        <v>350159.2913522037</v>
      </c>
      <c r="H45" s="68">
        <f t="shared" si="11"/>
        <v>0</v>
      </c>
      <c r="R45" s="30">
        <v>42643</v>
      </c>
      <c r="S45" s="11">
        <f t="shared" si="16"/>
        <v>168.59719923997736</v>
      </c>
      <c r="T45" s="11">
        <f t="shared" si="17"/>
        <v>322978.74493927124</v>
      </c>
      <c r="U45">
        <f t="shared" si="7"/>
        <v>30</v>
      </c>
      <c r="V45">
        <f t="shared" si="8"/>
        <v>9</v>
      </c>
      <c r="W45">
        <f t="shared" si="9"/>
        <v>2016</v>
      </c>
      <c r="AE45" s="29"/>
      <c r="AF45" s="11" t="str">
        <f t="shared" si="18"/>
        <v/>
      </c>
      <c r="AG45" s="11" t="str">
        <f t="shared" si="19"/>
        <v/>
      </c>
      <c r="AH45" s="1" t="str">
        <f t="shared" si="10"/>
        <v/>
      </c>
    </row>
    <row r="46" spans="1:34" x14ac:dyDescent="0.25">
      <c r="A46" s="1" t="str">
        <f t="shared" si="6"/>
        <v>20089</v>
      </c>
      <c r="B46" s="19">
        <v>39721</v>
      </c>
      <c r="C46" s="37">
        <f>'Irr Correlation'!I46</f>
        <v>145.75474414514233</v>
      </c>
      <c r="D46" s="63">
        <f>IF(ISNA(MATCH(A46,'Data to provide'!$Q$2:$Q$200,0)),0,INDEX('Data to provide'!$S$2:$S$200,MATCH('Yield Correlation'!A46,'Data to provide'!$Q$2:$Q$200,0)))</f>
        <v>0</v>
      </c>
      <c r="E46" s="67">
        <f>IF(ISNA(MATCH(A46,'Data to provide'!$U$2:$U$200,0)),0,INDEX('Data to provide'!$W$2:$W$200,MATCH('Yield Correlation'!A46,'Data to provide'!$U$2:$U$200,0)))</f>
        <v>0</v>
      </c>
      <c r="F46" s="38" t="str">
        <f t="shared" si="14"/>
        <v/>
      </c>
      <c r="G46" s="17">
        <f t="shared" si="15"/>
        <v>283914.04809835972</v>
      </c>
      <c r="H46" s="68">
        <f t="shared" si="11"/>
        <v>0</v>
      </c>
      <c r="R46" s="30">
        <v>42674</v>
      </c>
      <c r="S46" s="11">
        <f t="shared" si="16"/>
        <v>120.71161526680521</v>
      </c>
      <c r="T46" s="11">
        <f t="shared" si="17"/>
        <v>208853.26633165829</v>
      </c>
      <c r="U46">
        <f t="shared" si="7"/>
        <v>31</v>
      </c>
      <c r="V46">
        <f t="shared" si="8"/>
        <v>10</v>
      </c>
      <c r="W46">
        <f t="shared" si="9"/>
        <v>2016</v>
      </c>
      <c r="AE46" s="29"/>
      <c r="AF46" s="11" t="str">
        <f t="shared" si="18"/>
        <v/>
      </c>
      <c r="AG46" s="11" t="str">
        <f t="shared" si="19"/>
        <v/>
      </c>
      <c r="AH46" s="1" t="str">
        <f t="shared" si="10"/>
        <v/>
      </c>
    </row>
    <row r="47" spans="1:34" x14ac:dyDescent="0.25">
      <c r="A47" s="1" t="str">
        <f t="shared" si="6"/>
        <v>200810</v>
      </c>
      <c r="B47" s="19">
        <v>39752</v>
      </c>
      <c r="C47" s="37">
        <f>'Irr Correlation'!I47</f>
        <v>109.02754454376823</v>
      </c>
      <c r="D47" s="63">
        <f>IF(ISNA(MATCH(A47,'Data to provide'!$Q$2:$Q$200,0)),0,INDEX('Data to provide'!$S$2:$S$200,MATCH('Yield Correlation'!A47,'Data to provide'!$Q$2:$Q$200,0)))</f>
        <v>0</v>
      </c>
      <c r="E47" s="67">
        <f>IF(ISNA(MATCH(A47,'Data to provide'!$U$2:$U$200,0)),0,INDEX('Data to provide'!$W$2:$W$200,MATCH('Yield Correlation'!A47,'Data to provide'!$U$2:$U$200,0)))</f>
        <v>0</v>
      </c>
      <c r="F47" s="38" t="str">
        <f t="shared" si="14"/>
        <v/>
      </c>
      <c r="G47" s="17">
        <f t="shared" si="15"/>
        <v>219923.5229038776</v>
      </c>
      <c r="H47" s="68">
        <f t="shared" si="11"/>
        <v>0</v>
      </c>
      <c r="R47" s="30">
        <v>42704</v>
      </c>
      <c r="S47" s="11">
        <f t="shared" si="16"/>
        <v>71.920116053746909</v>
      </c>
      <c r="T47" s="11">
        <f t="shared" si="17"/>
        <v>135718</v>
      </c>
      <c r="U47">
        <f t="shared" si="7"/>
        <v>30</v>
      </c>
      <c r="V47">
        <f t="shared" si="8"/>
        <v>11</v>
      </c>
      <c r="W47">
        <f t="shared" si="9"/>
        <v>2016</v>
      </c>
      <c r="AE47" s="29"/>
      <c r="AF47" s="11" t="str">
        <f t="shared" si="18"/>
        <v/>
      </c>
      <c r="AG47" s="11" t="str">
        <f t="shared" si="19"/>
        <v/>
      </c>
      <c r="AH47" s="1" t="str">
        <f t="shared" si="10"/>
        <v/>
      </c>
    </row>
    <row r="48" spans="1:34" x14ac:dyDescent="0.25">
      <c r="A48" s="1" t="str">
        <f t="shared" si="6"/>
        <v>200811</v>
      </c>
      <c r="B48" s="19">
        <v>39782</v>
      </c>
      <c r="C48" s="37">
        <f>'Irr Correlation'!I48</f>
        <v>70.604653269755346</v>
      </c>
      <c r="D48" s="63">
        <f>IF(ISNA(MATCH(A48,'Data to provide'!$Q$2:$Q$200,0)),0,INDEX('Data to provide'!$S$2:$S$200,MATCH('Yield Correlation'!A48,'Data to provide'!$Q$2:$Q$200,0)))</f>
        <v>0</v>
      </c>
      <c r="E48" s="67">
        <f>IF(ISNA(MATCH(A48,'Data to provide'!$U$2:$U$200,0)),0,INDEX('Data to provide'!$W$2:$W$200,MATCH('Yield Correlation'!A48,'Data to provide'!$U$2:$U$200,0)))</f>
        <v>0</v>
      </c>
      <c r="F48" s="38" t="str">
        <f t="shared" si="14"/>
        <v/>
      </c>
      <c r="G48" s="17">
        <f t="shared" si="15"/>
        <v>152978.56061977852</v>
      </c>
      <c r="H48" s="68">
        <f t="shared" si="11"/>
        <v>0</v>
      </c>
      <c r="R48" s="30">
        <v>42735</v>
      </c>
      <c r="S48" s="11">
        <f t="shared" si="16"/>
        <v>77.118232394829477</v>
      </c>
      <c r="T48" s="11">
        <f t="shared" si="17"/>
        <v>128530</v>
      </c>
      <c r="U48">
        <f t="shared" si="7"/>
        <v>31</v>
      </c>
      <c r="V48">
        <f t="shared" si="8"/>
        <v>12</v>
      </c>
      <c r="W48">
        <f t="shared" si="9"/>
        <v>2016</v>
      </c>
      <c r="AE48" s="29"/>
      <c r="AF48" s="11" t="str">
        <f t="shared" si="18"/>
        <v/>
      </c>
      <c r="AG48" s="11" t="str">
        <f t="shared" si="19"/>
        <v/>
      </c>
      <c r="AH48" s="1" t="str">
        <f t="shared" si="10"/>
        <v/>
      </c>
    </row>
    <row r="49" spans="1:34" x14ac:dyDescent="0.25">
      <c r="A49" s="1" t="str">
        <f t="shared" si="6"/>
        <v>200812</v>
      </c>
      <c r="B49" s="19">
        <v>39813</v>
      </c>
      <c r="C49" s="37">
        <f>'Irr Correlation'!I49</f>
        <v>53.072456171199377</v>
      </c>
      <c r="D49" s="63">
        <f>IF(ISNA(MATCH(A49,'Data to provide'!$Q$2:$Q$200,0)),0,INDEX('Data to provide'!$S$2:$S$200,MATCH('Yield Correlation'!A49,'Data to provide'!$Q$2:$Q$200,0)))</f>
        <v>0</v>
      </c>
      <c r="E49" s="67">
        <f>IF(ISNA(MATCH(A49,'Data to provide'!$U$2:$U$200,0)),0,INDEX('Data to provide'!$W$2:$W$200,MATCH('Yield Correlation'!A49,'Data to provide'!$U$2:$U$200,0)))</f>
        <v>0</v>
      </c>
      <c r="F49" s="38" t="str">
        <f t="shared" si="14"/>
        <v/>
      </c>
      <c r="G49" s="17">
        <f t="shared" si="15"/>
        <v>122431.86736991262</v>
      </c>
      <c r="H49" s="68">
        <f t="shared" si="11"/>
        <v>0</v>
      </c>
      <c r="R49" s="30">
        <v>42766</v>
      </c>
      <c r="S49" s="11">
        <f t="shared" si="16"/>
        <v>78.436034920213004</v>
      </c>
      <c r="T49" s="11">
        <f t="shared" si="17"/>
        <v>140655.48780487804</v>
      </c>
      <c r="U49">
        <f t="shared" si="7"/>
        <v>31</v>
      </c>
      <c r="V49">
        <f t="shared" si="8"/>
        <v>1</v>
      </c>
      <c r="W49">
        <f t="shared" si="9"/>
        <v>2017</v>
      </c>
      <c r="AE49" s="29"/>
      <c r="AF49" s="11" t="str">
        <f t="shared" si="18"/>
        <v/>
      </c>
      <c r="AG49" s="11" t="str">
        <f t="shared" si="19"/>
        <v/>
      </c>
      <c r="AH49" s="1" t="str">
        <f t="shared" si="10"/>
        <v/>
      </c>
    </row>
    <row r="50" spans="1:34" x14ac:dyDescent="0.25">
      <c r="A50" s="1" t="str">
        <f t="shared" si="6"/>
        <v>20091</v>
      </c>
      <c r="B50" s="19">
        <v>39844</v>
      </c>
      <c r="C50" s="37">
        <f>'Irr Correlation'!I50</f>
        <v>69.383203976832391</v>
      </c>
      <c r="D50" s="63">
        <f>IF(ISNA(MATCH(A50,'Data to provide'!$Q$2:$Q$200,0)),0,INDEX('Data to provide'!$S$2:$S$200,MATCH('Yield Correlation'!A50,'Data to provide'!$Q$2:$Q$200,0)))</f>
        <v>0</v>
      </c>
      <c r="E50" s="67">
        <f>IF(ISNA(MATCH(A50,'Data to provide'!$U$2:$U$200,0)),0,INDEX('Data to provide'!$W$2:$W$200,MATCH('Yield Correlation'!A50,'Data to provide'!$U$2:$U$200,0)))</f>
        <v>0</v>
      </c>
      <c r="F50" s="38" t="str">
        <f t="shared" si="14"/>
        <v/>
      </c>
      <c r="G50" s="17">
        <f t="shared" si="15"/>
        <v>150850.40539419893</v>
      </c>
      <c r="H50" s="68">
        <f t="shared" si="11"/>
        <v>0</v>
      </c>
      <c r="R50" s="30">
        <v>42794</v>
      </c>
      <c r="S50" s="11">
        <f t="shared" si="16"/>
        <v>86.168511742371933</v>
      </c>
      <c r="T50" s="11">
        <f t="shared" si="17"/>
        <v>175288.44221105528</v>
      </c>
      <c r="U50">
        <f t="shared" si="7"/>
        <v>28</v>
      </c>
      <c r="V50">
        <f t="shared" si="8"/>
        <v>2</v>
      </c>
      <c r="W50">
        <f t="shared" si="9"/>
        <v>2017</v>
      </c>
      <c r="AE50" s="29"/>
      <c r="AF50" s="11" t="str">
        <f t="shared" si="18"/>
        <v/>
      </c>
      <c r="AG50" s="11" t="str">
        <f t="shared" si="19"/>
        <v/>
      </c>
      <c r="AH50" s="1" t="str">
        <f t="shared" si="10"/>
        <v/>
      </c>
    </row>
    <row r="51" spans="1:34" x14ac:dyDescent="0.25">
      <c r="A51" s="1" t="str">
        <f t="shared" si="6"/>
        <v>20092</v>
      </c>
      <c r="B51" s="19">
        <v>39872</v>
      </c>
      <c r="C51" s="37">
        <f>'Irr Correlation'!I51</f>
        <v>97.951215133414308</v>
      </c>
      <c r="D51" s="63">
        <f>IF(ISNA(MATCH(A51,'Data to provide'!$Q$2:$Q$200,0)),0,INDEX('Data to provide'!$S$2:$S$200,MATCH('Yield Correlation'!A51,'Data to provide'!$Q$2:$Q$200,0)))</f>
        <v>0</v>
      </c>
      <c r="E51" s="67">
        <f>IF(ISNA(MATCH(A51,'Data to provide'!$U$2:$U$200,0)),0,INDEX('Data to provide'!$W$2:$W$200,MATCH('Yield Correlation'!A51,'Data to provide'!$U$2:$U$200,0)))</f>
        <v>0</v>
      </c>
      <c r="F51" s="38" t="str">
        <f t="shared" si="14"/>
        <v/>
      </c>
      <c r="G51" s="17">
        <f t="shared" si="15"/>
        <v>200625.0154247199</v>
      </c>
      <c r="H51" s="68">
        <f t="shared" si="11"/>
        <v>0</v>
      </c>
      <c r="R51" s="30">
        <v>42825</v>
      </c>
      <c r="S51" s="11">
        <f t="shared" si="16"/>
        <v>150.04237719190755</v>
      </c>
      <c r="T51" s="11">
        <f t="shared" si="17"/>
        <v>311276.98574338085</v>
      </c>
      <c r="U51">
        <f t="shared" si="7"/>
        <v>31</v>
      </c>
      <c r="V51">
        <f t="shared" si="8"/>
        <v>3</v>
      </c>
      <c r="W51">
        <f t="shared" si="9"/>
        <v>2017</v>
      </c>
      <c r="AE51" s="29"/>
      <c r="AF51" s="11" t="str">
        <f t="shared" si="18"/>
        <v/>
      </c>
      <c r="AG51" s="11" t="str">
        <f t="shared" si="19"/>
        <v/>
      </c>
      <c r="AH51" s="1" t="str">
        <f t="shared" si="10"/>
        <v/>
      </c>
    </row>
    <row r="52" spans="1:34" x14ac:dyDescent="0.25">
      <c r="A52" s="1" t="str">
        <f t="shared" si="6"/>
        <v>20093</v>
      </c>
      <c r="B52" s="19">
        <v>39903</v>
      </c>
      <c r="C52" s="37">
        <f>'Irr Correlation'!I52</f>
        <v>155.96476738883104</v>
      </c>
      <c r="D52" s="63">
        <f>IF(ISNA(MATCH(A52,'Data to provide'!$Q$2:$Q$200,0)),0,INDEX('Data to provide'!$S$2:$S$200,MATCH('Yield Correlation'!A52,'Data to provide'!$Q$2:$Q$200,0)))</f>
        <v>0</v>
      </c>
      <c r="E52" s="67">
        <f>IF(ISNA(MATCH(A52,'Data to provide'!$U$2:$U$200,0)),0,INDEX('Data to provide'!$W$2:$W$200,MATCH('Yield Correlation'!A52,'Data to provide'!$U$2:$U$200,0)))</f>
        <v>0</v>
      </c>
      <c r="F52" s="38" t="str">
        <f t="shared" si="14"/>
        <v/>
      </c>
      <c r="G52" s="17">
        <f t="shared" si="15"/>
        <v>301703.17323457252</v>
      </c>
      <c r="H52" s="68">
        <f t="shared" si="11"/>
        <v>0</v>
      </c>
      <c r="R52" s="30">
        <v>42855</v>
      </c>
      <c r="S52" s="11">
        <f t="shared" si="16"/>
        <v>184.67397366540209</v>
      </c>
      <c r="T52" s="11">
        <f t="shared" si="17"/>
        <v>372594.56740442658</v>
      </c>
      <c r="U52">
        <f t="shared" si="7"/>
        <v>30</v>
      </c>
      <c r="V52">
        <f t="shared" si="8"/>
        <v>4</v>
      </c>
      <c r="W52">
        <f t="shared" si="9"/>
        <v>2017</v>
      </c>
      <c r="AE52" s="29"/>
      <c r="AF52" s="11" t="str">
        <f t="shared" si="18"/>
        <v/>
      </c>
      <c r="AG52" s="11" t="str">
        <f t="shared" si="19"/>
        <v/>
      </c>
      <c r="AH52" s="1" t="str">
        <f t="shared" si="10"/>
        <v/>
      </c>
    </row>
    <row r="53" spans="1:34" x14ac:dyDescent="0.25">
      <c r="A53" s="1" t="str">
        <f t="shared" si="6"/>
        <v>20094</v>
      </c>
      <c r="B53" s="19">
        <v>39933</v>
      </c>
      <c r="C53" s="37">
        <f>'Irr Correlation'!I53</f>
        <v>127.92500865721817</v>
      </c>
      <c r="D53" s="63">
        <f>IF(ISNA(MATCH(A53,'Data to provide'!$Q$2:$Q$200,0)),0,INDEX('Data to provide'!$S$2:$S$200,MATCH('Yield Correlation'!A53,'Data to provide'!$Q$2:$Q$200,0)))</f>
        <v>0</v>
      </c>
      <c r="E53" s="67">
        <f>IF(ISNA(MATCH(A53,'Data to provide'!$U$2:$U$200,0)),0,INDEX('Data to provide'!$W$2:$W$200,MATCH('Yield Correlation'!A53,'Data to provide'!$U$2:$U$200,0)))</f>
        <v>0</v>
      </c>
      <c r="F53" s="38" t="str">
        <f t="shared" si="14"/>
        <v/>
      </c>
      <c r="G53" s="17">
        <f t="shared" si="15"/>
        <v>252848.94783658325</v>
      </c>
      <c r="H53" s="68">
        <f t="shared" si="11"/>
        <v>0</v>
      </c>
      <c r="R53" s="30">
        <v>42886</v>
      </c>
      <c r="S53" s="11">
        <f t="shared" si="16"/>
        <v>183.2823085639227</v>
      </c>
      <c r="T53" s="11">
        <f t="shared" si="17"/>
        <v>361618.09045226133</v>
      </c>
      <c r="U53">
        <f t="shared" si="7"/>
        <v>31</v>
      </c>
      <c r="V53">
        <f t="shared" si="8"/>
        <v>5</v>
      </c>
      <c r="W53">
        <f t="shared" si="9"/>
        <v>2017</v>
      </c>
      <c r="AE53" s="29"/>
      <c r="AF53" s="11" t="str">
        <f t="shared" si="18"/>
        <v/>
      </c>
      <c r="AG53" s="11" t="str">
        <f t="shared" si="19"/>
        <v/>
      </c>
      <c r="AH53" s="1" t="str">
        <f t="shared" si="10"/>
        <v/>
      </c>
    </row>
    <row r="54" spans="1:34" x14ac:dyDescent="0.25">
      <c r="A54" s="1" t="str">
        <f t="shared" si="6"/>
        <v>20095</v>
      </c>
      <c r="B54" s="19">
        <v>39964</v>
      </c>
      <c r="C54" s="37">
        <f>'Irr Correlation'!I54</f>
        <v>164.12480998334203</v>
      </c>
      <c r="D54" s="63">
        <f>IF(ISNA(MATCH(A54,'Data to provide'!$Q$2:$Q$200,0)),0,INDEX('Data to provide'!$S$2:$S$200,MATCH('Yield Correlation'!A54,'Data to provide'!$Q$2:$Q$200,0)))</f>
        <v>0</v>
      </c>
      <c r="E54" s="67">
        <f>IF(ISNA(MATCH(A54,'Data to provide'!$U$2:$U$200,0)),0,INDEX('Data to provide'!$W$2:$W$200,MATCH('Yield Correlation'!A54,'Data to provide'!$U$2:$U$200,0)))</f>
        <v>0</v>
      </c>
      <c r="F54" s="38" t="str">
        <f t="shared" si="14"/>
        <v/>
      </c>
      <c r="G54" s="17">
        <f t="shared" si="15"/>
        <v>315920.57660045743</v>
      </c>
      <c r="H54" s="68">
        <f t="shared" si="11"/>
        <v>0</v>
      </c>
      <c r="R54" s="30">
        <v>42916</v>
      </c>
      <c r="S54" s="11">
        <f t="shared" si="16"/>
        <v>196.58726136186098</v>
      </c>
      <c r="T54" s="11">
        <f t="shared" si="17"/>
        <v>386334.6814964611</v>
      </c>
      <c r="U54">
        <f t="shared" si="7"/>
        <v>30</v>
      </c>
      <c r="V54">
        <f t="shared" si="8"/>
        <v>6</v>
      </c>
      <c r="W54">
        <f t="shared" si="9"/>
        <v>2017</v>
      </c>
      <c r="AE54" s="29"/>
      <c r="AF54" s="11" t="str">
        <f t="shared" si="18"/>
        <v/>
      </c>
      <c r="AG54" s="11" t="str">
        <f t="shared" si="19"/>
        <v/>
      </c>
      <c r="AH54" s="1" t="str">
        <f t="shared" si="10"/>
        <v/>
      </c>
    </row>
    <row r="55" spans="1:34" x14ac:dyDescent="0.25">
      <c r="A55" s="1" t="str">
        <f t="shared" si="6"/>
        <v>20096</v>
      </c>
      <c r="B55" s="19">
        <v>39994</v>
      </c>
      <c r="C55" s="37">
        <f>'Irr Correlation'!I55</f>
        <v>191.01873028315259</v>
      </c>
      <c r="D55" s="63">
        <f>IF(ISNA(MATCH(A55,'Data to provide'!$Q$2:$Q$200,0)),0,INDEX('Data to provide'!$S$2:$S$200,MATCH('Yield Correlation'!A55,'Data to provide'!$Q$2:$Q$200,0)))</f>
        <v>0</v>
      </c>
      <c r="E55" s="67">
        <f>IF(ISNA(MATCH(A55,'Data to provide'!$U$2:$U$200,0)),0,INDEX('Data to provide'!$W$2:$W$200,MATCH('Yield Correlation'!A55,'Data to provide'!$U$2:$U$200,0)))</f>
        <v>0</v>
      </c>
      <c r="F55" s="38" t="str">
        <f t="shared" si="14"/>
        <v/>
      </c>
      <c r="G55" s="17">
        <f t="shared" si="15"/>
        <v>362778.38506944384</v>
      </c>
      <c r="H55" s="68">
        <f t="shared" si="11"/>
        <v>0</v>
      </c>
      <c r="R55" s="30">
        <v>42947</v>
      </c>
      <c r="S55" s="11">
        <f t="shared" si="16"/>
        <v>190.58316573359241</v>
      </c>
      <c r="T55" s="11">
        <f t="shared" si="17"/>
        <v>359713.27967806841</v>
      </c>
      <c r="U55">
        <f t="shared" si="7"/>
        <v>31</v>
      </c>
      <c r="V55">
        <f t="shared" si="8"/>
        <v>7</v>
      </c>
      <c r="W55">
        <f t="shared" si="9"/>
        <v>2017</v>
      </c>
      <c r="AE55" s="29"/>
      <c r="AF55" s="11" t="str">
        <f t="shared" si="18"/>
        <v/>
      </c>
      <c r="AG55" s="11" t="str">
        <f t="shared" si="19"/>
        <v/>
      </c>
      <c r="AH55" s="1" t="str">
        <f t="shared" si="10"/>
        <v/>
      </c>
    </row>
    <row r="56" spans="1:34" x14ac:dyDescent="0.25">
      <c r="A56" s="1" t="str">
        <f t="shared" si="6"/>
        <v>20097</v>
      </c>
      <c r="B56" s="19">
        <v>40025</v>
      </c>
      <c r="C56" s="37">
        <f>'Irr Correlation'!I56</f>
        <v>200.95583760732003</v>
      </c>
      <c r="D56" s="63">
        <f>IF(ISNA(MATCH(A56,'Data to provide'!$Q$2:$Q$200,0)),0,INDEX('Data to provide'!$S$2:$S$200,MATCH('Yield Correlation'!A56,'Data to provide'!$Q$2:$Q$200,0)))</f>
        <v>0</v>
      </c>
      <c r="E56" s="67">
        <f>IF(ISNA(MATCH(A56,'Data to provide'!$U$2:$U$200,0)),0,INDEX('Data to provide'!$W$2:$W$200,MATCH('Yield Correlation'!A56,'Data to provide'!$U$2:$U$200,0)))</f>
        <v>0</v>
      </c>
      <c r="F56" s="38" t="str">
        <f t="shared" si="14"/>
        <v/>
      </c>
      <c r="G56" s="17">
        <f t="shared" si="15"/>
        <v>380092.00340923195</v>
      </c>
      <c r="H56" s="68">
        <f t="shared" si="11"/>
        <v>0</v>
      </c>
      <c r="R56" s="30">
        <v>42978</v>
      </c>
      <c r="S56" s="11">
        <f t="shared" si="16"/>
        <v>168.47428058763518</v>
      </c>
      <c r="T56" s="11">
        <f t="shared" si="17"/>
        <v>334826.82682682684</v>
      </c>
      <c r="U56">
        <f t="shared" si="7"/>
        <v>31</v>
      </c>
      <c r="V56">
        <f t="shared" si="8"/>
        <v>8</v>
      </c>
      <c r="W56">
        <f t="shared" si="9"/>
        <v>2017</v>
      </c>
      <c r="AE56" s="29"/>
      <c r="AF56" s="11" t="str">
        <f t="shared" si="18"/>
        <v/>
      </c>
      <c r="AG56" s="11" t="str">
        <f t="shared" si="19"/>
        <v/>
      </c>
      <c r="AH56" s="1" t="str">
        <f t="shared" si="10"/>
        <v/>
      </c>
    </row>
    <row r="57" spans="1:34" x14ac:dyDescent="0.25">
      <c r="A57" s="1" t="str">
        <f t="shared" si="6"/>
        <v>20098</v>
      </c>
      <c r="B57" s="19">
        <v>40056</v>
      </c>
      <c r="C57" s="37">
        <f>'Irr Correlation'!I57</f>
        <v>201.14553694308023</v>
      </c>
      <c r="D57" s="63">
        <f>IF(ISNA(MATCH(A57,'Data to provide'!$Q$2:$Q$200,0)),0,INDEX('Data to provide'!$S$2:$S$200,MATCH('Yield Correlation'!A57,'Data to provide'!$Q$2:$Q$200,0)))</f>
        <v>0</v>
      </c>
      <c r="E57" s="67">
        <f>IF(ISNA(MATCH(A57,'Data to provide'!$U$2:$U$200,0)),0,INDEX('Data to provide'!$W$2:$W$200,MATCH('Yield Correlation'!A57,'Data to provide'!$U$2:$U$200,0)))</f>
        <v>0</v>
      </c>
      <c r="F57" s="38" t="str">
        <f t="shared" si="14"/>
        <v/>
      </c>
      <c r="G57" s="17">
        <f t="shared" si="15"/>
        <v>380422.52030831744</v>
      </c>
      <c r="H57" s="68">
        <f t="shared" si="11"/>
        <v>0</v>
      </c>
      <c r="R57" s="30">
        <v>43008</v>
      </c>
      <c r="S57" s="11">
        <f t="shared" si="16"/>
        <v>143.48937109962247</v>
      </c>
      <c r="T57" s="11">
        <f t="shared" si="17"/>
        <v>296396.77744209464</v>
      </c>
      <c r="U57">
        <f t="shared" si="7"/>
        <v>30</v>
      </c>
      <c r="V57">
        <f t="shared" si="8"/>
        <v>9</v>
      </c>
      <c r="W57">
        <f t="shared" si="9"/>
        <v>2017</v>
      </c>
      <c r="AE57" s="29"/>
      <c r="AF57" s="11" t="str">
        <f t="shared" si="18"/>
        <v/>
      </c>
      <c r="AG57" s="11" t="str">
        <f t="shared" si="19"/>
        <v/>
      </c>
      <c r="AH57" s="1" t="str">
        <f t="shared" si="10"/>
        <v/>
      </c>
    </row>
    <row r="58" spans="1:34" x14ac:dyDescent="0.25">
      <c r="A58" s="1" t="str">
        <f t="shared" si="6"/>
        <v>20099</v>
      </c>
      <c r="B58" s="19">
        <v>40086</v>
      </c>
      <c r="C58" s="37">
        <f>'Irr Correlation'!I58</f>
        <v>167.93315498262808</v>
      </c>
      <c r="D58" s="63">
        <f>IF(ISNA(MATCH(A58,'Data to provide'!$Q$2:$Q$200,0)),0,INDEX('Data to provide'!$S$2:$S$200,MATCH('Yield Correlation'!A58,'Data to provide'!$Q$2:$Q$200,0)))</f>
        <v>0</v>
      </c>
      <c r="E58" s="67">
        <f>IF(ISNA(MATCH(A58,'Data to provide'!$U$2:$U$200,0)),0,INDEX('Data to provide'!$W$2:$W$200,MATCH('Yield Correlation'!A58,'Data to provide'!$U$2:$U$200,0)))</f>
        <v>0</v>
      </c>
      <c r="F58" s="38" t="str">
        <f t="shared" si="14"/>
        <v/>
      </c>
      <c r="G58" s="17">
        <f t="shared" si="15"/>
        <v>322555.93130408629</v>
      </c>
      <c r="H58" s="68">
        <f t="shared" si="11"/>
        <v>0</v>
      </c>
      <c r="R58" s="30">
        <v>43039</v>
      </c>
      <c r="S58" s="11">
        <f t="shared" si="16"/>
        <v>122.69728206969017</v>
      </c>
      <c r="T58" s="11">
        <f t="shared" si="17"/>
        <v>255987.96389167503</v>
      </c>
      <c r="U58">
        <f t="shared" si="7"/>
        <v>31</v>
      </c>
      <c r="V58">
        <f t="shared" si="8"/>
        <v>10</v>
      </c>
      <c r="W58">
        <f t="shared" si="9"/>
        <v>2017</v>
      </c>
      <c r="AE58" s="29"/>
      <c r="AF58" s="11" t="str">
        <f t="shared" si="18"/>
        <v/>
      </c>
      <c r="AG58" s="11" t="str">
        <f t="shared" si="19"/>
        <v/>
      </c>
      <c r="AH58" s="1" t="str">
        <f t="shared" si="10"/>
        <v/>
      </c>
    </row>
    <row r="59" spans="1:34" x14ac:dyDescent="0.25">
      <c r="A59" s="1" t="str">
        <f t="shared" si="6"/>
        <v>200910</v>
      </c>
      <c r="B59" s="19">
        <v>40117</v>
      </c>
      <c r="C59" s="37">
        <f>'Irr Correlation'!I59</f>
        <v>131.00158968998861</v>
      </c>
      <c r="D59" s="63">
        <f>IF(ISNA(MATCH(A59,'Data to provide'!$Q$2:$Q$200,0)),0,INDEX('Data to provide'!$S$2:$S$200,MATCH('Yield Correlation'!A59,'Data to provide'!$Q$2:$Q$200,0)))</f>
        <v>0</v>
      </c>
      <c r="E59" s="67">
        <f>IF(ISNA(MATCH(A59,'Data to provide'!$U$2:$U$200,0)),0,INDEX('Data to provide'!$W$2:$W$200,MATCH('Yield Correlation'!A59,'Data to provide'!$U$2:$U$200,0)))</f>
        <v>0</v>
      </c>
      <c r="F59" s="38" t="str">
        <f t="shared" si="14"/>
        <v/>
      </c>
      <c r="G59" s="17">
        <f t="shared" si="15"/>
        <v>258209.33572967479</v>
      </c>
      <c r="H59" s="68">
        <f t="shared" si="11"/>
        <v>0</v>
      </c>
      <c r="R59" s="30">
        <v>43069</v>
      </c>
      <c r="S59" s="11">
        <f t="shared" si="16"/>
        <v>76.102902767542972</v>
      </c>
      <c r="T59" s="11">
        <f t="shared" si="17"/>
        <v>153644.64464464464</v>
      </c>
      <c r="U59">
        <f t="shared" si="7"/>
        <v>30</v>
      </c>
      <c r="V59">
        <f t="shared" si="8"/>
        <v>11</v>
      </c>
      <c r="W59">
        <f t="shared" si="9"/>
        <v>2017</v>
      </c>
      <c r="AE59" s="29"/>
      <c r="AF59" s="11" t="str">
        <f t="shared" si="18"/>
        <v/>
      </c>
      <c r="AG59" s="11" t="str">
        <f t="shared" si="19"/>
        <v/>
      </c>
      <c r="AH59" s="1" t="str">
        <f t="shared" si="10"/>
        <v/>
      </c>
    </row>
    <row r="60" spans="1:34" x14ac:dyDescent="0.25">
      <c r="A60" s="1" t="str">
        <f t="shared" si="6"/>
        <v>200911</v>
      </c>
      <c r="B60" s="19">
        <v>40147</v>
      </c>
      <c r="C60" s="37">
        <f>'Irr Correlation'!I60</f>
        <v>50.135102195484194</v>
      </c>
      <c r="D60" s="63">
        <f>IF(ISNA(MATCH(A60,'Data to provide'!$Q$2:$Q$200,0)),0,INDEX('Data to provide'!$S$2:$S$200,MATCH('Yield Correlation'!A60,'Data to provide'!$Q$2:$Q$200,0)))</f>
        <v>0</v>
      </c>
      <c r="E60" s="67">
        <f>IF(ISNA(MATCH(A60,'Data to provide'!$U$2:$U$200,0)),0,INDEX('Data to provide'!$W$2:$W$200,MATCH('Yield Correlation'!A60,'Data to provide'!$U$2:$U$200,0)))</f>
        <v>0</v>
      </c>
      <c r="F60" s="38" t="str">
        <f t="shared" si="14"/>
        <v/>
      </c>
      <c r="G60" s="17">
        <f t="shared" si="15"/>
        <v>117314.05752793702</v>
      </c>
      <c r="H60" s="68">
        <f t="shared" si="11"/>
        <v>0</v>
      </c>
      <c r="R60" s="30">
        <v>43100</v>
      </c>
      <c r="S60" s="11">
        <f t="shared" si="16"/>
        <v>57.092965794674924</v>
      </c>
      <c r="T60" s="11">
        <f t="shared" si="17"/>
        <v>94684.684684684689</v>
      </c>
      <c r="U60">
        <f t="shared" si="7"/>
        <v>31</v>
      </c>
      <c r="V60">
        <f t="shared" si="8"/>
        <v>12</v>
      </c>
      <c r="W60">
        <f t="shared" si="9"/>
        <v>2017</v>
      </c>
      <c r="AE60" s="29"/>
      <c r="AF60" s="11" t="str">
        <f t="shared" si="18"/>
        <v/>
      </c>
      <c r="AG60" s="11" t="str">
        <f t="shared" si="19"/>
        <v/>
      </c>
      <c r="AH60" s="1" t="str">
        <f t="shared" si="10"/>
        <v/>
      </c>
    </row>
    <row r="61" spans="1:34" x14ac:dyDescent="0.25">
      <c r="A61" s="1" t="str">
        <f t="shared" si="6"/>
        <v>200912</v>
      </c>
      <c r="B61" s="19">
        <v>40178</v>
      </c>
      <c r="C61" s="37">
        <f>'Irr Correlation'!I61</f>
        <v>54.428004784822633</v>
      </c>
      <c r="D61" s="63">
        <f>IF(ISNA(MATCH(A61,'Data to provide'!$Q$2:$Q$200,0)),0,INDEX('Data to provide'!$S$2:$S$200,MATCH('Yield Correlation'!A61,'Data to provide'!$Q$2:$Q$200,0)))</f>
        <v>0</v>
      </c>
      <c r="E61" s="67">
        <f>IF(ISNA(MATCH(A61,'Data to provide'!$U$2:$U$200,0)),0,INDEX('Data to provide'!$W$2:$W$200,MATCH('Yield Correlation'!A61,'Data to provide'!$U$2:$U$200,0)))</f>
        <v>0</v>
      </c>
      <c r="F61" s="38" t="str">
        <f t="shared" si="14"/>
        <v/>
      </c>
      <c r="G61" s="17">
        <f t="shared" si="15"/>
        <v>124793.66649028876</v>
      </c>
      <c r="H61" s="68">
        <f t="shared" si="11"/>
        <v>0</v>
      </c>
      <c r="R61" s="30">
        <v>43131</v>
      </c>
      <c r="S61" s="11">
        <f t="shared" si="16"/>
        <v>70.757035270783149</v>
      </c>
      <c r="T61" s="11">
        <f t="shared" si="17"/>
        <v>120504.5408678103</v>
      </c>
      <c r="U61">
        <f t="shared" si="7"/>
        <v>31</v>
      </c>
      <c r="V61">
        <f t="shared" si="8"/>
        <v>1</v>
      </c>
      <c r="W61">
        <f t="shared" si="9"/>
        <v>2018</v>
      </c>
      <c r="AE61" s="29"/>
      <c r="AF61" s="11" t="str">
        <f t="shared" si="18"/>
        <v/>
      </c>
      <c r="AG61" s="11" t="str">
        <f t="shared" si="19"/>
        <v/>
      </c>
      <c r="AH61" s="1" t="str">
        <f t="shared" si="10"/>
        <v/>
      </c>
    </row>
    <row r="62" spans="1:34" x14ac:dyDescent="0.25">
      <c r="A62" s="1" t="str">
        <f t="shared" si="6"/>
        <v>20101</v>
      </c>
      <c r="B62" s="19">
        <v>40209</v>
      </c>
      <c r="C62" s="37">
        <f>'Irr Correlation'!I62</f>
        <v>66.957017208815373</v>
      </c>
      <c r="D62" s="63">
        <f>IF(ISNA(MATCH(A62,'Data to provide'!$Q$2:$Q$200,0)),0,INDEX('Data to provide'!$S$2:$S$200,MATCH('Yield Correlation'!A62,'Data to provide'!$Q$2:$Q$200,0)))</f>
        <v>0</v>
      </c>
      <c r="E62" s="67">
        <f>IF(ISNA(MATCH(A62,'Data to provide'!$U$2:$U$200,0)),0,INDEX('Data to provide'!$W$2:$W$200,MATCH('Yield Correlation'!A62,'Data to provide'!$U$2:$U$200,0)))</f>
        <v>0</v>
      </c>
      <c r="F62" s="38" t="str">
        <f t="shared" si="14"/>
        <v/>
      </c>
      <c r="G62" s="17">
        <f t="shared" si="15"/>
        <v>146623.21227328634</v>
      </c>
      <c r="H62" s="68">
        <f t="shared" si="11"/>
        <v>0</v>
      </c>
      <c r="R62" s="30"/>
      <c r="S62" s="11" t="str">
        <f t="shared" si="16"/>
        <v/>
      </c>
      <c r="T62" s="11" t="str">
        <f t="shared" si="17"/>
        <v/>
      </c>
      <c r="U62" t="str">
        <f t="shared" si="7"/>
        <v/>
      </c>
      <c r="V62" t="str">
        <f t="shared" si="8"/>
        <v/>
      </c>
      <c r="W62" t="str">
        <f t="shared" si="9"/>
        <v/>
      </c>
      <c r="AE62" s="29"/>
      <c r="AF62" s="11" t="str">
        <f t="shared" si="18"/>
        <v/>
      </c>
      <c r="AG62" s="11" t="str">
        <f t="shared" si="19"/>
        <v/>
      </c>
      <c r="AH62" s="1" t="str">
        <f t="shared" si="10"/>
        <v/>
      </c>
    </row>
    <row r="63" spans="1:34" x14ac:dyDescent="0.25">
      <c r="A63" s="1" t="str">
        <f t="shared" si="6"/>
        <v>20102</v>
      </c>
      <c r="B63" s="19">
        <v>40237</v>
      </c>
      <c r="C63" s="37">
        <f>'Irr Correlation'!I63</f>
        <v>86.680042960101332</v>
      </c>
      <c r="D63" s="63">
        <f>IF(ISNA(MATCH(A63,'Data to provide'!$Q$2:$Q$200,0)),0,INDEX('Data to provide'!$S$2:$S$200,MATCH('Yield Correlation'!A63,'Data to provide'!$Q$2:$Q$200,0)))</f>
        <v>0</v>
      </c>
      <c r="E63" s="67">
        <f>IF(ISNA(MATCH(A63,'Data to provide'!$U$2:$U$200,0)),0,INDEX('Data to provide'!$W$2:$W$200,MATCH('Yield Correlation'!A63,'Data to provide'!$U$2:$U$200,0)))</f>
        <v>0</v>
      </c>
      <c r="F63" s="38" t="str">
        <f t="shared" si="14"/>
        <v/>
      </c>
      <c r="G63" s="17">
        <f t="shared" si="15"/>
        <v>180987.02955169012</v>
      </c>
      <c r="H63" s="68">
        <f t="shared" si="11"/>
        <v>0</v>
      </c>
      <c r="R63" s="30"/>
      <c r="S63" s="11" t="str">
        <f t="shared" si="16"/>
        <v/>
      </c>
      <c r="T63" s="11" t="str">
        <f t="shared" si="17"/>
        <v/>
      </c>
      <c r="U63" t="str">
        <f t="shared" si="7"/>
        <v/>
      </c>
      <c r="V63" t="str">
        <f t="shared" si="8"/>
        <v/>
      </c>
      <c r="W63" t="str">
        <f t="shared" si="9"/>
        <v/>
      </c>
      <c r="AE63" s="29"/>
      <c r="AF63" s="11" t="str">
        <f t="shared" si="18"/>
        <v/>
      </c>
      <c r="AG63" s="11" t="str">
        <f t="shared" si="19"/>
        <v/>
      </c>
      <c r="AH63" s="1" t="str">
        <f t="shared" si="10"/>
        <v/>
      </c>
    </row>
    <row r="64" spans="1:34" x14ac:dyDescent="0.25">
      <c r="A64" s="1" t="str">
        <f t="shared" si="6"/>
        <v>20103</v>
      </c>
      <c r="B64" s="19">
        <v>40268</v>
      </c>
      <c r="C64" s="37">
        <f>'Irr Correlation'!I64</f>
        <v>129.33313994203263</v>
      </c>
      <c r="D64" s="63">
        <f>IF(ISNA(MATCH(A64,'Data to provide'!$Q$2:$Q$200,0)),0,INDEX('Data to provide'!$S$2:$S$200,MATCH('Yield Correlation'!A64,'Data to provide'!$Q$2:$Q$200,0)))</f>
        <v>0</v>
      </c>
      <c r="E64" s="67">
        <f>IF(ISNA(MATCH(A64,'Data to provide'!$U$2:$U$200,0)),0,INDEX('Data to provide'!$W$2:$W$200,MATCH('Yield Correlation'!A64,'Data to provide'!$U$2:$U$200,0)))</f>
        <v>0</v>
      </c>
      <c r="F64" s="38" t="str">
        <f t="shared" si="14"/>
        <v/>
      </c>
      <c r="G64" s="17">
        <f t="shared" si="15"/>
        <v>255302.36278343605</v>
      </c>
      <c r="H64" s="68">
        <f t="shared" si="11"/>
        <v>0</v>
      </c>
      <c r="R64" s="48"/>
      <c r="S64" s="11" t="str">
        <f t="shared" si="16"/>
        <v/>
      </c>
      <c r="T64" s="11" t="str">
        <f t="shared" si="17"/>
        <v/>
      </c>
      <c r="U64" t="str">
        <f t="shared" si="7"/>
        <v/>
      </c>
      <c r="V64" t="str">
        <f t="shared" si="8"/>
        <v/>
      </c>
      <c r="W64" t="str">
        <f t="shared" si="9"/>
        <v/>
      </c>
      <c r="AE64" s="29"/>
      <c r="AF64" s="11" t="str">
        <f t="shared" si="18"/>
        <v/>
      </c>
      <c r="AG64" s="11" t="str">
        <f t="shared" si="19"/>
        <v/>
      </c>
      <c r="AH64" s="1" t="str">
        <f t="shared" si="10"/>
        <v/>
      </c>
    </row>
    <row r="65" spans="1:34" x14ac:dyDescent="0.25">
      <c r="A65" s="1" t="str">
        <f t="shared" si="6"/>
        <v>20104</v>
      </c>
      <c r="B65" s="19">
        <v>40298</v>
      </c>
      <c r="C65" s="37">
        <f>'Irr Correlation'!I65</f>
        <v>166.93891928890847</v>
      </c>
      <c r="D65" s="63">
        <f>IF(ISNA(MATCH(A65,'Data to provide'!$Q$2:$Q$200,0)),0,INDEX('Data to provide'!$S$2:$S$200,MATCH('Yield Correlation'!A65,'Data to provide'!$Q$2:$Q$200,0)))</f>
        <v>0</v>
      </c>
      <c r="E65" s="67">
        <f>IF(ISNA(MATCH(A65,'Data to provide'!$U$2:$U$200,0)),0,INDEX('Data to provide'!$W$2:$W$200,MATCH('Yield Correlation'!A65,'Data to provide'!$U$2:$U$200,0)))</f>
        <v>0</v>
      </c>
      <c r="F65" s="38" t="str">
        <f t="shared" si="14"/>
        <v/>
      </c>
      <c r="G65" s="17">
        <f t="shared" si="15"/>
        <v>320823.65481966198</v>
      </c>
      <c r="H65" s="68">
        <f t="shared" si="11"/>
        <v>0</v>
      </c>
      <c r="R65" s="48"/>
      <c r="S65" s="11" t="str">
        <f t="shared" si="16"/>
        <v/>
      </c>
      <c r="T65" s="11" t="str">
        <f t="shared" si="17"/>
        <v/>
      </c>
      <c r="U65" t="str">
        <f t="shared" si="7"/>
        <v/>
      </c>
      <c r="V65" t="str">
        <f t="shared" si="8"/>
        <v/>
      </c>
      <c r="W65" t="str">
        <f t="shared" si="9"/>
        <v/>
      </c>
      <c r="AE65" s="29"/>
      <c r="AF65" s="11" t="str">
        <f t="shared" si="18"/>
        <v/>
      </c>
      <c r="AG65" s="11" t="str">
        <f t="shared" si="19"/>
        <v/>
      </c>
      <c r="AH65" s="1" t="str">
        <f t="shared" si="10"/>
        <v/>
      </c>
    </row>
    <row r="66" spans="1:34" x14ac:dyDescent="0.25">
      <c r="A66" s="1" t="str">
        <f t="shared" si="6"/>
        <v>20105</v>
      </c>
      <c r="B66" s="19">
        <v>40329</v>
      </c>
      <c r="C66" s="37">
        <f>'Irr Correlation'!I66</f>
        <v>168.03703714940582</v>
      </c>
      <c r="D66" s="63">
        <f>IF(ISNA(MATCH(A66,'Data to provide'!$Q$2:$Q$200,0)),0,INDEX('Data to provide'!$S$2:$S$200,MATCH('Yield Correlation'!A66,'Data to provide'!$Q$2:$Q$200,0)))</f>
        <v>0</v>
      </c>
      <c r="E66" s="67">
        <f>IF(ISNA(MATCH(A66,'Data to provide'!$U$2:$U$200,0)),0,INDEX('Data to provide'!$W$2:$W$200,MATCH('Yield Correlation'!A66,'Data to provide'!$U$2:$U$200,0)))</f>
        <v>0</v>
      </c>
      <c r="F66" s="38" t="str">
        <f t="shared" ref="F66:F97" si="20">IFERROR(D66/E66,"")</f>
        <v/>
      </c>
      <c r="G66" s="17">
        <f t="shared" ref="G66:G97" si="21">IF(AND($J$23&lt;&gt;0,C66&lt;&gt;0),C66*$J$23+$L$23,"")</f>
        <v>322736.92725484207</v>
      </c>
      <c r="H66" s="68">
        <f t="shared" si="11"/>
        <v>0</v>
      </c>
      <c r="R66" s="48"/>
      <c r="S66" s="11" t="str">
        <f t="shared" ref="S66:S97" si="22">_xlfn.IFNA(VLOOKUP(R66,$B$2:$F$169,2),"")</f>
        <v/>
      </c>
      <c r="T66" s="11" t="str">
        <f t="shared" ref="T66:T97" si="23">_xlfn.IFNA(VLOOKUP(R66,$B$2:$F$169,5),"")</f>
        <v/>
      </c>
      <c r="U66" t="str">
        <f t="shared" si="7"/>
        <v/>
      </c>
      <c r="V66" t="str">
        <f t="shared" si="8"/>
        <v/>
      </c>
      <c r="W66" t="str">
        <f t="shared" si="9"/>
        <v/>
      </c>
      <c r="AE66" s="29"/>
      <c r="AF66" s="11" t="str">
        <f t="shared" ref="AF66:AF97" si="24">_xlfn.IFNA(VLOOKUP(AE66,$B$2:$G$169,5),"")</f>
        <v/>
      </c>
      <c r="AG66" s="11" t="str">
        <f t="shared" ref="AG66:AG97" si="25">_xlfn.IFNA(VLOOKUP(AE66,$B$2:$G$169,6),"")</f>
        <v/>
      </c>
      <c r="AH66" s="1" t="str">
        <f t="shared" si="10"/>
        <v/>
      </c>
    </row>
    <row r="67" spans="1:34" x14ac:dyDescent="0.25">
      <c r="A67" s="1" t="str">
        <f t="shared" ref="A67:A130" si="26">YEAR(B67)&amp;MONTH(B67)</f>
        <v>20106</v>
      </c>
      <c r="B67" s="19">
        <v>40359</v>
      </c>
      <c r="C67" s="37">
        <f>'Irr Correlation'!I67</f>
        <v>179.3844266648961</v>
      </c>
      <c r="D67" s="63">
        <f>IF(ISNA(MATCH(A67,'Data to provide'!$Q$2:$Q$200,0)),0,INDEX('Data to provide'!$S$2:$S$200,MATCH('Yield Correlation'!A67,'Data to provide'!$Q$2:$Q$200,0)))</f>
        <v>0</v>
      </c>
      <c r="E67" s="67">
        <f>IF(ISNA(MATCH(A67,'Data to provide'!$U$2:$U$200,0)),0,INDEX('Data to provide'!$W$2:$W$200,MATCH('Yield Correlation'!A67,'Data to provide'!$U$2:$U$200,0)))</f>
        <v>0</v>
      </c>
      <c r="F67" s="38" t="str">
        <f t="shared" si="20"/>
        <v/>
      </c>
      <c r="G67" s="17">
        <f t="shared" si="21"/>
        <v>342507.70810837101</v>
      </c>
      <c r="H67" s="68">
        <f t="shared" si="11"/>
        <v>0</v>
      </c>
      <c r="R67" s="48"/>
      <c r="S67" s="11" t="str">
        <f t="shared" si="22"/>
        <v/>
      </c>
      <c r="T67" s="11" t="str">
        <f t="shared" si="23"/>
        <v/>
      </c>
      <c r="U67" t="str">
        <f t="shared" ref="U67:U130" si="27">IF(R67,DAY(EOMONTH(R67,0)),"")</f>
        <v/>
      </c>
      <c r="V67" t="str">
        <f t="shared" ref="V67:V130" si="28">IF(R67,MONTH(R67),"")</f>
        <v/>
      </c>
      <c r="W67" t="str">
        <f t="shared" ref="W67:W130" si="29">IF(R67,YEAR(R67),"")</f>
        <v/>
      </c>
      <c r="AE67" s="29"/>
      <c r="AF67" s="11" t="str">
        <f t="shared" si="24"/>
        <v/>
      </c>
      <c r="AG67" s="11" t="str">
        <f t="shared" si="25"/>
        <v/>
      </c>
      <c r="AH67" s="1" t="str">
        <f t="shared" ref="AH67:AH130" si="30">IFERROR(AF67-AG67,"")</f>
        <v/>
      </c>
    </row>
    <row r="68" spans="1:34" x14ac:dyDescent="0.25">
      <c r="A68" s="1" t="str">
        <f t="shared" si="26"/>
        <v>20107</v>
      </c>
      <c r="B68" s="19">
        <v>40390</v>
      </c>
      <c r="C68" s="37">
        <f>'Irr Correlation'!I68</f>
        <v>209.52977772405958</v>
      </c>
      <c r="D68" s="63">
        <f>IF(ISNA(MATCH(A68,'Data to provide'!$Q$2:$Q$200,0)),0,INDEX('Data to provide'!$S$2:$S$200,MATCH('Yield Correlation'!A68,'Data to provide'!$Q$2:$Q$200,0)))</f>
        <v>0</v>
      </c>
      <c r="E68" s="67">
        <f>IF(ISNA(MATCH(A68,'Data to provide'!$U$2:$U$200,0)),0,INDEX('Data to provide'!$W$2:$W$200,MATCH('Yield Correlation'!A68,'Data to provide'!$U$2:$U$200,0)))</f>
        <v>0</v>
      </c>
      <c r="F68" s="38" t="str">
        <f t="shared" si="20"/>
        <v/>
      </c>
      <c r="G68" s="17">
        <f t="shared" si="21"/>
        <v>395030.54860219778</v>
      </c>
      <c r="H68" s="68">
        <f t="shared" ref="H68:H131" si="31">IF((AND(AND(D68&gt;0,E68&gt;0),H67&lt;12)),H67+1,IF(H67=12,1,0))</f>
        <v>0</v>
      </c>
      <c r="R68" s="48"/>
      <c r="S68" s="11" t="str">
        <f t="shared" si="22"/>
        <v/>
      </c>
      <c r="T68" s="11" t="str">
        <f t="shared" si="23"/>
        <v/>
      </c>
      <c r="U68" t="str">
        <f t="shared" si="27"/>
        <v/>
      </c>
      <c r="V68" t="str">
        <f t="shared" si="28"/>
        <v/>
      </c>
      <c r="W68" t="str">
        <f t="shared" si="29"/>
        <v/>
      </c>
      <c r="AE68" s="29"/>
      <c r="AF68" s="11" t="str">
        <f t="shared" si="24"/>
        <v/>
      </c>
      <c r="AG68" s="11" t="str">
        <f t="shared" si="25"/>
        <v/>
      </c>
      <c r="AH68" s="1" t="str">
        <f t="shared" si="30"/>
        <v/>
      </c>
    </row>
    <row r="69" spans="1:34" x14ac:dyDescent="0.25">
      <c r="A69" s="1" t="str">
        <f t="shared" si="26"/>
        <v>20108</v>
      </c>
      <c r="B69" s="19">
        <v>40421</v>
      </c>
      <c r="C69" s="37">
        <f>'Irr Correlation'!I69</f>
        <v>205.87817857381026</v>
      </c>
      <c r="D69" s="63">
        <f>IF(ISNA(MATCH(A69,'Data to provide'!$Q$2:$Q$200,0)),0,INDEX('Data to provide'!$S$2:$S$200,MATCH('Yield Correlation'!A69,'Data to provide'!$Q$2:$Q$200,0)))</f>
        <v>0</v>
      </c>
      <c r="E69" s="67">
        <f>IF(ISNA(MATCH(A69,'Data to provide'!$U$2:$U$200,0)),0,INDEX('Data to provide'!$W$2:$W$200,MATCH('Yield Correlation'!A69,'Data to provide'!$U$2:$U$200,0)))</f>
        <v>0</v>
      </c>
      <c r="F69" s="38" t="str">
        <f t="shared" si="20"/>
        <v/>
      </c>
      <c r="G69" s="17">
        <f t="shared" si="21"/>
        <v>388668.29528693447</v>
      </c>
      <c r="H69" s="68">
        <f t="shared" si="31"/>
        <v>0</v>
      </c>
      <c r="R69" s="48"/>
      <c r="S69" s="11" t="str">
        <f t="shared" si="22"/>
        <v/>
      </c>
      <c r="T69" s="11" t="str">
        <f t="shared" si="23"/>
        <v/>
      </c>
      <c r="U69" t="str">
        <f t="shared" si="27"/>
        <v/>
      </c>
      <c r="V69" t="str">
        <f t="shared" si="28"/>
        <v/>
      </c>
      <c r="W69" t="str">
        <f t="shared" si="29"/>
        <v/>
      </c>
      <c r="AE69" s="29"/>
      <c r="AF69" s="11" t="str">
        <f t="shared" si="24"/>
        <v/>
      </c>
      <c r="AG69" s="11" t="str">
        <f t="shared" si="25"/>
        <v/>
      </c>
      <c r="AH69" s="1" t="str">
        <f t="shared" si="30"/>
        <v/>
      </c>
    </row>
    <row r="70" spans="1:34" x14ac:dyDescent="0.25">
      <c r="A70" s="1" t="str">
        <f t="shared" si="26"/>
        <v>20109</v>
      </c>
      <c r="B70" s="19">
        <v>40451</v>
      </c>
      <c r="C70" s="37">
        <f>'Irr Correlation'!I70</f>
        <v>151.02008442348534</v>
      </c>
      <c r="D70" s="63">
        <f>IF(ISNA(MATCH(A70,'Data to provide'!$Q$2:$Q$200,0)),0,INDEX('Data to provide'!$S$2:$S$200,MATCH('Yield Correlation'!A70,'Data to provide'!$Q$2:$Q$200,0)))</f>
        <v>0</v>
      </c>
      <c r="E70" s="67">
        <f>IF(ISNA(MATCH(A70,'Data to provide'!$U$2:$U$200,0)),0,INDEX('Data to provide'!$W$2:$W$200,MATCH('Yield Correlation'!A70,'Data to provide'!$U$2:$U$200,0)))</f>
        <v>0</v>
      </c>
      <c r="F70" s="38" t="str">
        <f t="shared" si="20"/>
        <v/>
      </c>
      <c r="G70" s="17">
        <f t="shared" si="21"/>
        <v>293087.95445102983</v>
      </c>
      <c r="H70" s="68">
        <f t="shared" si="31"/>
        <v>0</v>
      </c>
      <c r="R70" s="48"/>
      <c r="S70" s="11" t="str">
        <f t="shared" si="22"/>
        <v/>
      </c>
      <c r="T70" s="11" t="str">
        <f t="shared" si="23"/>
        <v/>
      </c>
      <c r="U70" t="str">
        <f t="shared" si="27"/>
        <v/>
      </c>
      <c r="V70" t="str">
        <f t="shared" si="28"/>
        <v/>
      </c>
      <c r="W70" t="str">
        <f t="shared" si="29"/>
        <v/>
      </c>
      <c r="AE70" s="29"/>
      <c r="AF70" s="11" t="str">
        <f t="shared" si="24"/>
        <v/>
      </c>
      <c r="AG70" s="11" t="str">
        <f t="shared" si="25"/>
        <v/>
      </c>
      <c r="AH70" s="1" t="str">
        <f t="shared" si="30"/>
        <v/>
      </c>
    </row>
    <row r="71" spans="1:34" x14ac:dyDescent="0.25">
      <c r="A71" s="1" t="str">
        <f t="shared" si="26"/>
        <v>201010</v>
      </c>
      <c r="B71" s="19">
        <v>40482</v>
      </c>
      <c r="C71" s="37">
        <f>'Irr Correlation'!I71</f>
        <v>94.886499902185975</v>
      </c>
      <c r="D71" s="63">
        <f>IF(ISNA(MATCH(A71,'Data to provide'!$Q$2:$Q$200,0)),0,INDEX('Data to provide'!$S$2:$S$200,MATCH('Yield Correlation'!A71,'Data to provide'!$Q$2:$Q$200,0)))</f>
        <v>0</v>
      </c>
      <c r="E71" s="67">
        <f>IF(ISNA(MATCH(A71,'Data to provide'!$U$2:$U$200,0)),0,INDEX('Data to provide'!$W$2:$W$200,MATCH('Yield Correlation'!A71,'Data to provide'!$U$2:$U$200,0)))</f>
        <v>0</v>
      </c>
      <c r="F71" s="38" t="str">
        <f t="shared" si="20"/>
        <v/>
      </c>
      <c r="G71" s="17">
        <f t="shared" si="21"/>
        <v>195285.30155199402</v>
      </c>
      <c r="H71" s="68">
        <f t="shared" si="31"/>
        <v>0</v>
      </c>
      <c r="R71" s="48"/>
      <c r="S71" s="11" t="str">
        <f t="shared" si="22"/>
        <v/>
      </c>
      <c r="T71" s="11" t="str">
        <f t="shared" si="23"/>
        <v/>
      </c>
      <c r="U71" t="str">
        <f t="shared" si="27"/>
        <v/>
      </c>
      <c r="V71" t="str">
        <f t="shared" si="28"/>
        <v/>
      </c>
      <c r="W71" t="str">
        <f t="shared" si="29"/>
        <v/>
      </c>
      <c r="AE71" s="29"/>
      <c r="AF71" s="11" t="str">
        <f t="shared" si="24"/>
        <v/>
      </c>
      <c r="AG71" s="11" t="str">
        <f t="shared" si="25"/>
        <v/>
      </c>
      <c r="AH71" s="1" t="str">
        <f t="shared" si="30"/>
        <v/>
      </c>
    </row>
    <row r="72" spans="1:34" x14ac:dyDescent="0.25">
      <c r="A72" s="1" t="str">
        <f t="shared" si="26"/>
        <v>201011</v>
      </c>
      <c r="B72" s="19">
        <v>40512</v>
      </c>
      <c r="C72" s="37">
        <f>'Irr Correlation'!I72</f>
        <v>74.952420138737793</v>
      </c>
      <c r="D72" s="63">
        <f>IF(ISNA(MATCH(A72,'Data to provide'!$Q$2:$Q$200,0)),0,INDEX('Data to provide'!$S$2:$S$200,MATCH('Yield Correlation'!A72,'Data to provide'!$Q$2:$Q$200,0)))</f>
        <v>0</v>
      </c>
      <c r="E72" s="67">
        <f>IF(ISNA(MATCH(A72,'Data to provide'!$U$2:$U$200,0)),0,INDEX('Data to provide'!$W$2:$W$200,MATCH('Yield Correlation'!A72,'Data to provide'!$U$2:$U$200,0)))</f>
        <v>0</v>
      </c>
      <c r="F72" s="38" t="str">
        <f t="shared" si="20"/>
        <v/>
      </c>
      <c r="G72" s="17">
        <f t="shared" si="21"/>
        <v>160553.76070007397</v>
      </c>
      <c r="H72" s="68">
        <f t="shared" si="31"/>
        <v>0</v>
      </c>
      <c r="R72" s="48"/>
      <c r="S72" s="11" t="str">
        <f t="shared" si="22"/>
        <v/>
      </c>
      <c r="T72" s="11" t="str">
        <f t="shared" si="23"/>
        <v/>
      </c>
      <c r="U72" t="str">
        <f t="shared" si="27"/>
        <v/>
      </c>
      <c r="V72" t="str">
        <f t="shared" si="28"/>
        <v/>
      </c>
      <c r="W72" t="str">
        <f t="shared" si="29"/>
        <v/>
      </c>
      <c r="AE72" s="29"/>
      <c r="AF72" s="11" t="str">
        <f t="shared" si="24"/>
        <v/>
      </c>
      <c r="AG72" s="11" t="str">
        <f t="shared" si="25"/>
        <v/>
      </c>
      <c r="AH72" s="1" t="str">
        <f t="shared" si="30"/>
        <v/>
      </c>
    </row>
    <row r="73" spans="1:34" x14ac:dyDescent="0.25">
      <c r="A73" s="1" t="str">
        <f t="shared" si="26"/>
        <v>201012</v>
      </c>
      <c r="B73" s="19">
        <v>40543</v>
      </c>
      <c r="C73" s="37">
        <f>'Irr Correlation'!I73</f>
        <v>58.831237450482178</v>
      </c>
      <c r="D73" s="63">
        <f>IF(ISNA(MATCH(A73,'Data to provide'!$Q$2:$Q$200,0)),0,INDEX('Data to provide'!$S$2:$S$200,MATCH('Yield Correlation'!A73,'Data to provide'!$Q$2:$Q$200,0)))</f>
        <v>0</v>
      </c>
      <c r="E73" s="67">
        <f>IF(ISNA(MATCH(A73,'Data to provide'!$U$2:$U$200,0)),0,INDEX('Data to provide'!$W$2:$W$200,MATCH('Yield Correlation'!A73,'Data to provide'!$U$2:$U$200,0)))</f>
        <v>0</v>
      </c>
      <c r="F73" s="38" t="str">
        <f t="shared" si="20"/>
        <v/>
      </c>
      <c r="G73" s="17">
        <f t="shared" si="21"/>
        <v>132465.50572353409</v>
      </c>
      <c r="H73" s="68">
        <f t="shared" si="31"/>
        <v>0</v>
      </c>
      <c r="R73" s="48"/>
      <c r="S73" s="11" t="str">
        <f t="shared" si="22"/>
        <v/>
      </c>
      <c r="T73" s="11" t="str">
        <f t="shared" si="23"/>
        <v/>
      </c>
      <c r="U73" t="str">
        <f t="shared" si="27"/>
        <v/>
      </c>
      <c r="V73" t="str">
        <f t="shared" si="28"/>
        <v/>
      </c>
      <c r="W73" t="str">
        <f t="shared" si="29"/>
        <v/>
      </c>
      <c r="AE73" s="29"/>
      <c r="AF73" s="11" t="str">
        <f t="shared" si="24"/>
        <v/>
      </c>
      <c r="AG73" s="11" t="str">
        <f t="shared" si="25"/>
        <v/>
      </c>
      <c r="AH73" s="1" t="str">
        <f t="shared" si="30"/>
        <v/>
      </c>
    </row>
    <row r="74" spans="1:34" x14ac:dyDescent="0.25">
      <c r="A74" s="1" t="str">
        <f t="shared" si="26"/>
        <v>20111</v>
      </c>
      <c r="B74" s="19">
        <v>40574</v>
      </c>
      <c r="C74" s="37">
        <f>'Irr Correlation'!I74</f>
        <v>74.984425062381234</v>
      </c>
      <c r="D74" s="63">
        <f>IF(ISNA(MATCH(A74,'Data to provide'!$Q$2:$Q$200,0)),0,INDEX('Data to provide'!$S$2:$S$200,MATCH('Yield Correlation'!A74,'Data to provide'!$Q$2:$Q$200,0)))</f>
        <v>0</v>
      </c>
      <c r="E74" s="67">
        <f>IF(ISNA(MATCH(A74,'Data to provide'!$U$2:$U$200,0)),0,INDEX('Data to provide'!$W$2:$W$200,MATCH('Yield Correlation'!A74,'Data to provide'!$U$2:$U$200,0)))</f>
        <v>0</v>
      </c>
      <c r="F74" s="38" t="str">
        <f t="shared" si="20"/>
        <v/>
      </c>
      <c r="G74" s="17">
        <f t="shared" si="21"/>
        <v>160609.52351060626</v>
      </c>
      <c r="H74" s="68">
        <f t="shared" si="31"/>
        <v>0</v>
      </c>
      <c r="R74" s="48"/>
      <c r="S74" s="11" t="str">
        <f t="shared" si="22"/>
        <v/>
      </c>
      <c r="T74" s="11" t="str">
        <f t="shared" si="23"/>
        <v/>
      </c>
      <c r="U74" t="str">
        <f t="shared" si="27"/>
        <v/>
      </c>
      <c r="V74" t="str">
        <f t="shared" si="28"/>
        <v/>
      </c>
      <c r="W74" t="str">
        <f t="shared" si="29"/>
        <v/>
      </c>
      <c r="AE74" s="29"/>
      <c r="AF74" s="11" t="str">
        <f t="shared" si="24"/>
        <v/>
      </c>
      <c r="AG74" s="11" t="str">
        <f t="shared" si="25"/>
        <v/>
      </c>
      <c r="AH74" s="1" t="str">
        <f t="shared" si="30"/>
        <v/>
      </c>
    </row>
    <row r="75" spans="1:34" x14ac:dyDescent="0.25">
      <c r="A75" s="1" t="str">
        <f t="shared" si="26"/>
        <v>20112</v>
      </c>
      <c r="B75" s="19">
        <v>40602</v>
      </c>
      <c r="C75" s="37">
        <f>'Irr Correlation'!I75</f>
        <v>94.562528685208449</v>
      </c>
      <c r="D75" s="63">
        <f>IF(ISNA(MATCH(A75,'Data to provide'!$Q$2:$Q$200,0)),0,INDEX('Data to provide'!$S$2:$S$200,MATCH('Yield Correlation'!A75,'Data to provide'!$Q$2:$Q$200,0)))</f>
        <v>0</v>
      </c>
      <c r="E75" s="67">
        <f>IF(ISNA(MATCH(A75,'Data to provide'!$U$2:$U$200,0)),0,INDEX('Data to provide'!$W$2:$W$200,MATCH('Yield Correlation'!A75,'Data to provide'!$U$2:$U$200,0)))</f>
        <v>0</v>
      </c>
      <c r="F75" s="38" t="str">
        <f t="shared" si="20"/>
        <v/>
      </c>
      <c r="G75" s="17">
        <f t="shared" si="21"/>
        <v>194720.84010251524</v>
      </c>
      <c r="H75" s="68">
        <f t="shared" si="31"/>
        <v>0</v>
      </c>
      <c r="R75" s="48"/>
      <c r="S75" s="11" t="str">
        <f t="shared" si="22"/>
        <v/>
      </c>
      <c r="T75" s="11" t="str">
        <f t="shared" si="23"/>
        <v/>
      </c>
      <c r="U75" t="str">
        <f t="shared" si="27"/>
        <v/>
      </c>
      <c r="V75" t="str">
        <f t="shared" si="28"/>
        <v/>
      </c>
      <c r="W75" t="str">
        <f t="shared" si="29"/>
        <v/>
      </c>
      <c r="AE75" s="29"/>
      <c r="AF75" s="11" t="str">
        <f t="shared" si="24"/>
        <v/>
      </c>
      <c r="AG75" s="11" t="str">
        <f t="shared" si="25"/>
        <v/>
      </c>
      <c r="AH75" s="1" t="str">
        <f t="shared" si="30"/>
        <v/>
      </c>
    </row>
    <row r="76" spans="1:34" x14ac:dyDescent="0.25">
      <c r="A76" s="1" t="str">
        <f t="shared" si="26"/>
        <v>20113</v>
      </c>
      <c r="B76" s="19">
        <v>40633</v>
      </c>
      <c r="C76" s="37">
        <f>'Irr Correlation'!I76</f>
        <v>130.86978305039042</v>
      </c>
      <c r="D76" s="63">
        <f>IF(ISNA(MATCH(A76,'Data to provide'!$Q$2:$Q$200,0)),0,INDEX('Data to provide'!$S$2:$S$200,MATCH('Yield Correlation'!A76,'Data to provide'!$Q$2:$Q$200,0)))</f>
        <v>0</v>
      </c>
      <c r="E76" s="67">
        <f>IF(ISNA(MATCH(A76,'Data to provide'!$U$2:$U$200,0)),0,INDEX('Data to provide'!$W$2:$W$200,MATCH('Yield Correlation'!A76,'Data to provide'!$U$2:$U$200,0)))</f>
        <v>0</v>
      </c>
      <c r="F76" s="38" t="str">
        <f t="shared" si="20"/>
        <v/>
      </c>
      <c r="G76" s="17">
        <f t="shared" si="21"/>
        <v>257979.68641844083</v>
      </c>
      <c r="H76" s="68">
        <f t="shared" si="31"/>
        <v>0</v>
      </c>
      <c r="R76" s="48"/>
      <c r="S76" s="11" t="str">
        <f t="shared" si="22"/>
        <v/>
      </c>
      <c r="T76" s="11" t="str">
        <f t="shared" si="23"/>
        <v/>
      </c>
      <c r="U76" t="str">
        <f t="shared" si="27"/>
        <v/>
      </c>
      <c r="V76" t="str">
        <f t="shared" si="28"/>
        <v/>
      </c>
      <c r="W76" t="str">
        <f t="shared" si="29"/>
        <v/>
      </c>
      <c r="AE76" s="29"/>
      <c r="AF76" s="11" t="str">
        <f t="shared" si="24"/>
        <v/>
      </c>
      <c r="AG76" s="11" t="str">
        <f t="shared" si="25"/>
        <v/>
      </c>
      <c r="AH76" s="1" t="str">
        <f t="shared" si="30"/>
        <v/>
      </c>
    </row>
    <row r="77" spans="1:34" x14ac:dyDescent="0.25">
      <c r="A77" s="1" t="str">
        <f t="shared" si="26"/>
        <v>20114</v>
      </c>
      <c r="B77" s="19">
        <v>40663</v>
      </c>
      <c r="C77" s="37">
        <f>'Irr Correlation'!I77</f>
        <v>177.9206800251076</v>
      </c>
      <c r="D77" s="63">
        <f>IF(ISNA(MATCH(A77,'Data to provide'!$Q$2:$Q$200,0)),0,INDEX('Data to provide'!$S$2:$S$200,MATCH('Yield Correlation'!A77,'Data to provide'!$Q$2:$Q$200,0)))</f>
        <v>0</v>
      </c>
      <c r="E77" s="67">
        <f>IF(ISNA(MATCH(A77,'Data to provide'!$U$2:$U$200,0)),0,INDEX('Data to provide'!$W$2:$W$200,MATCH('Yield Correlation'!A77,'Data to provide'!$U$2:$U$200,0)))</f>
        <v>0</v>
      </c>
      <c r="F77" s="38" t="str">
        <f t="shared" si="20"/>
        <v/>
      </c>
      <c r="G77" s="17">
        <f t="shared" si="21"/>
        <v>339957.39343019394</v>
      </c>
      <c r="H77" s="68">
        <f t="shared" si="31"/>
        <v>0</v>
      </c>
      <c r="R77" s="48"/>
      <c r="S77" s="11" t="str">
        <f t="shared" si="22"/>
        <v/>
      </c>
      <c r="T77" s="11" t="str">
        <f t="shared" si="23"/>
        <v/>
      </c>
      <c r="U77" t="str">
        <f t="shared" si="27"/>
        <v/>
      </c>
      <c r="V77" t="str">
        <f t="shared" si="28"/>
        <v/>
      </c>
      <c r="W77" t="str">
        <f t="shared" si="29"/>
        <v/>
      </c>
      <c r="AE77" s="29"/>
      <c r="AF77" s="11" t="str">
        <f t="shared" si="24"/>
        <v/>
      </c>
      <c r="AG77" s="11" t="str">
        <f t="shared" si="25"/>
        <v/>
      </c>
      <c r="AH77" s="1" t="str">
        <f t="shared" si="30"/>
        <v/>
      </c>
    </row>
    <row r="78" spans="1:34" x14ac:dyDescent="0.25">
      <c r="A78" s="1" t="str">
        <f t="shared" si="26"/>
        <v>20115</v>
      </c>
      <c r="B78" s="19">
        <v>40694</v>
      </c>
      <c r="C78" s="37">
        <f>'Irr Correlation'!I78</f>
        <v>192.49219258002287</v>
      </c>
      <c r="D78" s="63">
        <f>IF(ISNA(MATCH(A78,'Data to provide'!$Q$2:$Q$200,0)),0,INDEX('Data to provide'!$S$2:$S$200,MATCH('Yield Correlation'!A78,'Data to provide'!$Q$2:$Q$200,0)))</f>
        <v>0</v>
      </c>
      <c r="E78" s="67">
        <f>IF(ISNA(MATCH(A78,'Data to provide'!$U$2:$U$200,0)),0,INDEX('Data to provide'!$W$2:$W$200,MATCH('Yield Correlation'!A78,'Data to provide'!$U$2:$U$200,0)))</f>
        <v>0</v>
      </c>
      <c r="F78" s="38" t="str">
        <f t="shared" si="20"/>
        <v/>
      </c>
      <c r="G78" s="17">
        <f t="shared" si="21"/>
        <v>365345.62752882997</v>
      </c>
      <c r="H78" s="68">
        <f t="shared" si="31"/>
        <v>0</v>
      </c>
      <c r="R78" s="48"/>
      <c r="S78" s="11" t="str">
        <f t="shared" si="22"/>
        <v/>
      </c>
      <c r="T78" s="11" t="str">
        <f t="shared" si="23"/>
        <v/>
      </c>
      <c r="U78" t="str">
        <f t="shared" si="27"/>
        <v/>
      </c>
      <c r="V78" t="str">
        <f t="shared" si="28"/>
        <v/>
      </c>
      <c r="W78" t="str">
        <f t="shared" si="29"/>
        <v/>
      </c>
      <c r="AE78" s="29"/>
      <c r="AF78" s="11" t="str">
        <f t="shared" si="24"/>
        <v/>
      </c>
      <c r="AG78" s="11" t="str">
        <f t="shared" si="25"/>
        <v/>
      </c>
      <c r="AH78" s="1" t="str">
        <f t="shared" si="30"/>
        <v/>
      </c>
    </row>
    <row r="79" spans="1:34" x14ac:dyDescent="0.25">
      <c r="A79" s="1" t="str">
        <f t="shared" si="26"/>
        <v>20116</v>
      </c>
      <c r="B79" s="19">
        <v>40724</v>
      </c>
      <c r="C79" s="37">
        <f>'Irr Correlation'!I79</f>
        <v>170.08239608352702</v>
      </c>
      <c r="D79" s="63">
        <f>IF(ISNA(MATCH(A79,'Data to provide'!$Q$2:$Q$200,0)),0,INDEX('Data to provide'!$S$2:$S$200,MATCH('Yield Correlation'!A79,'Data to provide'!$Q$2:$Q$200,0)))</f>
        <v>0</v>
      </c>
      <c r="E79" s="67">
        <f>IF(ISNA(MATCH(A79,'Data to provide'!$U$2:$U$200,0)),0,INDEX('Data to provide'!$W$2:$W$200,MATCH('Yield Correlation'!A79,'Data to provide'!$U$2:$U$200,0)))</f>
        <v>0</v>
      </c>
      <c r="F79" s="38" t="str">
        <f t="shared" si="20"/>
        <v/>
      </c>
      <c r="G79" s="17">
        <f t="shared" si="21"/>
        <v>326300.59651975235</v>
      </c>
      <c r="H79" s="68">
        <f t="shared" si="31"/>
        <v>0</v>
      </c>
      <c r="R79" s="48"/>
      <c r="S79" s="11" t="str">
        <f t="shared" si="22"/>
        <v/>
      </c>
      <c r="T79" s="11" t="str">
        <f t="shared" si="23"/>
        <v/>
      </c>
      <c r="U79" t="str">
        <f t="shared" si="27"/>
        <v/>
      </c>
      <c r="V79" t="str">
        <f t="shared" si="28"/>
        <v/>
      </c>
      <c r="W79" t="str">
        <f t="shared" si="29"/>
        <v/>
      </c>
      <c r="AE79" s="29"/>
      <c r="AF79" s="11" t="str">
        <f t="shared" si="24"/>
        <v/>
      </c>
      <c r="AG79" s="11" t="str">
        <f t="shared" si="25"/>
        <v/>
      </c>
      <c r="AH79" s="1" t="str">
        <f t="shared" si="30"/>
        <v/>
      </c>
    </row>
    <row r="80" spans="1:34" x14ac:dyDescent="0.25">
      <c r="A80" s="1" t="str">
        <f t="shared" si="26"/>
        <v>20117</v>
      </c>
      <c r="B80" s="19">
        <v>40755</v>
      </c>
      <c r="C80" s="37">
        <f>'Irr Correlation'!I80</f>
        <v>192.88006265969744</v>
      </c>
      <c r="D80" s="63">
        <f>IF(ISNA(MATCH(A80,'Data to provide'!$Q$2:$Q$200,0)),0,INDEX('Data to provide'!$S$2:$S$200,MATCH('Yield Correlation'!A80,'Data to provide'!$Q$2:$Q$200,0)))</f>
        <v>0</v>
      </c>
      <c r="E80" s="67">
        <f>IF(ISNA(MATCH(A80,'Data to provide'!$U$2:$U$200,0)),0,INDEX('Data to provide'!$W$2:$W$200,MATCH('Yield Correlation'!A80,'Data to provide'!$U$2:$U$200,0)))</f>
        <v>0</v>
      </c>
      <c r="F80" s="38" t="str">
        <f t="shared" si="20"/>
        <v/>
      </c>
      <c r="G80" s="17">
        <f t="shared" si="21"/>
        <v>366021.42122873059</v>
      </c>
      <c r="H80" s="68">
        <f t="shared" si="31"/>
        <v>0</v>
      </c>
      <c r="R80" s="48"/>
      <c r="S80" s="11" t="str">
        <f t="shared" si="22"/>
        <v/>
      </c>
      <c r="T80" s="11" t="str">
        <f t="shared" si="23"/>
        <v/>
      </c>
      <c r="U80" t="str">
        <f t="shared" si="27"/>
        <v/>
      </c>
      <c r="V80" t="str">
        <f t="shared" si="28"/>
        <v/>
      </c>
      <c r="W80" t="str">
        <f t="shared" si="29"/>
        <v/>
      </c>
      <c r="AE80" s="29"/>
      <c r="AF80" s="11" t="str">
        <f t="shared" si="24"/>
        <v/>
      </c>
      <c r="AG80" s="11" t="str">
        <f t="shared" si="25"/>
        <v/>
      </c>
      <c r="AH80" s="1" t="str">
        <f t="shared" si="30"/>
        <v/>
      </c>
    </row>
    <row r="81" spans="1:34" x14ac:dyDescent="0.25">
      <c r="A81" s="1" t="str">
        <f t="shared" si="26"/>
        <v>20118</v>
      </c>
      <c r="B81" s="19">
        <v>40786</v>
      </c>
      <c r="C81" s="37">
        <f>'Irr Correlation'!I81</f>
        <v>182.26190077114691</v>
      </c>
      <c r="D81" s="63">
        <f>IF(ISNA(MATCH(A81,'Data to provide'!$Q$2:$Q$200,0)),0,INDEX('Data to provide'!$S$2:$S$200,MATCH('Yield Correlation'!A81,'Data to provide'!$Q$2:$Q$200,0)))</f>
        <v>0</v>
      </c>
      <c r="E81" s="67">
        <f>IF(ISNA(MATCH(A81,'Data to provide'!$U$2:$U$200,0)),0,INDEX('Data to provide'!$W$2:$W$200,MATCH('Yield Correlation'!A81,'Data to provide'!$U$2:$U$200,0)))</f>
        <v>0</v>
      </c>
      <c r="F81" s="38" t="str">
        <f t="shared" si="20"/>
        <v/>
      </c>
      <c r="G81" s="17">
        <f t="shared" si="21"/>
        <v>347521.18807120551</v>
      </c>
      <c r="H81" s="68">
        <f t="shared" si="31"/>
        <v>0</v>
      </c>
      <c r="R81" s="48"/>
      <c r="S81" s="11" t="str">
        <f t="shared" si="22"/>
        <v/>
      </c>
      <c r="T81" s="11" t="str">
        <f t="shared" si="23"/>
        <v/>
      </c>
      <c r="U81" t="str">
        <f t="shared" si="27"/>
        <v/>
      </c>
      <c r="V81" t="str">
        <f t="shared" si="28"/>
        <v/>
      </c>
      <c r="W81" t="str">
        <f t="shared" si="29"/>
        <v/>
      </c>
      <c r="AE81" s="29"/>
      <c r="AF81" s="11" t="str">
        <f t="shared" si="24"/>
        <v/>
      </c>
      <c r="AG81" s="11" t="str">
        <f t="shared" si="25"/>
        <v/>
      </c>
      <c r="AH81" s="1" t="str">
        <f t="shared" si="30"/>
        <v/>
      </c>
    </row>
    <row r="82" spans="1:34" x14ac:dyDescent="0.25">
      <c r="A82" s="1" t="str">
        <f t="shared" si="26"/>
        <v>20119</v>
      </c>
      <c r="B82" s="19">
        <v>40816</v>
      </c>
      <c r="C82" s="37">
        <f>'Irr Correlation'!I82</f>
        <v>157.71650195597911</v>
      </c>
      <c r="D82" s="63">
        <f>IF(ISNA(MATCH(A82,'Data to provide'!$Q$2:$Q$200,0)),0,INDEX('Data to provide'!$S$2:$S$200,MATCH('Yield Correlation'!A82,'Data to provide'!$Q$2:$Q$200,0)))</f>
        <v>0</v>
      </c>
      <c r="E82" s="67">
        <f>IF(ISNA(MATCH(A82,'Data to provide'!$U$2:$U$200,0)),0,INDEX('Data to provide'!$W$2:$W$200,MATCH('Yield Correlation'!A82,'Data to provide'!$U$2:$U$200,0)))</f>
        <v>0</v>
      </c>
      <c r="F82" s="38" t="str">
        <f t="shared" si="20"/>
        <v/>
      </c>
      <c r="G82" s="17">
        <f t="shared" si="21"/>
        <v>304755.25496608956</v>
      </c>
      <c r="H82" s="68">
        <f t="shared" si="31"/>
        <v>0</v>
      </c>
      <c r="R82" s="48"/>
      <c r="S82" s="11" t="str">
        <f t="shared" si="22"/>
        <v/>
      </c>
      <c r="T82" s="11" t="str">
        <f t="shared" si="23"/>
        <v/>
      </c>
      <c r="U82" t="str">
        <f t="shared" si="27"/>
        <v/>
      </c>
      <c r="V82" t="str">
        <f t="shared" si="28"/>
        <v/>
      </c>
      <c r="W82" t="str">
        <f t="shared" si="29"/>
        <v/>
      </c>
      <c r="AE82" s="29"/>
      <c r="AF82" s="11" t="str">
        <f t="shared" si="24"/>
        <v/>
      </c>
      <c r="AG82" s="11" t="str">
        <f t="shared" si="25"/>
        <v/>
      </c>
      <c r="AH82" s="1" t="str">
        <f t="shared" si="30"/>
        <v/>
      </c>
    </row>
    <row r="83" spans="1:34" x14ac:dyDescent="0.25">
      <c r="A83" s="1" t="str">
        <f t="shared" si="26"/>
        <v>201110</v>
      </c>
      <c r="B83" s="19">
        <v>40847</v>
      </c>
      <c r="C83" s="37">
        <f>'Irr Correlation'!I83</f>
        <v>131.37845689720413</v>
      </c>
      <c r="D83" s="63">
        <f>IF(ISNA(MATCH(A83,'Data to provide'!$Q$2:$Q$200,0)),0,INDEX('Data to provide'!$S$2:$S$200,MATCH('Yield Correlation'!A83,'Data to provide'!$Q$2:$Q$200,0)))</f>
        <v>0</v>
      </c>
      <c r="E83" s="67">
        <f>IF(ISNA(MATCH(A83,'Data to provide'!$U$2:$U$200,0)),0,INDEX('Data to provide'!$W$2:$W$200,MATCH('Yield Correlation'!A83,'Data to provide'!$U$2:$U$200,0)))</f>
        <v>0</v>
      </c>
      <c r="F83" s="38" t="str">
        <f t="shared" si="20"/>
        <v/>
      </c>
      <c r="G83" s="17">
        <f t="shared" si="21"/>
        <v>258865.95890759322</v>
      </c>
      <c r="H83" s="68">
        <f t="shared" si="31"/>
        <v>0</v>
      </c>
      <c r="R83" s="48"/>
      <c r="S83" s="11" t="str">
        <f t="shared" si="22"/>
        <v/>
      </c>
      <c r="T83" s="11" t="str">
        <f t="shared" si="23"/>
        <v/>
      </c>
      <c r="U83" t="str">
        <f t="shared" si="27"/>
        <v/>
      </c>
      <c r="V83" t="str">
        <f t="shared" si="28"/>
        <v/>
      </c>
      <c r="W83" t="str">
        <f t="shared" si="29"/>
        <v/>
      </c>
      <c r="AE83" s="29"/>
      <c r="AF83" s="11" t="str">
        <f t="shared" si="24"/>
        <v/>
      </c>
      <c r="AG83" s="11" t="str">
        <f t="shared" si="25"/>
        <v/>
      </c>
      <c r="AH83" s="1" t="str">
        <f t="shared" si="30"/>
        <v/>
      </c>
    </row>
    <row r="84" spans="1:34" x14ac:dyDescent="0.25">
      <c r="A84" s="1" t="str">
        <f t="shared" si="26"/>
        <v>201111</v>
      </c>
      <c r="B84" s="19">
        <v>40877</v>
      </c>
      <c r="C84" s="37">
        <f>'Irr Correlation'!I84</f>
        <v>52.590366890340889</v>
      </c>
      <c r="D84" s="63">
        <f>IF(ISNA(MATCH(A84,'Data to provide'!$Q$2:$Q$200,0)),0,INDEX('Data to provide'!$S$2:$S$200,MATCH('Yield Correlation'!A84,'Data to provide'!$Q$2:$Q$200,0)))</f>
        <v>0</v>
      </c>
      <c r="E84" s="67">
        <f>IF(ISNA(MATCH(A84,'Data to provide'!$U$2:$U$200,0)),0,INDEX('Data to provide'!$W$2:$W$200,MATCH('Yield Correlation'!A84,'Data to provide'!$U$2:$U$200,0)))</f>
        <v>0</v>
      </c>
      <c r="F84" s="38" t="str">
        <f t="shared" si="20"/>
        <v/>
      </c>
      <c r="G84" s="17">
        <f t="shared" si="21"/>
        <v>121591.91369504515</v>
      </c>
      <c r="H84" s="68">
        <f t="shared" si="31"/>
        <v>0</v>
      </c>
      <c r="R84" s="48"/>
      <c r="S84" s="11" t="str">
        <f t="shared" si="22"/>
        <v/>
      </c>
      <c r="T84" s="11" t="str">
        <f t="shared" si="23"/>
        <v/>
      </c>
      <c r="U84" t="str">
        <f t="shared" si="27"/>
        <v/>
      </c>
      <c r="V84" t="str">
        <f t="shared" si="28"/>
        <v/>
      </c>
      <c r="W84" t="str">
        <f t="shared" si="29"/>
        <v/>
      </c>
      <c r="AE84" s="29"/>
      <c r="AF84" s="11" t="str">
        <f t="shared" si="24"/>
        <v/>
      </c>
      <c r="AG84" s="11" t="str">
        <f t="shared" si="25"/>
        <v/>
      </c>
      <c r="AH84" s="1" t="str">
        <f t="shared" si="30"/>
        <v/>
      </c>
    </row>
    <row r="85" spans="1:34" x14ac:dyDescent="0.25">
      <c r="A85" s="1" t="str">
        <f t="shared" si="26"/>
        <v>201112</v>
      </c>
      <c r="B85" s="19">
        <v>40908</v>
      </c>
      <c r="C85" s="37">
        <f>'Irr Correlation'!I85</f>
        <v>63.846137564416665</v>
      </c>
      <c r="D85" s="63">
        <f>IF(ISNA(MATCH(A85,'Data to provide'!$Q$2:$Q$200,0)),0,INDEX('Data to provide'!$S$2:$S$200,MATCH('Yield Correlation'!A85,'Data to provide'!$Q$2:$Q$200,0)))</f>
        <v>0</v>
      </c>
      <c r="E85" s="67">
        <f>IF(ISNA(MATCH(A85,'Data to provide'!$U$2:$U$200,0)),0,INDEX('Data to provide'!$W$2:$W$200,MATCH('Yield Correlation'!A85,'Data to provide'!$U$2:$U$200,0)))</f>
        <v>0</v>
      </c>
      <c r="F85" s="38" t="str">
        <f t="shared" si="20"/>
        <v/>
      </c>
      <c r="G85" s="17">
        <f t="shared" si="21"/>
        <v>141203.06523178826</v>
      </c>
      <c r="H85" s="68">
        <f t="shared" si="31"/>
        <v>0</v>
      </c>
      <c r="R85" s="48"/>
      <c r="S85" s="11" t="str">
        <f t="shared" si="22"/>
        <v/>
      </c>
      <c r="T85" s="11" t="str">
        <f t="shared" si="23"/>
        <v/>
      </c>
      <c r="U85" t="str">
        <f t="shared" si="27"/>
        <v/>
      </c>
      <c r="V85" t="str">
        <f t="shared" si="28"/>
        <v/>
      </c>
      <c r="W85" t="str">
        <f t="shared" si="29"/>
        <v/>
      </c>
      <c r="AE85" s="29"/>
      <c r="AF85" s="11" t="str">
        <f t="shared" si="24"/>
        <v/>
      </c>
      <c r="AG85" s="11" t="str">
        <f t="shared" si="25"/>
        <v/>
      </c>
      <c r="AH85" s="1" t="str">
        <f t="shared" si="30"/>
        <v/>
      </c>
    </row>
    <row r="86" spans="1:34" x14ac:dyDescent="0.25">
      <c r="A86" s="1" t="str">
        <f t="shared" si="26"/>
        <v>20121</v>
      </c>
      <c r="B86" s="19">
        <v>40939</v>
      </c>
      <c r="C86" s="37">
        <f>'Irr Correlation'!I86</f>
        <v>88.087353488609864</v>
      </c>
      <c r="D86" s="63">
        <f>IF(ISNA(MATCH(A86,'Data to provide'!$Q$2:$Q$200,0)),0,INDEX('Data to provide'!$S$2:$S$200,MATCH('Yield Correlation'!A86,'Data to provide'!$Q$2:$Q$200,0)))</f>
        <v>0</v>
      </c>
      <c r="E86" s="67">
        <f>IF(ISNA(MATCH(A86,'Data to provide'!$U$2:$U$200,0)),0,INDEX('Data to provide'!$W$2:$W$200,MATCH('Yield Correlation'!A86,'Data to provide'!$U$2:$U$200,0)))</f>
        <v>0</v>
      </c>
      <c r="F86" s="38" t="str">
        <f t="shared" si="20"/>
        <v/>
      </c>
      <c r="G86" s="17">
        <f t="shared" si="21"/>
        <v>183439.01447862192</v>
      </c>
      <c r="H86" s="68">
        <f t="shared" si="31"/>
        <v>0</v>
      </c>
      <c r="R86" s="48"/>
      <c r="S86" s="11" t="str">
        <f t="shared" si="22"/>
        <v/>
      </c>
      <c r="T86" s="11" t="str">
        <f t="shared" si="23"/>
        <v/>
      </c>
      <c r="U86" t="str">
        <f t="shared" si="27"/>
        <v/>
      </c>
      <c r="V86" t="str">
        <f t="shared" si="28"/>
        <v/>
      </c>
      <c r="W86" t="str">
        <f t="shared" si="29"/>
        <v/>
      </c>
      <c r="AE86" s="29"/>
      <c r="AF86" s="11" t="str">
        <f t="shared" si="24"/>
        <v/>
      </c>
      <c r="AG86" s="11" t="str">
        <f t="shared" si="25"/>
        <v/>
      </c>
      <c r="AH86" s="1" t="str">
        <f t="shared" si="30"/>
        <v/>
      </c>
    </row>
    <row r="87" spans="1:34" x14ac:dyDescent="0.25">
      <c r="A87" s="1" t="str">
        <f t="shared" si="26"/>
        <v>20122</v>
      </c>
      <c r="B87" s="19">
        <v>40968</v>
      </c>
      <c r="C87" s="37">
        <f>'Irr Correlation'!I87</f>
        <v>129.27081109409406</v>
      </c>
      <c r="D87" s="63">
        <f>IF(ISNA(MATCH(A87,'Data to provide'!$Q$2:$Q$200,0)),0,INDEX('Data to provide'!$S$2:$S$200,MATCH('Yield Correlation'!A87,'Data to provide'!$Q$2:$Q$200,0)))</f>
        <v>0</v>
      </c>
      <c r="E87" s="67">
        <f>IF(ISNA(MATCH(A87,'Data to provide'!$U$2:$U$200,0)),0,INDEX('Data to provide'!$W$2:$W$200,MATCH('Yield Correlation'!A87,'Data to provide'!$U$2:$U$200,0)))</f>
        <v>0</v>
      </c>
      <c r="F87" s="38" t="str">
        <f t="shared" si="20"/>
        <v/>
      </c>
      <c r="G87" s="17">
        <f t="shared" si="21"/>
        <v>255193.76600073426</v>
      </c>
      <c r="H87" s="68">
        <f t="shared" si="31"/>
        <v>0</v>
      </c>
      <c r="R87" s="48"/>
      <c r="S87" s="11" t="str">
        <f t="shared" si="22"/>
        <v/>
      </c>
      <c r="T87" s="11" t="str">
        <f t="shared" si="23"/>
        <v/>
      </c>
      <c r="U87" t="str">
        <f t="shared" si="27"/>
        <v/>
      </c>
      <c r="V87" t="str">
        <f t="shared" si="28"/>
        <v/>
      </c>
      <c r="W87" t="str">
        <f t="shared" si="29"/>
        <v/>
      </c>
      <c r="AE87" s="29"/>
      <c r="AF87" s="11" t="str">
        <f t="shared" si="24"/>
        <v/>
      </c>
      <c r="AG87" s="11" t="str">
        <f t="shared" si="25"/>
        <v/>
      </c>
      <c r="AH87" s="1" t="str">
        <f t="shared" si="30"/>
        <v/>
      </c>
    </row>
    <row r="88" spans="1:34" x14ac:dyDescent="0.25">
      <c r="A88" s="1" t="str">
        <f t="shared" si="26"/>
        <v>20123</v>
      </c>
      <c r="B88" s="19">
        <v>40999</v>
      </c>
      <c r="C88" s="37">
        <f>'Irr Correlation'!I88</f>
        <v>152.13127764443581</v>
      </c>
      <c r="D88" s="63">
        <f>IF(ISNA(MATCH(A88,'Data to provide'!$Q$2:$Q$200,0)),0,INDEX('Data to provide'!$S$2:$S$200,MATCH('Yield Correlation'!A88,'Data to provide'!$Q$2:$Q$200,0)))</f>
        <v>0</v>
      </c>
      <c r="E88" s="67">
        <f>IF(ISNA(MATCH(A88,'Data to provide'!$U$2:$U$200,0)),0,INDEX('Data to provide'!$W$2:$W$200,MATCH('Yield Correlation'!A88,'Data to provide'!$U$2:$U$200,0)))</f>
        <v>0</v>
      </c>
      <c r="F88" s="38" t="str">
        <f t="shared" si="20"/>
        <v/>
      </c>
      <c r="G88" s="17">
        <f t="shared" si="21"/>
        <v>295024.00834495394</v>
      </c>
      <c r="H88" s="68">
        <f t="shared" si="31"/>
        <v>0</v>
      </c>
      <c r="R88" s="48"/>
      <c r="S88" s="11" t="str">
        <f t="shared" si="22"/>
        <v/>
      </c>
      <c r="T88" s="11" t="str">
        <f t="shared" si="23"/>
        <v/>
      </c>
      <c r="U88" t="str">
        <f t="shared" si="27"/>
        <v/>
      </c>
      <c r="V88" t="str">
        <f t="shared" si="28"/>
        <v/>
      </c>
      <c r="W88" t="str">
        <f t="shared" si="29"/>
        <v/>
      </c>
      <c r="AE88" s="29"/>
      <c r="AF88" s="11" t="str">
        <f t="shared" si="24"/>
        <v/>
      </c>
      <c r="AG88" s="11" t="str">
        <f t="shared" si="25"/>
        <v/>
      </c>
      <c r="AH88" s="1" t="str">
        <f t="shared" si="30"/>
        <v/>
      </c>
    </row>
    <row r="89" spans="1:34" x14ac:dyDescent="0.25">
      <c r="A89" s="1" t="str">
        <f t="shared" si="26"/>
        <v>20124</v>
      </c>
      <c r="B89" s="19">
        <v>41029</v>
      </c>
      <c r="C89" s="37">
        <f>'Irr Correlation'!I89</f>
        <v>132.99946226065916</v>
      </c>
      <c r="D89" s="63">
        <f>IF(ISNA(MATCH(A89,'Data to provide'!$Q$2:$Q$200,0)),0,INDEX('Data to provide'!$S$2:$S$200,MATCH('Yield Correlation'!A89,'Data to provide'!$Q$2:$Q$200,0)))</f>
        <v>0</v>
      </c>
      <c r="E89" s="67">
        <f>IF(ISNA(MATCH(A89,'Data to provide'!$U$2:$U$200,0)),0,INDEX('Data to provide'!$W$2:$W$200,MATCH('Yield Correlation'!A89,'Data to provide'!$U$2:$U$200,0)))</f>
        <v>0</v>
      </c>
      <c r="F89" s="38" t="str">
        <f t="shared" si="20"/>
        <v/>
      </c>
      <c r="G89" s="17">
        <f t="shared" si="21"/>
        <v>261690.26856573223</v>
      </c>
      <c r="H89" s="68">
        <f t="shared" si="31"/>
        <v>0</v>
      </c>
      <c r="R89" s="48"/>
      <c r="S89" s="11" t="str">
        <f t="shared" si="22"/>
        <v/>
      </c>
      <c r="T89" s="11" t="str">
        <f t="shared" si="23"/>
        <v/>
      </c>
      <c r="U89" t="str">
        <f t="shared" si="27"/>
        <v/>
      </c>
      <c r="V89" t="str">
        <f t="shared" si="28"/>
        <v/>
      </c>
      <c r="W89" t="str">
        <f t="shared" si="29"/>
        <v/>
      </c>
      <c r="AE89" s="29"/>
      <c r="AF89" s="11" t="str">
        <f t="shared" si="24"/>
        <v/>
      </c>
      <c r="AG89" s="11" t="str">
        <f t="shared" si="25"/>
        <v/>
      </c>
      <c r="AH89" s="1" t="str">
        <f t="shared" si="30"/>
        <v/>
      </c>
    </row>
    <row r="90" spans="1:34" x14ac:dyDescent="0.25">
      <c r="A90" s="1" t="str">
        <f t="shared" si="26"/>
        <v>20125</v>
      </c>
      <c r="B90" s="19">
        <v>41060</v>
      </c>
      <c r="C90" s="37">
        <f>'Irr Correlation'!I90</f>
        <v>172.96841779559145</v>
      </c>
      <c r="D90" s="63">
        <f>IF(ISNA(MATCH(A90,'Data to provide'!$Q$2:$Q$200,0)),0,INDEX('Data to provide'!$S$2:$S$200,MATCH('Yield Correlation'!A90,'Data to provide'!$Q$2:$Q$200,0)))</f>
        <v>0</v>
      </c>
      <c r="E90" s="67">
        <f>IF(ISNA(MATCH(A90,'Data to provide'!$U$2:$U$200,0)),0,INDEX('Data to provide'!$W$2:$W$200,MATCH('Yield Correlation'!A90,'Data to provide'!$U$2:$U$200,0)))</f>
        <v>0</v>
      </c>
      <c r="F90" s="38" t="str">
        <f t="shared" si="20"/>
        <v/>
      </c>
      <c r="G90" s="17">
        <f t="shared" si="21"/>
        <v>331328.96914500342</v>
      </c>
      <c r="H90" s="68">
        <f t="shared" si="31"/>
        <v>0</v>
      </c>
      <c r="R90" s="48"/>
      <c r="S90" s="11" t="str">
        <f t="shared" si="22"/>
        <v/>
      </c>
      <c r="T90" s="11" t="str">
        <f t="shared" si="23"/>
        <v/>
      </c>
      <c r="U90" t="str">
        <f t="shared" si="27"/>
        <v/>
      </c>
      <c r="V90" t="str">
        <f t="shared" si="28"/>
        <v/>
      </c>
      <c r="W90" t="str">
        <f t="shared" si="29"/>
        <v/>
      </c>
      <c r="AE90" s="29"/>
      <c r="AF90" s="11" t="str">
        <f t="shared" si="24"/>
        <v/>
      </c>
      <c r="AG90" s="11" t="str">
        <f t="shared" si="25"/>
        <v/>
      </c>
      <c r="AH90" s="1" t="str">
        <f t="shared" si="30"/>
        <v/>
      </c>
    </row>
    <row r="91" spans="1:34" x14ac:dyDescent="0.25">
      <c r="A91" s="1" t="str">
        <f t="shared" si="26"/>
        <v>20126</v>
      </c>
      <c r="B91" s="19">
        <v>41090</v>
      </c>
      <c r="C91" s="37">
        <f>'Irr Correlation'!I91</f>
        <v>180.62659081891996</v>
      </c>
      <c r="D91" s="63">
        <f>IF(ISNA(MATCH(A91,'Data to provide'!$Q$2:$Q$200,0)),0,INDEX('Data to provide'!$S$2:$S$200,MATCH('Yield Correlation'!A91,'Data to provide'!$Q$2:$Q$200,0)))</f>
        <v>0</v>
      </c>
      <c r="E91" s="67">
        <f>IF(ISNA(MATCH(A91,'Data to provide'!$U$2:$U$200,0)),0,INDEX('Data to provide'!$W$2:$W$200,MATCH('Yield Correlation'!A91,'Data to provide'!$U$2:$U$200,0)))</f>
        <v>0</v>
      </c>
      <c r="F91" s="38" t="str">
        <f t="shared" si="20"/>
        <v/>
      </c>
      <c r="G91" s="17">
        <f t="shared" si="21"/>
        <v>344671.95524554653</v>
      </c>
      <c r="H91" s="68">
        <f t="shared" si="31"/>
        <v>0</v>
      </c>
      <c r="R91" s="48"/>
      <c r="S91" s="11" t="str">
        <f t="shared" si="22"/>
        <v/>
      </c>
      <c r="T91" s="11" t="str">
        <f t="shared" si="23"/>
        <v/>
      </c>
      <c r="U91" t="str">
        <f t="shared" si="27"/>
        <v/>
      </c>
      <c r="V91" t="str">
        <f t="shared" si="28"/>
        <v/>
      </c>
      <c r="W91" t="str">
        <f t="shared" si="29"/>
        <v/>
      </c>
      <c r="AE91" s="29"/>
      <c r="AF91" s="11" t="str">
        <f t="shared" si="24"/>
        <v/>
      </c>
      <c r="AG91" s="11" t="str">
        <f t="shared" si="25"/>
        <v/>
      </c>
      <c r="AH91" s="1" t="str">
        <f t="shared" si="30"/>
        <v/>
      </c>
    </row>
    <row r="92" spans="1:34" x14ac:dyDescent="0.25">
      <c r="A92" s="1" t="str">
        <f t="shared" si="26"/>
        <v>20127</v>
      </c>
      <c r="B92" s="19">
        <v>41121</v>
      </c>
      <c r="C92" s="37">
        <f>'Irr Correlation'!I92</f>
        <v>218.45723658675314</v>
      </c>
      <c r="D92" s="63">
        <f>IF(ISNA(MATCH(A92,'Data to provide'!$Q$2:$Q$200,0)),0,INDEX('Data to provide'!$S$2:$S$200,MATCH('Yield Correlation'!A92,'Data to provide'!$Q$2:$Q$200,0)))</f>
        <v>0</v>
      </c>
      <c r="E92" s="67">
        <f>IF(ISNA(MATCH(A92,'Data to provide'!$U$2:$U$200,0)),0,INDEX('Data to provide'!$W$2:$W$200,MATCH('Yield Correlation'!A92,'Data to provide'!$U$2:$U$200,0)))</f>
        <v>0</v>
      </c>
      <c r="F92" s="38" t="str">
        <f t="shared" si="20"/>
        <v/>
      </c>
      <c r="G92" s="17">
        <f t="shared" si="21"/>
        <v>410585.03648791503</v>
      </c>
      <c r="H92" s="68">
        <f t="shared" si="31"/>
        <v>0</v>
      </c>
      <c r="R92" s="48"/>
      <c r="S92" s="11" t="str">
        <f t="shared" si="22"/>
        <v/>
      </c>
      <c r="T92" s="11" t="str">
        <f t="shared" si="23"/>
        <v/>
      </c>
      <c r="U92" t="str">
        <f t="shared" si="27"/>
        <v/>
      </c>
      <c r="V92" t="str">
        <f t="shared" si="28"/>
        <v/>
      </c>
      <c r="W92" t="str">
        <f t="shared" si="29"/>
        <v/>
      </c>
      <c r="AE92" s="29"/>
      <c r="AF92" s="11" t="str">
        <f t="shared" si="24"/>
        <v/>
      </c>
      <c r="AG92" s="11" t="str">
        <f t="shared" si="25"/>
        <v/>
      </c>
      <c r="AH92" s="1" t="str">
        <f t="shared" si="30"/>
        <v/>
      </c>
    </row>
    <row r="93" spans="1:34" x14ac:dyDescent="0.25">
      <c r="A93" s="1" t="str">
        <f t="shared" si="26"/>
        <v>20128</v>
      </c>
      <c r="B93" s="19">
        <v>41152</v>
      </c>
      <c r="C93" s="37">
        <f>'Irr Correlation'!I93</f>
        <v>197.08778731387213</v>
      </c>
      <c r="D93" s="63">
        <f>IF(ISNA(MATCH(A93,'Data to provide'!$Q$2:$Q$200,0)),0,INDEX('Data to provide'!$S$2:$S$200,MATCH('Yield Correlation'!A93,'Data to provide'!$Q$2:$Q$200,0)))</f>
        <v>0</v>
      </c>
      <c r="E93" s="67">
        <f>IF(ISNA(MATCH(A93,'Data to provide'!$U$2:$U$200,0)),0,INDEX('Data to provide'!$W$2:$W$200,MATCH('Yield Correlation'!A93,'Data to provide'!$U$2:$U$200,0)))</f>
        <v>0</v>
      </c>
      <c r="F93" s="38" t="str">
        <f t="shared" si="20"/>
        <v/>
      </c>
      <c r="G93" s="17">
        <f t="shared" si="21"/>
        <v>373352.62299245928</v>
      </c>
      <c r="H93" s="68">
        <f t="shared" si="31"/>
        <v>0</v>
      </c>
      <c r="R93" s="48"/>
      <c r="S93" s="11" t="str">
        <f t="shared" si="22"/>
        <v/>
      </c>
      <c r="T93" s="11" t="str">
        <f t="shared" si="23"/>
        <v/>
      </c>
      <c r="U93" t="str">
        <f t="shared" si="27"/>
        <v/>
      </c>
      <c r="V93" t="str">
        <f t="shared" si="28"/>
        <v/>
      </c>
      <c r="W93" t="str">
        <f t="shared" si="29"/>
        <v/>
      </c>
      <c r="AE93" s="29"/>
      <c r="AF93" s="11" t="str">
        <f t="shared" si="24"/>
        <v/>
      </c>
      <c r="AG93" s="11" t="str">
        <f t="shared" si="25"/>
        <v/>
      </c>
      <c r="AH93" s="1" t="str">
        <f t="shared" si="30"/>
        <v/>
      </c>
    </row>
    <row r="94" spans="1:34" x14ac:dyDescent="0.25">
      <c r="A94" s="1" t="str">
        <f t="shared" si="26"/>
        <v>20129</v>
      </c>
      <c r="B94" s="19">
        <v>41182</v>
      </c>
      <c r="C94" s="37">
        <f>'Irr Correlation'!I94</f>
        <v>130.33990795385986</v>
      </c>
      <c r="D94" s="63">
        <f>IF(ISNA(MATCH(A94,'Data to provide'!$Q$2:$Q$200,0)),0,INDEX('Data to provide'!$S$2:$S$200,MATCH('Yield Correlation'!A94,'Data to provide'!$Q$2:$Q$200,0)))</f>
        <v>0</v>
      </c>
      <c r="E94" s="67">
        <f>IF(ISNA(MATCH(A94,'Data to provide'!$U$2:$U$200,0)),0,INDEX('Data to provide'!$W$2:$W$200,MATCH('Yield Correlation'!A94,'Data to provide'!$U$2:$U$200,0)))</f>
        <v>0</v>
      </c>
      <c r="F94" s="38" t="str">
        <f t="shared" si="20"/>
        <v/>
      </c>
      <c r="G94" s="17">
        <f t="shared" si="21"/>
        <v>257056.47457320124</v>
      </c>
      <c r="H94" s="68">
        <f t="shared" si="31"/>
        <v>0</v>
      </c>
      <c r="R94" s="48"/>
      <c r="S94" s="11" t="str">
        <f t="shared" si="22"/>
        <v/>
      </c>
      <c r="T94" s="11" t="str">
        <f t="shared" si="23"/>
        <v/>
      </c>
      <c r="U94" t="str">
        <f t="shared" si="27"/>
        <v/>
      </c>
      <c r="V94" t="str">
        <f t="shared" si="28"/>
        <v/>
      </c>
      <c r="W94" t="str">
        <f t="shared" si="29"/>
        <v/>
      </c>
      <c r="AE94" s="29"/>
      <c r="AF94" s="11" t="str">
        <f t="shared" si="24"/>
        <v/>
      </c>
      <c r="AG94" s="11" t="str">
        <f t="shared" si="25"/>
        <v/>
      </c>
      <c r="AH94" s="1" t="str">
        <f t="shared" si="30"/>
        <v/>
      </c>
    </row>
    <row r="95" spans="1:34" x14ac:dyDescent="0.25">
      <c r="A95" s="1" t="str">
        <f t="shared" si="26"/>
        <v>201210</v>
      </c>
      <c r="B95" s="19">
        <v>41213</v>
      </c>
      <c r="C95" s="37">
        <f>'Irr Correlation'!I95</f>
        <v>96.133116475211949</v>
      </c>
      <c r="D95" s="63">
        <f>IF(ISNA(MATCH(A95,'Data to provide'!$Q$2:$Q$200,0)),0,INDEX('Data to provide'!$S$2:$S$200,MATCH('Yield Correlation'!A95,'Data to provide'!$Q$2:$Q$200,0)))</f>
        <v>0</v>
      </c>
      <c r="E95" s="67">
        <f>IF(ISNA(MATCH(A95,'Data to provide'!$U$2:$U$200,0)),0,INDEX('Data to provide'!$W$2:$W$200,MATCH('Yield Correlation'!A95,'Data to provide'!$U$2:$U$200,0)))</f>
        <v>0</v>
      </c>
      <c r="F95" s="38" t="str">
        <f t="shared" si="20"/>
        <v/>
      </c>
      <c r="G95" s="17">
        <f t="shared" si="21"/>
        <v>197457.30622672813</v>
      </c>
      <c r="H95" s="68">
        <f t="shared" si="31"/>
        <v>0</v>
      </c>
      <c r="R95" s="48"/>
      <c r="S95" s="11" t="str">
        <f t="shared" si="22"/>
        <v/>
      </c>
      <c r="T95" s="11" t="str">
        <f t="shared" si="23"/>
        <v/>
      </c>
      <c r="U95" t="str">
        <f t="shared" si="27"/>
        <v/>
      </c>
      <c r="V95" t="str">
        <f t="shared" si="28"/>
        <v/>
      </c>
      <c r="W95" t="str">
        <f t="shared" si="29"/>
        <v/>
      </c>
      <c r="AE95" s="29"/>
      <c r="AF95" s="11" t="str">
        <f t="shared" si="24"/>
        <v/>
      </c>
      <c r="AG95" s="11" t="str">
        <f t="shared" si="25"/>
        <v/>
      </c>
      <c r="AH95" s="1" t="str">
        <f t="shared" si="30"/>
        <v/>
      </c>
    </row>
    <row r="96" spans="1:34" x14ac:dyDescent="0.25">
      <c r="A96" s="1" t="str">
        <f t="shared" si="26"/>
        <v>201211</v>
      </c>
      <c r="B96" s="19">
        <v>41243</v>
      </c>
      <c r="C96" s="37">
        <f>'Irr Correlation'!I96</f>
        <v>69.005404074885917</v>
      </c>
      <c r="D96" s="63">
        <f>IF(ISNA(MATCH(A96,'Data to provide'!$Q$2:$Q$200,0)),0,INDEX('Data to provide'!$S$2:$S$200,MATCH('Yield Correlation'!A96,'Data to provide'!$Q$2:$Q$200,0)))</f>
        <v>0</v>
      </c>
      <c r="E96" s="67">
        <f>IF(ISNA(MATCH(A96,'Data to provide'!$U$2:$U$200,0)),0,INDEX('Data to provide'!$W$2:$W$200,MATCH('Yield Correlation'!A96,'Data to provide'!$U$2:$U$200,0)))</f>
        <v>0</v>
      </c>
      <c r="F96" s="38" t="str">
        <f t="shared" si="20"/>
        <v/>
      </c>
      <c r="G96" s="17">
        <f t="shared" si="21"/>
        <v>150192.15716383088</v>
      </c>
      <c r="H96" s="68">
        <f t="shared" si="31"/>
        <v>0</v>
      </c>
      <c r="R96" s="48"/>
      <c r="S96" s="11" t="str">
        <f t="shared" si="22"/>
        <v/>
      </c>
      <c r="T96" s="11" t="str">
        <f t="shared" si="23"/>
        <v/>
      </c>
      <c r="U96" t="str">
        <f t="shared" si="27"/>
        <v/>
      </c>
      <c r="V96" t="str">
        <f t="shared" si="28"/>
        <v/>
      </c>
      <c r="W96" t="str">
        <f t="shared" si="29"/>
        <v/>
      </c>
      <c r="AE96" s="29"/>
      <c r="AF96" s="11" t="str">
        <f t="shared" si="24"/>
        <v/>
      </c>
      <c r="AG96" s="11" t="str">
        <f t="shared" si="25"/>
        <v/>
      </c>
      <c r="AH96" s="1" t="str">
        <f t="shared" si="30"/>
        <v/>
      </c>
    </row>
    <row r="97" spans="1:34" x14ac:dyDescent="0.25">
      <c r="A97" s="1" t="str">
        <f t="shared" si="26"/>
        <v>201212</v>
      </c>
      <c r="B97" s="19">
        <v>41274</v>
      </c>
      <c r="C97" s="37">
        <f>'Irr Correlation'!I97</f>
        <v>67.469531902032941</v>
      </c>
      <c r="D97" s="63">
        <f>IF(ISNA(MATCH(A97,'Data to provide'!$Q$2:$Q$200,0)),0,INDEX('Data to provide'!$S$2:$S$200,MATCH('Yield Correlation'!A97,'Data to provide'!$Q$2:$Q$200,0)))</f>
        <v>0</v>
      </c>
      <c r="E97" s="67">
        <f>IF(ISNA(MATCH(A97,'Data to provide'!$U$2:$U$200,0)),0,INDEX('Data to provide'!$W$2:$W$200,MATCH('Yield Correlation'!A97,'Data to provide'!$U$2:$U$200,0)))</f>
        <v>0</v>
      </c>
      <c r="F97" s="38" t="str">
        <f t="shared" si="20"/>
        <v/>
      </c>
      <c r="G97" s="17">
        <f t="shared" si="21"/>
        <v>147516.17674498144</v>
      </c>
      <c r="H97" s="68">
        <f t="shared" si="31"/>
        <v>0</v>
      </c>
      <c r="R97" s="48"/>
      <c r="S97" s="11" t="str">
        <f t="shared" si="22"/>
        <v/>
      </c>
      <c r="T97" s="11" t="str">
        <f t="shared" si="23"/>
        <v/>
      </c>
      <c r="U97" t="str">
        <f t="shared" si="27"/>
        <v/>
      </c>
      <c r="V97" t="str">
        <f t="shared" si="28"/>
        <v/>
      </c>
      <c r="W97" t="str">
        <f t="shared" si="29"/>
        <v/>
      </c>
      <c r="AE97" s="29"/>
      <c r="AF97" s="11" t="str">
        <f t="shared" si="24"/>
        <v/>
      </c>
      <c r="AG97" s="11" t="str">
        <f t="shared" si="25"/>
        <v/>
      </c>
      <c r="AH97" s="1" t="str">
        <f t="shared" si="30"/>
        <v/>
      </c>
    </row>
    <row r="98" spans="1:34" x14ac:dyDescent="0.25">
      <c r="A98" s="1" t="str">
        <f t="shared" si="26"/>
        <v>20131</v>
      </c>
      <c r="B98" s="19">
        <v>41305</v>
      </c>
      <c r="C98" s="37">
        <f>'Irr Correlation'!I98</f>
        <v>80.365713406323962</v>
      </c>
      <c r="D98" s="63">
        <f>IF(ISNA(MATCH(A98,'Data to provide'!$Q$2:$Q$200,0)),0,INDEX('Data to provide'!$S$2:$S$200,MATCH('Yield Correlation'!A98,'Data to provide'!$Q$2:$Q$200,0)))</f>
        <v>0</v>
      </c>
      <c r="E98" s="67">
        <f>IF(ISNA(MATCH(A98,'Data to provide'!$U$2:$U$200,0)),0,INDEX('Data to provide'!$W$2:$W$200,MATCH('Yield Correlation'!A98,'Data to provide'!$U$2:$U$200,0)))</f>
        <v>0</v>
      </c>
      <c r="F98" s="38" t="str">
        <f t="shared" ref="F98:F129" si="32">IFERROR(D98/E98,"")</f>
        <v/>
      </c>
      <c r="G98" s="17">
        <f t="shared" ref="G98:G129" si="33">IF(AND($J$23&lt;&gt;0,C98&lt;&gt;0),C98*$J$23+$L$23,"")</f>
        <v>169985.4484678403</v>
      </c>
      <c r="H98" s="68">
        <f t="shared" si="31"/>
        <v>0</v>
      </c>
      <c r="R98" s="48"/>
      <c r="S98" s="11" t="str">
        <f t="shared" ref="S98:S129" si="34">_xlfn.IFNA(VLOOKUP(R98,$B$2:$F$169,2),"")</f>
        <v/>
      </c>
      <c r="T98" s="11" t="str">
        <f t="shared" ref="T98:T129" si="35">_xlfn.IFNA(VLOOKUP(R98,$B$2:$F$169,5),"")</f>
        <v/>
      </c>
      <c r="U98" t="str">
        <f t="shared" si="27"/>
        <v/>
      </c>
      <c r="V98" t="str">
        <f t="shared" si="28"/>
        <v/>
      </c>
      <c r="W98" t="str">
        <f t="shared" si="29"/>
        <v/>
      </c>
      <c r="AE98" s="29"/>
      <c r="AF98" s="11" t="str">
        <f t="shared" ref="AF98:AF129" si="36">_xlfn.IFNA(VLOOKUP(AE98,$B$2:$G$169,5),"")</f>
        <v/>
      </c>
      <c r="AG98" s="11" t="str">
        <f t="shared" ref="AG98:AG129" si="37">_xlfn.IFNA(VLOOKUP(AE98,$B$2:$G$169,6),"")</f>
        <v/>
      </c>
      <c r="AH98" s="1" t="str">
        <f t="shared" si="30"/>
        <v/>
      </c>
    </row>
    <row r="99" spans="1:34" x14ac:dyDescent="0.25">
      <c r="A99" s="1" t="str">
        <f t="shared" si="26"/>
        <v>20132</v>
      </c>
      <c r="B99" s="19">
        <v>41333</v>
      </c>
      <c r="C99" s="37">
        <f>'Irr Correlation'!I99</f>
        <v>91.319911531309373</v>
      </c>
      <c r="D99" s="63">
        <f>IF(ISNA(MATCH(A99,'Data to provide'!$Q$2:$Q$200,0)),0,INDEX('Data to provide'!$S$2:$S$200,MATCH('Yield Correlation'!A99,'Data to provide'!$Q$2:$Q$200,0)))</f>
        <v>0</v>
      </c>
      <c r="E99" s="67">
        <f>IF(ISNA(MATCH(A99,'Data to provide'!$U$2:$U$200,0)),0,INDEX('Data to provide'!$W$2:$W$200,MATCH('Yield Correlation'!A99,'Data to provide'!$U$2:$U$200,0)))</f>
        <v>0</v>
      </c>
      <c r="F99" s="38" t="str">
        <f t="shared" si="32"/>
        <v/>
      </c>
      <c r="G99" s="17">
        <f t="shared" si="33"/>
        <v>189071.1641965179</v>
      </c>
      <c r="H99" s="68">
        <f t="shared" si="31"/>
        <v>0</v>
      </c>
      <c r="R99" s="48"/>
      <c r="S99" s="11" t="str">
        <f t="shared" si="34"/>
        <v/>
      </c>
      <c r="T99" s="11" t="str">
        <f t="shared" si="35"/>
        <v/>
      </c>
      <c r="U99" t="str">
        <f t="shared" si="27"/>
        <v/>
      </c>
      <c r="V99" t="str">
        <f t="shared" si="28"/>
        <v/>
      </c>
      <c r="W99" t="str">
        <f t="shared" si="29"/>
        <v/>
      </c>
      <c r="AE99" s="29"/>
      <c r="AF99" s="11" t="str">
        <f t="shared" si="36"/>
        <v/>
      </c>
      <c r="AG99" s="11" t="str">
        <f t="shared" si="37"/>
        <v/>
      </c>
      <c r="AH99" s="1" t="str">
        <f t="shared" si="30"/>
        <v/>
      </c>
    </row>
    <row r="100" spans="1:34" x14ac:dyDescent="0.25">
      <c r="A100" s="1" t="str">
        <f t="shared" si="26"/>
        <v>20133</v>
      </c>
      <c r="B100" s="19">
        <v>41364</v>
      </c>
      <c r="C100" s="37">
        <f>'Irr Correlation'!I100</f>
        <v>114.7254429851757</v>
      </c>
      <c r="D100" s="63">
        <f>IF(ISNA(MATCH(A100,'Data to provide'!$Q$2:$Q$200,0)),0,INDEX('Data to provide'!$S$2:$S$200,MATCH('Yield Correlation'!A100,'Data to provide'!$Q$2:$Q$200,0)))</f>
        <v>0</v>
      </c>
      <c r="E100" s="67">
        <f>IF(ISNA(MATCH(A100,'Data to provide'!$U$2:$U$200,0)),0,INDEX('Data to provide'!$W$2:$W$200,MATCH('Yield Correlation'!A100,'Data to provide'!$U$2:$U$200,0)))</f>
        <v>0</v>
      </c>
      <c r="F100" s="38" t="str">
        <f t="shared" si="32"/>
        <v/>
      </c>
      <c r="G100" s="17">
        <f t="shared" si="33"/>
        <v>229851.08388668782</v>
      </c>
      <c r="H100" s="68">
        <f t="shared" si="31"/>
        <v>0</v>
      </c>
      <c r="R100" s="48"/>
      <c r="S100" s="11" t="str">
        <f t="shared" si="34"/>
        <v/>
      </c>
      <c r="T100" s="11" t="str">
        <f t="shared" si="35"/>
        <v/>
      </c>
      <c r="U100" t="str">
        <f t="shared" si="27"/>
        <v/>
      </c>
      <c r="V100" t="str">
        <f t="shared" si="28"/>
        <v/>
      </c>
      <c r="W100" t="str">
        <f t="shared" si="29"/>
        <v/>
      </c>
      <c r="AE100" s="29"/>
      <c r="AF100" s="11" t="str">
        <f t="shared" si="36"/>
        <v/>
      </c>
      <c r="AG100" s="11" t="str">
        <f t="shared" si="37"/>
        <v/>
      </c>
      <c r="AH100" s="1" t="str">
        <f t="shared" si="30"/>
        <v/>
      </c>
    </row>
    <row r="101" spans="1:34" x14ac:dyDescent="0.25">
      <c r="A101" s="1" t="str">
        <f t="shared" si="26"/>
        <v>20134</v>
      </c>
      <c r="B101" s="19">
        <v>41394</v>
      </c>
      <c r="C101" s="37">
        <f>'Irr Correlation'!I101</f>
        <v>136.30266444570537</v>
      </c>
      <c r="D101" s="63">
        <f>IF(ISNA(MATCH(A101,'Data to provide'!$Q$2:$Q$200,0)),0,INDEX('Data to provide'!$S$2:$S$200,MATCH('Yield Correlation'!A101,'Data to provide'!$Q$2:$Q$200,0)))</f>
        <v>0</v>
      </c>
      <c r="E101" s="67">
        <f>IF(ISNA(MATCH(A101,'Data to provide'!$U$2:$U$200,0)),0,INDEX('Data to provide'!$W$2:$W$200,MATCH('Yield Correlation'!A101,'Data to provide'!$U$2:$U$200,0)))</f>
        <v>0</v>
      </c>
      <c r="F101" s="38" t="str">
        <f t="shared" si="32"/>
        <v/>
      </c>
      <c r="G101" s="17">
        <f t="shared" si="33"/>
        <v>267445.50296799687</v>
      </c>
      <c r="H101" s="68">
        <f t="shared" si="31"/>
        <v>0</v>
      </c>
      <c r="R101" s="48"/>
      <c r="S101" s="11" t="str">
        <f t="shared" si="34"/>
        <v/>
      </c>
      <c r="T101" s="11" t="str">
        <f t="shared" si="35"/>
        <v/>
      </c>
      <c r="U101" t="str">
        <f t="shared" si="27"/>
        <v/>
      </c>
      <c r="V101" t="str">
        <f t="shared" si="28"/>
        <v/>
      </c>
      <c r="W101" t="str">
        <f t="shared" si="29"/>
        <v/>
      </c>
      <c r="AE101" s="29"/>
      <c r="AF101" s="11" t="str">
        <f t="shared" si="36"/>
        <v/>
      </c>
      <c r="AG101" s="11" t="str">
        <f t="shared" si="37"/>
        <v/>
      </c>
      <c r="AH101" s="1" t="str">
        <f t="shared" si="30"/>
        <v/>
      </c>
    </row>
    <row r="102" spans="1:34" x14ac:dyDescent="0.25">
      <c r="A102" s="1" t="str">
        <f t="shared" si="26"/>
        <v>20135</v>
      </c>
      <c r="B102" s="19">
        <v>41425</v>
      </c>
      <c r="C102" s="37">
        <f>'Irr Correlation'!I102</f>
        <v>172.16634941731928</v>
      </c>
      <c r="D102" s="63">
        <f>IF(ISNA(MATCH(A102,'Data to provide'!$Q$2:$Q$200,0)),0,INDEX('Data to provide'!$S$2:$S$200,MATCH('Yield Correlation'!A102,'Data to provide'!$Q$2:$Q$200,0)))</f>
        <v>0</v>
      </c>
      <c r="E102" s="67">
        <f>IF(ISNA(MATCH(A102,'Data to provide'!$U$2:$U$200,0)),0,INDEX('Data to provide'!$W$2:$W$200,MATCH('Yield Correlation'!A102,'Data to provide'!$U$2:$U$200,0)))</f>
        <v>0</v>
      </c>
      <c r="F102" s="38" t="str">
        <f t="shared" si="32"/>
        <v/>
      </c>
      <c r="G102" s="17">
        <f t="shared" si="33"/>
        <v>329931.50956941402</v>
      </c>
      <c r="H102" s="68">
        <f t="shared" si="31"/>
        <v>0</v>
      </c>
      <c r="R102" s="48"/>
      <c r="S102" s="11" t="str">
        <f t="shared" si="34"/>
        <v/>
      </c>
      <c r="T102" s="11" t="str">
        <f t="shared" si="35"/>
        <v/>
      </c>
      <c r="U102" t="str">
        <f t="shared" si="27"/>
        <v/>
      </c>
      <c r="V102" t="str">
        <f t="shared" si="28"/>
        <v/>
      </c>
      <c r="W102" t="str">
        <f t="shared" si="29"/>
        <v/>
      </c>
      <c r="AE102" s="29"/>
      <c r="AF102" s="11" t="str">
        <f t="shared" si="36"/>
        <v/>
      </c>
      <c r="AG102" s="11" t="str">
        <f t="shared" si="37"/>
        <v/>
      </c>
      <c r="AH102" s="1" t="str">
        <f t="shared" si="30"/>
        <v/>
      </c>
    </row>
    <row r="103" spans="1:34" x14ac:dyDescent="0.25">
      <c r="A103" s="1" t="str">
        <f t="shared" si="26"/>
        <v>20136</v>
      </c>
      <c r="B103" s="19">
        <v>41455</v>
      </c>
      <c r="C103" s="37">
        <f>'Irr Correlation'!I103</f>
        <v>185.43806699214358</v>
      </c>
      <c r="D103" s="63">
        <f>IF(ISNA(MATCH(A103,'Data to provide'!$Q$2:$Q$200,0)),0,INDEX('Data to provide'!$S$2:$S$200,MATCH('Yield Correlation'!A103,'Data to provide'!$Q$2:$Q$200,0)))</f>
        <v>0</v>
      </c>
      <c r="E103" s="67">
        <f>IF(ISNA(MATCH(A103,'Data to provide'!$U$2:$U$200,0)),0,INDEX('Data to provide'!$W$2:$W$200,MATCH('Yield Correlation'!A103,'Data to provide'!$U$2:$U$200,0)))</f>
        <v>0</v>
      </c>
      <c r="F103" s="38" t="str">
        <f t="shared" si="32"/>
        <v/>
      </c>
      <c r="G103" s="17">
        <f t="shared" si="33"/>
        <v>353055.08520446112</v>
      </c>
      <c r="H103" s="68">
        <f t="shared" si="31"/>
        <v>0</v>
      </c>
      <c r="R103" s="48"/>
      <c r="S103" s="11" t="str">
        <f t="shared" si="34"/>
        <v/>
      </c>
      <c r="T103" s="11" t="str">
        <f t="shared" si="35"/>
        <v/>
      </c>
      <c r="U103" t="str">
        <f t="shared" si="27"/>
        <v/>
      </c>
      <c r="V103" t="str">
        <f t="shared" si="28"/>
        <v/>
      </c>
      <c r="W103" t="str">
        <f t="shared" si="29"/>
        <v/>
      </c>
      <c r="AE103" s="29"/>
      <c r="AF103" s="11" t="str">
        <f t="shared" si="36"/>
        <v/>
      </c>
      <c r="AG103" s="11" t="str">
        <f t="shared" si="37"/>
        <v/>
      </c>
      <c r="AH103" s="1" t="str">
        <f t="shared" si="30"/>
        <v/>
      </c>
    </row>
    <row r="104" spans="1:34" x14ac:dyDescent="0.25">
      <c r="A104" s="1" t="str">
        <f t="shared" si="26"/>
        <v>20137</v>
      </c>
      <c r="B104" s="19">
        <v>41486</v>
      </c>
      <c r="C104" s="37">
        <f>'Irr Correlation'!I104</f>
        <v>198.98131609519911</v>
      </c>
      <c r="D104" s="63">
        <f>IF(ISNA(MATCH(A104,'Data to provide'!$Q$2:$Q$200,0)),0,INDEX('Data to provide'!$S$2:$S$200,MATCH('Yield Correlation'!A104,'Data to provide'!$Q$2:$Q$200,0)))</f>
        <v>0</v>
      </c>
      <c r="E104" s="67">
        <f>IF(ISNA(MATCH(A104,'Data to provide'!$U$2:$U$200,0)),0,INDEX('Data to provide'!$W$2:$W$200,MATCH('Yield Correlation'!A104,'Data to provide'!$U$2:$U$200,0)))</f>
        <v>0</v>
      </c>
      <c r="F104" s="38" t="str">
        <f t="shared" si="32"/>
        <v/>
      </c>
      <c r="G104" s="17">
        <f t="shared" si="33"/>
        <v>376651.75558364781</v>
      </c>
      <c r="H104" s="68">
        <f t="shared" si="31"/>
        <v>0</v>
      </c>
      <c r="R104" s="48"/>
      <c r="S104" s="11" t="str">
        <f t="shared" si="34"/>
        <v/>
      </c>
      <c r="T104" s="11" t="str">
        <f t="shared" si="35"/>
        <v/>
      </c>
      <c r="U104" t="str">
        <f t="shared" si="27"/>
        <v/>
      </c>
      <c r="V104" t="str">
        <f t="shared" si="28"/>
        <v/>
      </c>
      <c r="W104" t="str">
        <f t="shared" si="29"/>
        <v/>
      </c>
      <c r="AE104" s="29"/>
      <c r="AF104" s="11" t="str">
        <f t="shared" si="36"/>
        <v/>
      </c>
      <c r="AG104" s="11" t="str">
        <f t="shared" si="37"/>
        <v/>
      </c>
      <c r="AH104" s="1" t="str">
        <f t="shared" si="30"/>
        <v/>
      </c>
    </row>
    <row r="105" spans="1:34" x14ac:dyDescent="0.25">
      <c r="A105" s="1" t="str">
        <f t="shared" si="26"/>
        <v>20138</v>
      </c>
      <c r="B105" s="19">
        <v>41517</v>
      </c>
      <c r="C105" s="37">
        <f>'Irr Correlation'!I105</f>
        <v>189.75613912732618</v>
      </c>
      <c r="D105" s="63">
        <f>IF(ISNA(MATCH(A105,'Data to provide'!$Q$2:$Q$200,0)),0,INDEX('Data to provide'!$S$2:$S$200,MATCH('Yield Correlation'!A105,'Data to provide'!$Q$2:$Q$200,0)))</f>
        <v>0</v>
      </c>
      <c r="E105" s="67">
        <f>IF(ISNA(MATCH(A105,'Data to provide'!$U$2:$U$200,0)),0,INDEX('Data to provide'!$W$2:$W$200,MATCH('Yield Correlation'!A105,'Data to provide'!$U$2:$U$200,0)))</f>
        <v>0</v>
      </c>
      <c r="F105" s="38" t="str">
        <f t="shared" si="32"/>
        <v/>
      </c>
      <c r="G105" s="17">
        <f t="shared" si="33"/>
        <v>360578.54756361293</v>
      </c>
      <c r="H105" s="68">
        <f t="shared" si="31"/>
        <v>0</v>
      </c>
      <c r="R105" s="48"/>
      <c r="S105" s="11" t="str">
        <f t="shared" si="34"/>
        <v/>
      </c>
      <c r="T105" s="11" t="str">
        <f t="shared" si="35"/>
        <v/>
      </c>
      <c r="U105" t="str">
        <f t="shared" si="27"/>
        <v/>
      </c>
      <c r="V105" t="str">
        <f t="shared" si="28"/>
        <v/>
      </c>
      <c r="W105" t="str">
        <f t="shared" si="29"/>
        <v/>
      </c>
      <c r="AE105" s="29"/>
      <c r="AF105" s="11" t="str">
        <f t="shared" si="36"/>
        <v/>
      </c>
      <c r="AG105" s="11" t="str">
        <f t="shared" si="37"/>
        <v/>
      </c>
      <c r="AH105" s="1" t="str">
        <f t="shared" si="30"/>
        <v/>
      </c>
    </row>
    <row r="106" spans="1:34" x14ac:dyDescent="0.25">
      <c r="A106" s="1" t="str">
        <f t="shared" si="26"/>
        <v>20139</v>
      </c>
      <c r="B106" s="19">
        <v>41547</v>
      </c>
      <c r="C106" s="37">
        <f>'Irr Correlation'!I106</f>
        <v>143.6494357972802</v>
      </c>
      <c r="D106" s="63">
        <f>IF(ISNA(MATCH(A106,'Data to provide'!$Q$2:$Q$200,0)),0,INDEX('Data to provide'!$S$2:$S$200,MATCH('Yield Correlation'!A106,'Data to provide'!$Q$2:$Q$200,0)))</f>
        <v>0</v>
      </c>
      <c r="E106" s="67">
        <f>IF(ISNA(MATCH(A106,'Data to provide'!$U$2:$U$200,0)),0,INDEX('Data to provide'!$W$2:$W$200,MATCH('Yield Correlation'!A106,'Data to provide'!$U$2:$U$200,0)))</f>
        <v>0</v>
      </c>
      <c r="F106" s="38" t="str">
        <f t="shared" si="32"/>
        <v/>
      </c>
      <c r="G106" s="17">
        <f t="shared" si="33"/>
        <v>280245.92778594187</v>
      </c>
      <c r="H106" s="68">
        <f t="shared" si="31"/>
        <v>0</v>
      </c>
      <c r="R106" s="48"/>
      <c r="S106" s="11" t="str">
        <f t="shared" si="34"/>
        <v/>
      </c>
      <c r="T106" s="11" t="str">
        <f t="shared" si="35"/>
        <v/>
      </c>
      <c r="U106" t="str">
        <f t="shared" si="27"/>
        <v/>
      </c>
      <c r="V106" t="str">
        <f t="shared" si="28"/>
        <v/>
      </c>
      <c r="W106" t="str">
        <f t="shared" si="29"/>
        <v/>
      </c>
      <c r="AE106" s="29"/>
      <c r="AF106" s="11" t="str">
        <f t="shared" si="36"/>
        <v/>
      </c>
      <c r="AG106" s="11" t="str">
        <f t="shared" si="37"/>
        <v/>
      </c>
      <c r="AH106" s="1" t="str">
        <f t="shared" si="30"/>
        <v/>
      </c>
    </row>
    <row r="107" spans="1:34" x14ac:dyDescent="0.25">
      <c r="A107" s="1" t="str">
        <f t="shared" si="26"/>
        <v>201310</v>
      </c>
      <c r="B107" s="19">
        <v>41578</v>
      </c>
      <c r="C107" s="37">
        <f>'Irr Correlation'!I107</f>
        <v>103.24256701248606</v>
      </c>
      <c r="D107" s="63">
        <f>IF(ISNA(MATCH(A107,'Data to provide'!$Q$2:$Q$200,0)),0,INDEX('Data to provide'!$S$2:$S$200,MATCH('Yield Correlation'!A107,'Data to provide'!$Q$2:$Q$200,0)))</f>
        <v>0</v>
      </c>
      <c r="E107" s="67">
        <f>IF(ISNA(MATCH(A107,'Data to provide'!$U$2:$U$200,0)),0,INDEX('Data to provide'!$W$2:$W$200,MATCH('Yield Correlation'!A107,'Data to provide'!$U$2:$U$200,0)))</f>
        <v>0</v>
      </c>
      <c r="F107" s="38" t="str">
        <f t="shared" si="32"/>
        <v/>
      </c>
      <c r="G107" s="17">
        <f t="shared" si="33"/>
        <v>209844.24230304532</v>
      </c>
      <c r="H107" s="68">
        <f t="shared" si="31"/>
        <v>0</v>
      </c>
      <c r="R107" s="48"/>
      <c r="S107" s="11" t="str">
        <f t="shared" si="34"/>
        <v/>
      </c>
      <c r="T107" s="11" t="str">
        <f t="shared" si="35"/>
        <v/>
      </c>
      <c r="U107" t="str">
        <f t="shared" si="27"/>
        <v/>
      </c>
      <c r="V107" t="str">
        <f t="shared" si="28"/>
        <v/>
      </c>
      <c r="W107" t="str">
        <f t="shared" si="29"/>
        <v/>
      </c>
      <c r="AE107" s="29"/>
      <c r="AF107" s="11" t="str">
        <f t="shared" si="36"/>
        <v/>
      </c>
      <c r="AG107" s="11" t="str">
        <f t="shared" si="37"/>
        <v/>
      </c>
      <c r="AH107" s="1" t="str">
        <f t="shared" si="30"/>
        <v/>
      </c>
    </row>
    <row r="108" spans="1:34" x14ac:dyDescent="0.25">
      <c r="A108" s="1" t="str">
        <f t="shared" si="26"/>
        <v>201311</v>
      </c>
      <c r="B108" s="19">
        <v>41608</v>
      </c>
      <c r="C108" s="37">
        <f>'Irr Correlation'!I108</f>
        <v>66.911242029771216</v>
      </c>
      <c r="D108" s="63">
        <f>IF(ISNA(MATCH(A108,'Data to provide'!$Q$2:$Q$200,0)),0,INDEX('Data to provide'!$S$2:$S$200,MATCH('Yield Correlation'!A108,'Data to provide'!$Q$2:$Q$200,0)))</f>
        <v>0</v>
      </c>
      <c r="E108" s="67">
        <f>IF(ISNA(MATCH(A108,'Data to provide'!$U$2:$U$200,0)),0,INDEX('Data to provide'!$W$2:$W$200,MATCH('Yield Correlation'!A108,'Data to provide'!$U$2:$U$200,0)))</f>
        <v>0</v>
      </c>
      <c r="F108" s="38" t="str">
        <f t="shared" si="32"/>
        <v/>
      </c>
      <c r="G108" s="17">
        <f t="shared" si="33"/>
        <v>146543.45727481929</v>
      </c>
      <c r="H108" s="68">
        <f t="shared" si="31"/>
        <v>0</v>
      </c>
      <c r="R108" s="48"/>
      <c r="S108" s="11" t="str">
        <f t="shared" si="34"/>
        <v/>
      </c>
      <c r="T108" s="11" t="str">
        <f t="shared" si="35"/>
        <v/>
      </c>
      <c r="U108" t="str">
        <f t="shared" si="27"/>
        <v/>
      </c>
      <c r="V108" t="str">
        <f t="shared" si="28"/>
        <v/>
      </c>
      <c r="W108" t="str">
        <f t="shared" si="29"/>
        <v/>
      </c>
      <c r="AE108" s="29"/>
      <c r="AF108" s="11" t="str">
        <f t="shared" si="36"/>
        <v/>
      </c>
      <c r="AG108" s="11" t="str">
        <f t="shared" si="37"/>
        <v/>
      </c>
      <c r="AH108" s="1" t="str">
        <f t="shared" si="30"/>
        <v/>
      </c>
    </row>
    <row r="109" spans="1:34" x14ac:dyDescent="0.25">
      <c r="A109" s="1" t="str">
        <f t="shared" si="26"/>
        <v>201312</v>
      </c>
      <c r="B109" s="19">
        <v>41639</v>
      </c>
      <c r="C109" s="37">
        <f>'Irr Correlation'!I109</f>
        <v>69.570020365632018</v>
      </c>
      <c r="D109" s="63">
        <f>IF(ISNA(MATCH(A109,'Data to provide'!$Q$2:$Q$200,0)),0,INDEX('Data to provide'!$S$2:$S$200,MATCH('Yield Correlation'!A109,'Data to provide'!$Q$2:$Q$200,0)))</f>
        <v>0</v>
      </c>
      <c r="E109" s="67">
        <f>IF(ISNA(MATCH(A109,'Data to provide'!$U$2:$U$200,0)),0,INDEX('Data to provide'!$W$2:$W$200,MATCH('Yield Correlation'!A109,'Data to provide'!$U$2:$U$200,0)))</f>
        <v>0</v>
      </c>
      <c r="F109" s="38" t="str">
        <f t="shared" si="32"/>
        <v/>
      </c>
      <c r="G109" s="17">
        <f t="shared" si="33"/>
        <v>151175.89927785943</v>
      </c>
      <c r="H109" s="68">
        <f t="shared" si="31"/>
        <v>0</v>
      </c>
      <c r="R109" s="48"/>
      <c r="S109" s="11" t="str">
        <f t="shared" si="34"/>
        <v/>
      </c>
      <c r="T109" s="11" t="str">
        <f t="shared" si="35"/>
        <v/>
      </c>
      <c r="U109" t="str">
        <f t="shared" si="27"/>
        <v/>
      </c>
      <c r="V109" t="str">
        <f t="shared" si="28"/>
        <v/>
      </c>
      <c r="W109" t="str">
        <f t="shared" si="29"/>
        <v/>
      </c>
      <c r="AE109" s="29"/>
      <c r="AF109" s="11" t="str">
        <f t="shared" si="36"/>
        <v/>
      </c>
      <c r="AG109" s="11" t="str">
        <f t="shared" si="37"/>
        <v/>
      </c>
      <c r="AH109" s="1" t="str">
        <f t="shared" si="30"/>
        <v/>
      </c>
    </row>
    <row r="110" spans="1:34" x14ac:dyDescent="0.25">
      <c r="A110" s="1" t="str">
        <f t="shared" si="26"/>
        <v>20141</v>
      </c>
      <c r="B110" s="19">
        <v>41670</v>
      </c>
      <c r="C110" s="37">
        <f>'Irr Correlation'!I110</f>
        <v>54.217362313268126</v>
      </c>
      <c r="D110" s="63">
        <f>IF(ISNA(MATCH(A110,'Data to provide'!$Q$2:$Q$200,0)),0,INDEX('Data to provide'!$S$2:$S$200,MATCH('Yield Correlation'!A110,'Data to provide'!$Q$2:$Q$200,0)))</f>
        <v>0</v>
      </c>
      <c r="E110" s="67">
        <f>IF(ISNA(MATCH(A110,'Data to provide'!$U$2:$U$200,0)),0,INDEX('Data to provide'!$W$2:$W$200,MATCH('Yield Correlation'!A110,'Data to provide'!$U$2:$U$200,0)))</f>
        <v>0</v>
      </c>
      <c r="F110" s="38" t="str">
        <f t="shared" si="32"/>
        <v/>
      </c>
      <c r="G110" s="17">
        <f t="shared" si="33"/>
        <v>124426.65995210085</v>
      </c>
      <c r="H110" s="68">
        <f t="shared" si="31"/>
        <v>0</v>
      </c>
      <c r="R110" s="48"/>
      <c r="S110" s="11" t="str">
        <f t="shared" si="34"/>
        <v/>
      </c>
      <c r="T110" s="11" t="str">
        <f t="shared" si="35"/>
        <v/>
      </c>
      <c r="U110" t="str">
        <f t="shared" si="27"/>
        <v/>
      </c>
      <c r="V110" t="str">
        <f t="shared" si="28"/>
        <v/>
      </c>
      <c r="W110" t="str">
        <f t="shared" si="29"/>
        <v/>
      </c>
      <c r="AE110" s="29"/>
      <c r="AF110" s="11" t="str">
        <f t="shared" si="36"/>
        <v/>
      </c>
      <c r="AG110" s="11" t="str">
        <f t="shared" si="37"/>
        <v/>
      </c>
      <c r="AH110" s="1" t="str">
        <f t="shared" si="30"/>
        <v/>
      </c>
    </row>
    <row r="111" spans="1:34" x14ac:dyDescent="0.25">
      <c r="A111" s="1" t="str">
        <f t="shared" si="26"/>
        <v>20142</v>
      </c>
      <c r="B111" s="19">
        <v>41698</v>
      </c>
      <c r="C111" s="37">
        <f>'Irr Correlation'!I111</f>
        <v>91.058328914179057</v>
      </c>
      <c r="D111" s="63">
        <f>IF(ISNA(MATCH(A111,'Data to provide'!$Q$2:$Q$200,0)),0,INDEX('Data to provide'!$S$2:$S$200,MATCH('Yield Correlation'!A111,'Data to provide'!$Q$2:$Q$200,0)))</f>
        <v>179447</v>
      </c>
      <c r="E111" s="67">
        <f>IF(ISNA(MATCH(A111,'Data to provide'!$U$2:$U$200,0)),0,INDEX('Data to provide'!$W$2:$W$200,MATCH('Yield Correlation'!A111,'Data to provide'!$U$2:$U$200,0)))</f>
        <v>0.97799999999999998</v>
      </c>
      <c r="F111" s="39">
        <f t="shared" si="32"/>
        <v>183483.64008179959</v>
      </c>
      <c r="G111" s="17">
        <f t="shared" si="33"/>
        <v>188615.40363667143</v>
      </c>
      <c r="H111" s="68">
        <f t="shared" si="31"/>
        <v>1</v>
      </c>
      <c r="R111" s="48"/>
      <c r="S111" s="11" t="str">
        <f t="shared" si="34"/>
        <v/>
      </c>
      <c r="T111" s="11" t="str">
        <f t="shared" si="35"/>
        <v/>
      </c>
      <c r="U111" t="str">
        <f t="shared" si="27"/>
        <v/>
      </c>
      <c r="V111" t="str">
        <f t="shared" si="28"/>
        <v/>
      </c>
      <c r="W111" t="str">
        <f t="shared" si="29"/>
        <v/>
      </c>
      <c r="AE111" s="29"/>
      <c r="AF111" s="11" t="str">
        <f t="shared" si="36"/>
        <v/>
      </c>
      <c r="AG111" s="11" t="str">
        <f t="shared" si="37"/>
        <v/>
      </c>
      <c r="AH111" s="1" t="str">
        <f t="shared" si="30"/>
        <v/>
      </c>
    </row>
    <row r="112" spans="1:34" x14ac:dyDescent="0.25">
      <c r="A112" s="1" t="str">
        <f t="shared" si="26"/>
        <v>20143</v>
      </c>
      <c r="B112" s="19">
        <v>41729</v>
      </c>
      <c r="C112" s="37">
        <f>'Irr Correlation'!I112</f>
        <v>155.27864228759984</v>
      </c>
      <c r="D112" s="63">
        <f>IF(ISNA(MATCH(A112,'Data to provide'!$Q$2:$Q$200,0)),0,INDEX('Data to provide'!$S$2:$S$200,MATCH('Yield Correlation'!A112,'Data to provide'!$Q$2:$Q$200,0)))</f>
        <v>309133</v>
      </c>
      <c r="E112" s="67">
        <f>IF(ISNA(MATCH(A112,'Data to provide'!$U$2:$U$200,0)),0,INDEX('Data to provide'!$W$2:$W$200,MATCH('Yield Correlation'!A112,'Data to provide'!$U$2:$U$200,0)))</f>
        <v>0.999</v>
      </c>
      <c r="F112" s="39">
        <f t="shared" si="32"/>
        <v>309442.44244244247</v>
      </c>
      <c r="G112" s="17">
        <f t="shared" si="33"/>
        <v>300507.72392034659</v>
      </c>
      <c r="H112" s="68">
        <f t="shared" si="31"/>
        <v>2</v>
      </c>
      <c r="R112" s="48"/>
      <c r="S112" s="11" t="str">
        <f t="shared" si="34"/>
        <v/>
      </c>
      <c r="T112" s="11" t="str">
        <f t="shared" si="35"/>
        <v/>
      </c>
      <c r="U112" t="str">
        <f t="shared" si="27"/>
        <v/>
      </c>
      <c r="V112" t="str">
        <f t="shared" si="28"/>
        <v/>
      </c>
      <c r="W112" t="str">
        <f t="shared" si="29"/>
        <v/>
      </c>
      <c r="AE112" s="29"/>
      <c r="AF112" s="11" t="str">
        <f t="shared" si="36"/>
        <v/>
      </c>
      <c r="AG112" s="11" t="str">
        <f t="shared" si="37"/>
        <v/>
      </c>
      <c r="AH112" s="1" t="str">
        <f t="shared" si="30"/>
        <v/>
      </c>
    </row>
    <row r="113" spans="1:34" x14ac:dyDescent="0.25">
      <c r="A113" s="1" t="str">
        <f t="shared" si="26"/>
        <v>20144</v>
      </c>
      <c r="B113" s="19">
        <v>41759</v>
      </c>
      <c r="C113" s="37">
        <f>'Irr Correlation'!I113</f>
        <v>162.15605432637676</v>
      </c>
      <c r="D113" s="63">
        <f>IF(ISNA(MATCH(A113,'Data to provide'!$Q$2:$Q$200,0)),0,INDEX('Data to provide'!$S$2:$S$200,MATCH('Yield Correlation'!A113,'Data to provide'!$Q$2:$Q$200,0)))</f>
        <v>311309</v>
      </c>
      <c r="E113" s="67">
        <f>IF(ISNA(MATCH(A113,'Data to provide'!$U$2:$U$200,0)),0,INDEX('Data to provide'!$W$2:$W$200,MATCH('Yield Correlation'!A113,'Data to provide'!$U$2:$U$200,0)))</f>
        <v>0.95199999999999996</v>
      </c>
      <c r="F113" s="39">
        <f t="shared" si="32"/>
        <v>327005.25210084033</v>
      </c>
      <c r="G113" s="17">
        <f t="shared" si="33"/>
        <v>312490.37473818142</v>
      </c>
      <c r="H113" s="68">
        <f t="shared" si="31"/>
        <v>3</v>
      </c>
      <c r="R113" s="48"/>
      <c r="S113" s="11" t="str">
        <f t="shared" si="34"/>
        <v/>
      </c>
      <c r="T113" s="11" t="str">
        <f t="shared" si="35"/>
        <v/>
      </c>
      <c r="U113" t="str">
        <f t="shared" si="27"/>
        <v/>
      </c>
      <c r="V113" t="str">
        <f t="shared" si="28"/>
        <v/>
      </c>
      <c r="W113" t="str">
        <f t="shared" si="29"/>
        <v/>
      </c>
      <c r="AE113" s="29"/>
      <c r="AF113" s="11" t="str">
        <f t="shared" si="36"/>
        <v/>
      </c>
      <c r="AG113" s="11" t="str">
        <f t="shared" si="37"/>
        <v/>
      </c>
      <c r="AH113" s="1" t="str">
        <f t="shared" si="30"/>
        <v/>
      </c>
    </row>
    <row r="114" spans="1:34" x14ac:dyDescent="0.25">
      <c r="A114" s="1" t="str">
        <f t="shared" si="26"/>
        <v>20145</v>
      </c>
      <c r="B114" s="19">
        <v>41790</v>
      </c>
      <c r="C114" s="37">
        <f>'Irr Correlation'!I114</f>
        <v>189.98370628211902</v>
      </c>
      <c r="D114" s="63">
        <f>IF(ISNA(MATCH(A114,'Data to provide'!$Q$2:$Q$200,0)),0,INDEX('Data to provide'!$S$2:$S$200,MATCH('Yield Correlation'!A114,'Data to provide'!$Q$2:$Q$200,0)))</f>
        <v>358602</v>
      </c>
      <c r="E114" s="67">
        <f>IF(ISNA(MATCH(A114,'Data to provide'!$U$2:$U$200,0)),0,INDEX('Data to provide'!$W$2:$W$200,MATCH('Yield Correlation'!A114,'Data to provide'!$U$2:$U$200,0)))</f>
        <v>0.98199999999999998</v>
      </c>
      <c r="F114" s="39">
        <f t="shared" si="32"/>
        <v>365175.15274949087</v>
      </c>
      <c r="G114" s="17">
        <f t="shared" si="33"/>
        <v>360975.04231165419</v>
      </c>
      <c r="H114" s="68">
        <f t="shared" si="31"/>
        <v>4</v>
      </c>
      <c r="R114" s="48"/>
      <c r="S114" s="11" t="str">
        <f t="shared" si="34"/>
        <v/>
      </c>
      <c r="T114" s="11" t="str">
        <f t="shared" si="35"/>
        <v/>
      </c>
      <c r="U114" t="str">
        <f t="shared" si="27"/>
        <v/>
      </c>
      <c r="V114" t="str">
        <f t="shared" si="28"/>
        <v/>
      </c>
      <c r="W114" t="str">
        <f t="shared" si="29"/>
        <v/>
      </c>
      <c r="AE114" s="29"/>
      <c r="AF114" s="11" t="str">
        <f t="shared" si="36"/>
        <v/>
      </c>
      <c r="AG114" s="11" t="str">
        <f t="shared" si="37"/>
        <v/>
      </c>
      <c r="AH114" s="1" t="str">
        <f t="shared" si="30"/>
        <v/>
      </c>
    </row>
    <row r="115" spans="1:34" x14ac:dyDescent="0.25">
      <c r="A115" s="1" t="str">
        <f t="shared" si="26"/>
        <v>20146</v>
      </c>
      <c r="B115" s="19">
        <v>41820</v>
      </c>
      <c r="C115" s="37">
        <f>'Irr Correlation'!I115</f>
        <v>196.58938102542129</v>
      </c>
      <c r="D115" s="63">
        <f>IF(ISNA(MATCH(A115,'Data to provide'!$Q$2:$Q$200,0)),0,INDEX('Data to provide'!$S$2:$S$200,MATCH('Yield Correlation'!A115,'Data to provide'!$Q$2:$Q$200,0)))</f>
        <v>381045</v>
      </c>
      <c r="E115" s="67">
        <f>IF(ISNA(MATCH(A115,'Data to provide'!$U$2:$U$200,0)),0,INDEX('Data to provide'!$W$2:$W$200,MATCH('Yield Correlation'!A115,'Data to provide'!$U$2:$U$200,0)))</f>
        <v>0.98899999999999999</v>
      </c>
      <c r="F115" s="39">
        <f t="shared" si="32"/>
        <v>385283.11425682507</v>
      </c>
      <c r="G115" s="17">
        <f t="shared" si="33"/>
        <v>372484.23987301748</v>
      </c>
      <c r="H115" s="68">
        <f t="shared" si="31"/>
        <v>5</v>
      </c>
      <c r="R115" s="48"/>
      <c r="S115" s="11" t="str">
        <f t="shared" si="34"/>
        <v/>
      </c>
      <c r="T115" s="11" t="str">
        <f t="shared" si="35"/>
        <v/>
      </c>
      <c r="U115" t="str">
        <f t="shared" si="27"/>
        <v/>
      </c>
      <c r="V115" t="str">
        <f t="shared" si="28"/>
        <v/>
      </c>
      <c r="W115" t="str">
        <f t="shared" si="29"/>
        <v/>
      </c>
      <c r="AE115" s="29"/>
      <c r="AF115" s="11" t="str">
        <f t="shared" si="36"/>
        <v/>
      </c>
      <c r="AG115" s="11" t="str">
        <f t="shared" si="37"/>
        <v/>
      </c>
      <c r="AH115" s="1" t="str">
        <f t="shared" si="30"/>
        <v/>
      </c>
    </row>
    <row r="116" spans="1:34" x14ac:dyDescent="0.25">
      <c r="A116" s="1" t="str">
        <f t="shared" si="26"/>
        <v>20147</v>
      </c>
      <c r="B116" s="19">
        <v>41851</v>
      </c>
      <c r="C116" s="37">
        <f>'Irr Correlation'!I116</f>
        <v>179.80584357084825</v>
      </c>
      <c r="D116" s="63">
        <f>IF(ISNA(MATCH(A116,'Data to provide'!$Q$2:$Q$200,0)),0,INDEX('Data to provide'!$S$2:$S$200,MATCH('Yield Correlation'!A116,'Data to provide'!$Q$2:$Q$200,0)))</f>
        <v>348398</v>
      </c>
      <c r="E116" s="67">
        <f>IF(ISNA(MATCH(A116,'Data to provide'!$U$2:$U$200,0)),0,INDEX('Data to provide'!$W$2:$W$200,MATCH('Yield Correlation'!A116,'Data to provide'!$U$2:$U$200,0)))</f>
        <v>1</v>
      </c>
      <c r="F116" s="39">
        <f t="shared" si="32"/>
        <v>348398</v>
      </c>
      <c r="G116" s="17">
        <f t="shared" si="33"/>
        <v>343241.9511062146</v>
      </c>
      <c r="H116" s="68">
        <f t="shared" si="31"/>
        <v>6</v>
      </c>
      <c r="R116" s="48"/>
      <c r="S116" s="11" t="str">
        <f t="shared" si="34"/>
        <v/>
      </c>
      <c r="T116" s="11" t="str">
        <f t="shared" si="35"/>
        <v/>
      </c>
      <c r="U116" t="str">
        <f t="shared" si="27"/>
        <v/>
      </c>
      <c r="V116" t="str">
        <f t="shared" si="28"/>
        <v/>
      </c>
      <c r="W116" t="str">
        <f t="shared" si="29"/>
        <v/>
      </c>
      <c r="AE116" s="29"/>
      <c r="AF116" s="11" t="str">
        <f t="shared" si="36"/>
        <v/>
      </c>
      <c r="AG116" s="11" t="str">
        <f t="shared" si="37"/>
        <v/>
      </c>
      <c r="AH116" s="1" t="str">
        <f t="shared" si="30"/>
        <v/>
      </c>
    </row>
    <row r="117" spans="1:34" x14ac:dyDescent="0.25">
      <c r="A117" s="1" t="str">
        <f t="shared" si="26"/>
        <v>20148</v>
      </c>
      <c r="B117" s="19">
        <v>41882</v>
      </c>
      <c r="C117" s="37">
        <f>'Irr Correlation'!I117</f>
        <v>195.15388140266748</v>
      </c>
      <c r="D117" s="63">
        <f>IF(ISNA(MATCH(A117,'Data to provide'!$Q$2:$Q$200,0)),0,INDEX('Data to provide'!$S$2:$S$200,MATCH('Yield Correlation'!A117,'Data to provide'!$Q$2:$Q$200,0)))</f>
        <v>377568</v>
      </c>
      <c r="E117" s="67">
        <f>IF(ISNA(MATCH(A117,'Data to provide'!$U$2:$U$200,0)),0,INDEX('Data to provide'!$W$2:$W$200,MATCH('Yield Correlation'!A117,'Data to provide'!$U$2:$U$200,0)))</f>
        <v>1</v>
      </c>
      <c r="F117" s="39">
        <f t="shared" si="32"/>
        <v>377568</v>
      </c>
      <c r="G117" s="17">
        <f t="shared" si="33"/>
        <v>369983.14053047297</v>
      </c>
      <c r="H117" s="68">
        <f t="shared" si="31"/>
        <v>7</v>
      </c>
      <c r="R117" s="48"/>
      <c r="S117" s="11" t="str">
        <f t="shared" si="34"/>
        <v/>
      </c>
      <c r="T117" s="11" t="str">
        <f t="shared" si="35"/>
        <v/>
      </c>
      <c r="U117" t="str">
        <f t="shared" si="27"/>
        <v/>
      </c>
      <c r="V117" t="str">
        <f t="shared" si="28"/>
        <v/>
      </c>
      <c r="W117" t="str">
        <f t="shared" si="29"/>
        <v/>
      </c>
      <c r="AE117" s="29"/>
      <c r="AF117" s="11" t="str">
        <f t="shared" si="36"/>
        <v/>
      </c>
      <c r="AG117" s="11" t="str">
        <f t="shared" si="37"/>
        <v/>
      </c>
      <c r="AH117" s="1" t="str">
        <f t="shared" si="30"/>
        <v/>
      </c>
    </row>
    <row r="118" spans="1:34" x14ac:dyDescent="0.25">
      <c r="A118" s="1" t="str">
        <f t="shared" si="26"/>
        <v>20149</v>
      </c>
      <c r="B118" s="19">
        <v>41912</v>
      </c>
      <c r="C118" s="37">
        <f>'Irr Correlation'!I118</f>
        <v>151.10092975460833</v>
      </c>
      <c r="D118" s="63">
        <f>IF(ISNA(MATCH(A118,'Data to provide'!$Q$2:$Q$200,0)),0,INDEX('Data to provide'!$S$2:$S$200,MATCH('Yield Correlation'!A118,'Data to provide'!$Q$2:$Q$200,0)))</f>
        <v>300992</v>
      </c>
      <c r="E118" s="67">
        <f>IF(ISNA(MATCH(A118,'Data to provide'!$U$2:$U$200,0)),0,INDEX('Data to provide'!$W$2:$W$200,MATCH('Yield Correlation'!A118,'Data to provide'!$U$2:$U$200,0)))</f>
        <v>1</v>
      </c>
      <c r="F118" s="39">
        <f t="shared" si="32"/>
        <v>300992</v>
      </c>
      <c r="G118" s="17">
        <f t="shared" si="33"/>
        <v>293228.81286806765</v>
      </c>
      <c r="H118" s="68">
        <f t="shared" si="31"/>
        <v>8</v>
      </c>
      <c r="R118" s="48"/>
      <c r="S118" s="11" t="str">
        <f t="shared" si="34"/>
        <v/>
      </c>
      <c r="T118" s="11" t="str">
        <f t="shared" si="35"/>
        <v/>
      </c>
      <c r="U118" t="str">
        <f t="shared" si="27"/>
        <v/>
      </c>
      <c r="V118" t="str">
        <f t="shared" si="28"/>
        <v/>
      </c>
      <c r="W118" t="str">
        <f t="shared" si="29"/>
        <v/>
      </c>
      <c r="AE118" s="29"/>
      <c r="AF118" s="11" t="str">
        <f t="shared" si="36"/>
        <v/>
      </c>
      <c r="AG118" s="11" t="str">
        <f t="shared" si="37"/>
        <v/>
      </c>
      <c r="AH118" s="1" t="str">
        <f t="shared" si="30"/>
        <v/>
      </c>
    </row>
    <row r="119" spans="1:34" x14ac:dyDescent="0.25">
      <c r="A119" s="1" t="str">
        <f t="shared" si="26"/>
        <v>201410</v>
      </c>
      <c r="B119" s="19">
        <v>41943</v>
      </c>
      <c r="C119" s="37">
        <f>'Irr Correlation'!I119</f>
        <v>130.02191412105807</v>
      </c>
      <c r="D119" s="63">
        <f>IF(ISNA(MATCH(A119,'Data to provide'!$Q$2:$Q$200,0)),0,INDEX('Data to provide'!$S$2:$S$200,MATCH('Yield Correlation'!A119,'Data to provide'!$Q$2:$Q$200,0)))</f>
        <v>250837</v>
      </c>
      <c r="E119" s="67">
        <f>IF(ISNA(MATCH(A119,'Data to provide'!$U$2:$U$200,0)),0,INDEX('Data to provide'!$W$2:$W$200,MATCH('Yield Correlation'!A119,'Data to provide'!$U$2:$U$200,0)))</f>
        <v>1</v>
      </c>
      <c r="F119" s="39">
        <f t="shared" si="32"/>
        <v>250837</v>
      </c>
      <c r="G119" s="17">
        <f t="shared" si="33"/>
        <v>256502.42763821979</v>
      </c>
      <c r="H119" s="68">
        <f t="shared" si="31"/>
        <v>9</v>
      </c>
      <c r="R119" s="48"/>
      <c r="S119" s="11" t="str">
        <f t="shared" si="34"/>
        <v/>
      </c>
      <c r="T119" s="11" t="str">
        <f t="shared" si="35"/>
        <v/>
      </c>
      <c r="U119" t="str">
        <f t="shared" si="27"/>
        <v/>
      </c>
      <c r="V119" t="str">
        <f t="shared" si="28"/>
        <v/>
      </c>
      <c r="W119" t="str">
        <f t="shared" si="29"/>
        <v/>
      </c>
      <c r="AE119" s="29"/>
      <c r="AF119" s="11" t="str">
        <f t="shared" si="36"/>
        <v/>
      </c>
      <c r="AG119" s="11" t="str">
        <f t="shared" si="37"/>
        <v/>
      </c>
      <c r="AH119" s="1" t="str">
        <f t="shared" si="30"/>
        <v/>
      </c>
    </row>
    <row r="120" spans="1:34" x14ac:dyDescent="0.25">
      <c r="A120" s="1" t="str">
        <f t="shared" si="26"/>
        <v>201411</v>
      </c>
      <c r="B120" s="19">
        <v>41973</v>
      </c>
      <c r="C120" s="37">
        <f>'Irr Correlation'!I120</f>
        <v>64.470724825578955</v>
      </c>
      <c r="D120" s="63">
        <f>IF(ISNA(MATCH(A120,'Data to provide'!$Q$2:$Q$200,0)),0,INDEX('Data to provide'!$S$2:$S$200,MATCH('Yield Correlation'!A120,'Data to provide'!$Q$2:$Q$200,0)))</f>
        <v>125751</v>
      </c>
      <c r="E120" s="67">
        <f>IF(ISNA(MATCH(A120,'Data to provide'!$U$2:$U$200,0)),0,INDEX('Data to provide'!$W$2:$W$200,MATCH('Yield Correlation'!A120,'Data to provide'!$U$2:$U$200,0)))</f>
        <v>1</v>
      </c>
      <c r="F120" s="39">
        <f t="shared" si="32"/>
        <v>125751</v>
      </c>
      <c r="G120" s="17">
        <f t="shared" si="33"/>
        <v>142291.29595194542</v>
      </c>
      <c r="H120" s="68">
        <f t="shared" si="31"/>
        <v>10</v>
      </c>
      <c r="R120" s="48"/>
      <c r="S120" s="11" t="str">
        <f t="shared" si="34"/>
        <v/>
      </c>
      <c r="T120" s="11" t="str">
        <f t="shared" si="35"/>
        <v/>
      </c>
      <c r="U120" t="str">
        <f t="shared" si="27"/>
        <v/>
      </c>
      <c r="V120" t="str">
        <f t="shared" si="28"/>
        <v/>
      </c>
      <c r="W120" t="str">
        <f t="shared" si="29"/>
        <v/>
      </c>
      <c r="AE120" s="29"/>
      <c r="AF120" s="11" t="str">
        <f t="shared" si="36"/>
        <v/>
      </c>
      <c r="AG120" s="11" t="str">
        <f t="shared" si="37"/>
        <v/>
      </c>
      <c r="AH120" s="1" t="str">
        <f t="shared" si="30"/>
        <v/>
      </c>
    </row>
    <row r="121" spans="1:34" x14ac:dyDescent="0.25">
      <c r="A121" s="1" t="str">
        <f t="shared" si="26"/>
        <v>201412</v>
      </c>
      <c r="B121" s="19">
        <v>42004</v>
      </c>
      <c r="C121" s="37">
        <f>'Irr Correlation'!I121</f>
        <v>64.190636488809773</v>
      </c>
      <c r="D121" s="63">
        <f>IF(ISNA(MATCH(A121,'Data to provide'!$Q$2:$Q$200,0)),0,INDEX('Data to provide'!$S$2:$S$200,MATCH('Yield Correlation'!A121,'Data to provide'!$Q$2:$Q$200,0)))</f>
        <v>104310</v>
      </c>
      <c r="E121" s="67">
        <f>IF(ISNA(MATCH(A121,'Data to provide'!$U$2:$U$200,0)),0,INDEX('Data to provide'!$W$2:$W$200,MATCH('Yield Correlation'!A121,'Data to provide'!$U$2:$U$200,0)))</f>
        <v>1</v>
      </c>
      <c r="F121" s="39">
        <f t="shared" si="32"/>
        <v>104310</v>
      </c>
      <c r="G121" s="17">
        <f t="shared" si="33"/>
        <v>141803.29251130088</v>
      </c>
      <c r="H121" s="68">
        <f t="shared" si="31"/>
        <v>11</v>
      </c>
      <c r="R121" s="48"/>
      <c r="S121" s="11" t="str">
        <f t="shared" si="34"/>
        <v/>
      </c>
      <c r="T121" s="11" t="str">
        <f t="shared" si="35"/>
        <v/>
      </c>
      <c r="U121" t="str">
        <f t="shared" si="27"/>
        <v/>
      </c>
      <c r="V121" t="str">
        <f t="shared" si="28"/>
        <v/>
      </c>
      <c r="W121" t="str">
        <f t="shared" si="29"/>
        <v/>
      </c>
      <c r="AE121" s="29"/>
      <c r="AF121" s="11" t="str">
        <f t="shared" si="36"/>
        <v/>
      </c>
      <c r="AG121" s="11" t="str">
        <f t="shared" si="37"/>
        <v/>
      </c>
      <c r="AH121" s="1" t="str">
        <f t="shared" si="30"/>
        <v/>
      </c>
    </row>
    <row r="122" spans="1:34" x14ac:dyDescent="0.25">
      <c r="A122" s="1" t="str">
        <f t="shared" si="26"/>
        <v>20151</v>
      </c>
      <c r="B122" s="19">
        <v>42035</v>
      </c>
      <c r="C122" s="37">
        <f>'Irr Correlation'!I122</f>
        <v>82.206571215804814</v>
      </c>
      <c r="D122" s="63">
        <f>IF(ISNA(MATCH(A122,'Data to provide'!$Q$2:$Q$200,0)),0,INDEX('Data to provide'!$S$2:$S$200,MATCH('Yield Correlation'!A122,'Data to provide'!$Q$2:$Q$200,0)))</f>
        <v>139966</v>
      </c>
      <c r="E122" s="67">
        <f>IF(ISNA(MATCH(A122,'Data to provide'!$U$2:$U$200,0)),0,INDEX('Data to provide'!$W$2:$W$200,MATCH('Yield Correlation'!A122,'Data to provide'!$U$2:$U$200,0)))</f>
        <v>0.97</v>
      </c>
      <c r="F122" s="39">
        <f t="shared" si="32"/>
        <v>144294.84536082475</v>
      </c>
      <c r="G122" s="17">
        <f t="shared" si="33"/>
        <v>173192.81138457725</v>
      </c>
      <c r="H122" s="68">
        <f t="shared" si="31"/>
        <v>12</v>
      </c>
      <c r="R122" s="48"/>
      <c r="S122" s="11" t="str">
        <f t="shared" si="34"/>
        <v/>
      </c>
      <c r="T122" s="11" t="str">
        <f t="shared" si="35"/>
        <v/>
      </c>
      <c r="U122" t="str">
        <f t="shared" si="27"/>
        <v/>
      </c>
      <c r="V122" t="str">
        <f t="shared" si="28"/>
        <v/>
      </c>
      <c r="W122" t="str">
        <f t="shared" si="29"/>
        <v/>
      </c>
      <c r="AE122" s="29"/>
      <c r="AF122" s="11" t="str">
        <f t="shared" si="36"/>
        <v/>
      </c>
      <c r="AG122" s="11" t="str">
        <f t="shared" si="37"/>
        <v/>
      </c>
      <c r="AH122" s="1" t="str">
        <f t="shared" si="30"/>
        <v/>
      </c>
    </row>
    <row r="123" spans="1:34" x14ac:dyDescent="0.25">
      <c r="A123" s="1" t="str">
        <f t="shared" si="26"/>
        <v>20152</v>
      </c>
      <c r="B123" s="19">
        <v>42063</v>
      </c>
      <c r="C123" s="37">
        <f>'Irr Correlation'!I123</f>
        <v>91.938745747271554</v>
      </c>
      <c r="D123" s="63">
        <f>IF(ISNA(MATCH(A123,'Data to provide'!$Q$2:$Q$200,0)),0,INDEX('Data to provide'!$S$2:$S$200,MATCH('Yield Correlation'!A123,'Data to provide'!$Q$2:$Q$200,0)))</f>
        <v>187306</v>
      </c>
      <c r="E123" s="67">
        <f>IF(ISNA(MATCH(A123,'Data to provide'!$U$2:$U$200,0)),0,INDEX('Data to provide'!$W$2:$W$200,MATCH('Yield Correlation'!A123,'Data to provide'!$U$2:$U$200,0)))</f>
        <v>1</v>
      </c>
      <c r="F123" s="39">
        <f t="shared" si="32"/>
        <v>187306</v>
      </c>
      <c r="G123" s="17">
        <f t="shared" si="33"/>
        <v>190149.37127240543</v>
      </c>
      <c r="H123" s="68">
        <f t="shared" si="31"/>
        <v>1</v>
      </c>
      <c r="R123" s="48"/>
      <c r="S123" s="11" t="str">
        <f t="shared" si="34"/>
        <v/>
      </c>
      <c r="T123" s="11" t="str">
        <f t="shared" si="35"/>
        <v/>
      </c>
      <c r="U123" t="str">
        <f t="shared" si="27"/>
        <v/>
      </c>
      <c r="V123" t="str">
        <f t="shared" si="28"/>
        <v/>
      </c>
      <c r="W123" t="str">
        <f t="shared" si="29"/>
        <v/>
      </c>
      <c r="AE123" s="29"/>
      <c r="AF123" s="11" t="str">
        <f t="shared" si="36"/>
        <v/>
      </c>
      <c r="AG123" s="11" t="str">
        <f t="shared" si="37"/>
        <v/>
      </c>
      <c r="AH123" s="1" t="str">
        <f t="shared" si="30"/>
        <v/>
      </c>
    </row>
    <row r="124" spans="1:34" x14ac:dyDescent="0.25">
      <c r="A124" s="1" t="str">
        <f t="shared" si="26"/>
        <v>20153</v>
      </c>
      <c r="B124" s="19">
        <v>42094</v>
      </c>
      <c r="C124" s="37">
        <f>'Irr Correlation'!I124</f>
        <v>125.38189581710839</v>
      </c>
      <c r="D124" s="63">
        <f>IF(ISNA(MATCH(A124,'Data to provide'!$Q$2:$Q$200,0)),0,INDEX('Data to provide'!$S$2:$S$200,MATCH('Yield Correlation'!A124,'Data to provide'!$Q$2:$Q$200,0)))</f>
        <v>244654</v>
      </c>
      <c r="E124" s="67">
        <f>IF(ISNA(MATCH(A124,'Data to provide'!$U$2:$U$200,0)),0,INDEX('Data to provide'!$W$2:$W$200,MATCH('Yield Correlation'!A124,'Data to provide'!$U$2:$U$200,0)))</f>
        <v>1</v>
      </c>
      <c r="F124" s="39">
        <f t="shared" si="32"/>
        <v>244654</v>
      </c>
      <c r="G124" s="17">
        <f t="shared" si="33"/>
        <v>248418.03211107914</v>
      </c>
      <c r="H124" s="68">
        <f t="shared" si="31"/>
        <v>2</v>
      </c>
      <c r="R124" s="48"/>
      <c r="S124" s="11" t="str">
        <f t="shared" si="34"/>
        <v/>
      </c>
      <c r="T124" s="11" t="str">
        <f t="shared" si="35"/>
        <v/>
      </c>
      <c r="U124" t="str">
        <f t="shared" si="27"/>
        <v/>
      </c>
      <c r="V124" t="str">
        <f t="shared" si="28"/>
        <v/>
      </c>
      <c r="W124" t="str">
        <f t="shared" si="29"/>
        <v/>
      </c>
      <c r="AE124" s="29"/>
      <c r="AF124" s="11" t="str">
        <f t="shared" si="36"/>
        <v/>
      </c>
      <c r="AG124" s="11" t="str">
        <f t="shared" si="37"/>
        <v/>
      </c>
      <c r="AH124" s="1" t="str">
        <f t="shared" si="30"/>
        <v/>
      </c>
    </row>
    <row r="125" spans="1:34" x14ac:dyDescent="0.25">
      <c r="A125" s="1" t="str">
        <f t="shared" si="26"/>
        <v>20154</v>
      </c>
      <c r="B125" s="19">
        <v>42124</v>
      </c>
      <c r="C125" s="37">
        <f>'Irr Correlation'!I125</f>
        <v>179.13197642493921</v>
      </c>
      <c r="D125" s="63">
        <f>IF(ISNA(MATCH(A125,'Data to provide'!$Q$2:$Q$200,0)),0,INDEX('Data to provide'!$S$2:$S$200,MATCH('Yield Correlation'!A125,'Data to provide'!$Q$2:$Q$200,0)))</f>
        <v>329312</v>
      </c>
      <c r="E125" s="67">
        <f>IF(ISNA(MATCH(A125,'Data to provide'!$U$2:$U$200,0)),0,INDEX('Data to provide'!$W$2:$W$200,MATCH('Yield Correlation'!A125,'Data to provide'!$U$2:$U$200,0)))</f>
        <v>0.94599999999999995</v>
      </c>
      <c r="F125" s="39">
        <f t="shared" si="32"/>
        <v>348109.93657505285</v>
      </c>
      <c r="G125" s="17">
        <f t="shared" si="33"/>
        <v>342067.85906962998</v>
      </c>
      <c r="H125" s="68">
        <f t="shared" si="31"/>
        <v>3</v>
      </c>
      <c r="R125" s="48"/>
      <c r="S125" s="11" t="str">
        <f t="shared" si="34"/>
        <v/>
      </c>
      <c r="T125" s="11" t="str">
        <f t="shared" si="35"/>
        <v/>
      </c>
      <c r="U125" t="str">
        <f t="shared" si="27"/>
        <v/>
      </c>
      <c r="V125" t="str">
        <f t="shared" si="28"/>
        <v/>
      </c>
      <c r="W125" t="str">
        <f t="shared" si="29"/>
        <v/>
      </c>
      <c r="AE125" s="29"/>
      <c r="AF125" s="11" t="str">
        <f t="shared" si="36"/>
        <v/>
      </c>
      <c r="AG125" s="11" t="str">
        <f t="shared" si="37"/>
        <v/>
      </c>
      <c r="AH125" s="1" t="str">
        <f t="shared" si="30"/>
        <v/>
      </c>
    </row>
    <row r="126" spans="1:34" x14ac:dyDescent="0.25">
      <c r="A126" s="1" t="str">
        <f t="shared" si="26"/>
        <v>20155</v>
      </c>
      <c r="B126" s="19">
        <v>42155</v>
      </c>
      <c r="C126" s="37">
        <f>'Irr Correlation'!I126</f>
        <v>183.55634526937311</v>
      </c>
      <c r="D126" s="63">
        <f>IF(ISNA(MATCH(A126,'Data to provide'!$Q$2:$Q$200,0)),0,INDEX('Data to provide'!$S$2:$S$200,MATCH('Yield Correlation'!A126,'Data to provide'!$Q$2:$Q$200,0)))</f>
        <v>360143</v>
      </c>
      <c r="E126" s="67">
        <f>IF(ISNA(MATCH(A126,'Data to provide'!$U$2:$U$200,0)),0,INDEX('Data to provide'!$W$2:$W$200,MATCH('Yield Correlation'!A126,'Data to provide'!$U$2:$U$200,0)))</f>
        <v>1</v>
      </c>
      <c r="F126" s="39">
        <f t="shared" si="32"/>
        <v>360143</v>
      </c>
      <c r="G126" s="17">
        <f t="shared" si="33"/>
        <v>349776.52428457432</v>
      </c>
      <c r="H126" s="68">
        <f t="shared" si="31"/>
        <v>4</v>
      </c>
      <c r="R126" s="48"/>
      <c r="S126" s="11" t="str">
        <f t="shared" si="34"/>
        <v/>
      </c>
      <c r="T126" s="11" t="str">
        <f t="shared" si="35"/>
        <v/>
      </c>
      <c r="U126" t="str">
        <f t="shared" si="27"/>
        <v/>
      </c>
      <c r="V126" t="str">
        <f t="shared" si="28"/>
        <v/>
      </c>
      <c r="W126" t="str">
        <f t="shared" si="29"/>
        <v/>
      </c>
      <c r="AE126" s="29"/>
      <c r="AF126" s="11" t="str">
        <f t="shared" si="36"/>
        <v/>
      </c>
      <c r="AG126" s="11" t="str">
        <f t="shared" si="37"/>
        <v/>
      </c>
      <c r="AH126" s="1" t="str">
        <f t="shared" si="30"/>
        <v/>
      </c>
    </row>
    <row r="127" spans="1:34" x14ac:dyDescent="0.25">
      <c r="A127" s="1" t="str">
        <f t="shared" si="26"/>
        <v>20156</v>
      </c>
      <c r="B127" s="19">
        <v>42185</v>
      </c>
      <c r="C127" s="37">
        <f>'Irr Correlation'!I127</f>
        <v>209.54831667184789</v>
      </c>
      <c r="D127" s="63">
        <f>IF(ISNA(MATCH(A127,'Data to provide'!$Q$2:$Q$200,0)),0,INDEX('Data to provide'!$S$2:$S$200,MATCH('Yield Correlation'!A127,'Data to provide'!$Q$2:$Q$200,0)))</f>
        <v>394458</v>
      </c>
      <c r="E127" s="67">
        <f>IF(ISNA(MATCH(A127,'Data to provide'!$U$2:$U$200,0)),0,INDEX('Data to provide'!$W$2:$W$200,MATCH('Yield Correlation'!A127,'Data to provide'!$U$2:$U$200,0)))</f>
        <v>1</v>
      </c>
      <c r="F127" s="39">
        <f t="shared" si="32"/>
        <v>394458</v>
      </c>
      <c r="G127" s="17">
        <f t="shared" si="33"/>
        <v>395062.84937705676</v>
      </c>
      <c r="H127" s="68">
        <f t="shared" si="31"/>
        <v>5</v>
      </c>
      <c r="R127" s="48"/>
      <c r="S127" s="11" t="str">
        <f t="shared" si="34"/>
        <v/>
      </c>
      <c r="T127" s="11" t="str">
        <f t="shared" si="35"/>
        <v/>
      </c>
      <c r="U127" t="str">
        <f t="shared" si="27"/>
        <v/>
      </c>
      <c r="V127" t="str">
        <f t="shared" si="28"/>
        <v/>
      </c>
      <c r="W127" t="str">
        <f t="shared" si="29"/>
        <v/>
      </c>
      <c r="AE127" s="29"/>
      <c r="AF127" s="11" t="str">
        <f t="shared" si="36"/>
        <v/>
      </c>
      <c r="AG127" s="11" t="str">
        <f t="shared" si="37"/>
        <v/>
      </c>
      <c r="AH127" s="1" t="str">
        <f t="shared" si="30"/>
        <v/>
      </c>
    </row>
    <row r="128" spans="1:34" x14ac:dyDescent="0.25">
      <c r="A128" s="1" t="str">
        <f t="shared" si="26"/>
        <v>20157</v>
      </c>
      <c r="B128" s="19">
        <v>42216</v>
      </c>
      <c r="C128" s="37">
        <f>'Irr Correlation'!I128</f>
        <v>210.07007688851513</v>
      </c>
      <c r="D128" s="63">
        <f>IF(ISNA(MATCH(A128,'Data to provide'!$Q$2:$Q$200,0)),0,INDEX('Data to provide'!$S$2:$S$200,MATCH('Yield Correlation'!A128,'Data to provide'!$Q$2:$Q$200,0)))</f>
        <v>393474</v>
      </c>
      <c r="E128" s="67">
        <f>IF(ISNA(MATCH(A128,'Data to provide'!$U$2:$U$200,0)),0,INDEX('Data to provide'!$W$2:$W$200,MATCH('Yield Correlation'!A128,'Data to provide'!$U$2:$U$200,0)))</f>
        <v>0.98399999999999999</v>
      </c>
      <c r="F128" s="39">
        <f t="shared" si="32"/>
        <v>399871.95121951221</v>
      </c>
      <c r="G128" s="17">
        <f t="shared" si="33"/>
        <v>395971.92250684899</v>
      </c>
      <c r="H128" s="68">
        <f t="shared" si="31"/>
        <v>6</v>
      </c>
      <c r="R128" s="48"/>
      <c r="S128" s="11" t="str">
        <f t="shared" si="34"/>
        <v/>
      </c>
      <c r="T128" s="11" t="str">
        <f t="shared" si="35"/>
        <v/>
      </c>
      <c r="U128" t="str">
        <f t="shared" si="27"/>
        <v/>
      </c>
      <c r="V128" t="str">
        <f t="shared" si="28"/>
        <v/>
      </c>
      <c r="W128" t="str">
        <f t="shared" si="29"/>
        <v/>
      </c>
      <c r="AE128" s="29"/>
      <c r="AF128" s="11" t="str">
        <f t="shared" si="36"/>
        <v/>
      </c>
      <c r="AG128" s="11" t="str">
        <f t="shared" si="37"/>
        <v/>
      </c>
      <c r="AH128" s="1" t="str">
        <f t="shared" si="30"/>
        <v/>
      </c>
    </row>
    <row r="129" spans="1:34" x14ac:dyDescent="0.25">
      <c r="A129" s="1" t="str">
        <f t="shared" si="26"/>
        <v>20158</v>
      </c>
      <c r="B129" s="19">
        <v>42247</v>
      </c>
      <c r="C129" s="37">
        <f>'Irr Correlation'!I129</f>
        <v>175.78041874896081</v>
      </c>
      <c r="D129" s="63">
        <f>IF(ISNA(MATCH(A129,'Data to provide'!$Q$2:$Q$200,0)),0,INDEX('Data to provide'!$S$2:$S$200,MATCH('Yield Correlation'!A129,'Data to provide'!$Q$2:$Q$200,0)))</f>
        <v>222165</v>
      </c>
      <c r="E129" s="67">
        <f>IF(ISNA(MATCH(A129,'Data to provide'!$U$2:$U$200,0)),0,INDEX('Data to provide'!$W$2:$W$200,MATCH('Yield Correlation'!A129,'Data to provide'!$U$2:$U$200,0)))</f>
        <v>0.8</v>
      </c>
      <c r="F129" s="39">
        <f t="shared" si="32"/>
        <v>277706.25</v>
      </c>
      <c r="G129" s="17">
        <f t="shared" si="33"/>
        <v>336228.37394053699</v>
      </c>
      <c r="H129" s="68">
        <f t="shared" si="31"/>
        <v>7</v>
      </c>
      <c r="R129" s="48"/>
      <c r="S129" s="11" t="str">
        <f t="shared" si="34"/>
        <v/>
      </c>
      <c r="T129" s="11" t="str">
        <f t="shared" si="35"/>
        <v/>
      </c>
      <c r="U129" t="str">
        <f t="shared" si="27"/>
        <v/>
      </c>
      <c r="V129" t="str">
        <f t="shared" si="28"/>
        <v/>
      </c>
      <c r="W129" t="str">
        <f t="shared" si="29"/>
        <v/>
      </c>
      <c r="AE129" s="29"/>
      <c r="AF129" s="11" t="str">
        <f t="shared" si="36"/>
        <v/>
      </c>
      <c r="AG129" s="11" t="str">
        <f t="shared" si="37"/>
        <v/>
      </c>
      <c r="AH129" s="1" t="str">
        <f t="shared" si="30"/>
        <v/>
      </c>
    </row>
    <row r="130" spans="1:34" x14ac:dyDescent="0.25">
      <c r="A130" s="1" t="str">
        <f t="shared" si="26"/>
        <v>20159</v>
      </c>
      <c r="B130" s="19">
        <v>42277</v>
      </c>
      <c r="C130" s="37">
        <f>'Irr Correlation'!I130</f>
        <v>151.25528733499536</v>
      </c>
      <c r="D130" s="63">
        <f>IF(ISNA(MATCH(A130,'Data to provide'!$Q$2:$Q$200,0)),0,INDEX('Data to provide'!$S$2:$S$200,MATCH('Yield Correlation'!A130,'Data to provide'!$Q$2:$Q$200,0)))</f>
        <v>297156</v>
      </c>
      <c r="E130" s="67">
        <f>IF(ISNA(MATCH(A130,'Data to provide'!$U$2:$U$200,0)),0,INDEX('Data to provide'!$W$2:$W$200,MATCH('Yield Correlation'!A130,'Data to provide'!$U$2:$U$200,0)))</f>
        <v>0.99299999999999999</v>
      </c>
      <c r="F130" s="39">
        <f t="shared" ref="F130:F161" si="38">IFERROR(D130/E130,"")</f>
        <v>299250.75528700906</v>
      </c>
      <c r="G130" s="17">
        <f t="shared" ref="G130:G161" si="39">IF(AND($J$23&lt;&gt;0,C130&lt;&gt;0),C130*$J$23+$L$23,"")</f>
        <v>293497.75312879874</v>
      </c>
      <c r="H130" s="68">
        <f t="shared" si="31"/>
        <v>8</v>
      </c>
      <c r="R130" s="48"/>
      <c r="S130" s="11" t="str">
        <f t="shared" ref="S130:S161" si="40">_xlfn.IFNA(VLOOKUP(R130,$B$2:$F$169,2),"")</f>
        <v/>
      </c>
      <c r="T130" s="11" t="str">
        <f t="shared" ref="T130:T161" si="41">_xlfn.IFNA(VLOOKUP(R130,$B$2:$F$169,5),"")</f>
        <v/>
      </c>
      <c r="U130" t="str">
        <f t="shared" si="27"/>
        <v/>
      </c>
      <c r="V130" t="str">
        <f t="shared" si="28"/>
        <v/>
      </c>
      <c r="W130" t="str">
        <f t="shared" si="29"/>
        <v/>
      </c>
      <c r="AE130" s="29"/>
      <c r="AF130" s="11" t="str">
        <f t="shared" ref="AF130:AF161" si="42">_xlfn.IFNA(VLOOKUP(AE130,$B$2:$G$169,5),"")</f>
        <v/>
      </c>
      <c r="AG130" s="11" t="str">
        <f t="shared" ref="AG130:AG161" si="43">_xlfn.IFNA(VLOOKUP(AE130,$B$2:$G$169,6),"")</f>
        <v/>
      </c>
      <c r="AH130" s="1" t="str">
        <f t="shared" si="30"/>
        <v/>
      </c>
    </row>
    <row r="131" spans="1:34" x14ac:dyDescent="0.25">
      <c r="A131" s="1" t="str">
        <f t="shared" ref="A131:A194" si="44">YEAR(B131)&amp;MONTH(B131)</f>
        <v>201510</v>
      </c>
      <c r="B131" s="19">
        <v>42308</v>
      </c>
      <c r="C131" s="37">
        <f>'Irr Correlation'!I131</f>
        <v>110.01151240572624</v>
      </c>
      <c r="D131" s="63">
        <f>IF(ISNA(MATCH(A131,'Data to provide'!$Q$2:$Q$200,0)),0,INDEX('Data to provide'!$S$2:$S$200,MATCH('Yield Correlation'!A131,'Data to provide'!$Q$2:$Q$200,0)))</f>
        <v>212621</v>
      </c>
      <c r="E131" s="67">
        <f>IF(ISNA(MATCH(A131,'Data to provide'!$U$2:$U$200,0)),0,INDEX('Data to provide'!$W$2:$W$200,MATCH('Yield Correlation'!A131,'Data to provide'!$U$2:$U$200,0)))</f>
        <v>1</v>
      </c>
      <c r="F131" s="39">
        <f t="shared" si="38"/>
        <v>212621</v>
      </c>
      <c r="G131" s="17">
        <f t="shared" si="39"/>
        <v>221637.90954224326</v>
      </c>
      <c r="H131" s="68">
        <f t="shared" si="31"/>
        <v>9</v>
      </c>
      <c r="R131" s="48"/>
      <c r="S131" s="11" t="str">
        <f t="shared" si="40"/>
        <v/>
      </c>
      <c r="T131" s="11" t="str">
        <f t="shared" si="41"/>
        <v/>
      </c>
      <c r="U131" t="str">
        <f t="shared" ref="U131:U157" si="45">IF(R131,DAY(EOMONTH(R131,0)),"")</f>
        <v/>
      </c>
      <c r="V131" t="str">
        <f t="shared" ref="V131:V157" si="46">IF(R131,MONTH(R131),"")</f>
        <v/>
      </c>
      <c r="W131" t="str">
        <f t="shared" ref="W131:W157" si="47">IF(R131,YEAR(R131),"")</f>
        <v/>
      </c>
      <c r="AE131" s="29"/>
      <c r="AF131" s="11" t="str">
        <f t="shared" si="42"/>
        <v/>
      </c>
      <c r="AG131" s="11" t="str">
        <f t="shared" si="43"/>
        <v/>
      </c>
      <c r="AH131" s="1" t="str">
        <f t="shared" ref="AH131:AH169" si="48">IFERROR(AF131-AG131,"")</f>
        <v/>
      </c>
    </row>
    <row r="132" spans="1:34" x14ac:dyDescent="0.25">
      <c r="A132" s="1" t="str">
        <f t="shared" si="44"/>
        <v>201511</v>
      </c>
      <c r="B132" s="19">
        <v>42338</v>
      </c>
      <c r="C132" s="37">
        <f>'Irr Correlation'!I132</f>
        <v>98.566655792507078</v>
      </c>
      <c r="D132" s="63">
        <f>IF(ISNA(MATCH(A132,'Data to provide'!$Q$2:$Q$200,0)),0,INDEX('Data to provide'!$S$2:$S$200,MATCH('Yield Correlation'!A132,'Data to provide'!$Q$2:$Q$200,0)))</f>
        <v>181659</v>
      </c>
      <c r="E132" s="67">
        <f>IF(ISNA(MATCH(A132,'Data to provide'!$U$2:$U$200,0)),0,INDEX('Data to provide'!$W$2:$W$200,MATCH('Yield Correlation'!A132,'Data to provide'!$U$2:$U$200,0)))</f>
        <v>0.98599999999999999</v>
      </c>
      <c r="F132" s="39">
        <f t="shared" si="38"/>
        <v>184238.33671399596</v>
      </c>
      <c r="G132" s="17">
        <f t="shared" si="39"/>
        <v>201697.30983945419</v>
      </c>
      <c r="H132" s="68">
        <f t="shared" ref="H132:H195" si="49">IF((AND(AND(D132&gt;0,E132&gt;0),H131&lt;12)),H131+1,IF(H131=12,1,0))</f>
        <v>10</v>
      </c>
      <c r="R132" s="48"/>
      <c r="S132" s="11" t="str">
        <f t="shared" si="40"/>
        <v/>
      </c>
      <c r="T132" s="11" t="str">
        <f t="shared" si="41"/>
        <v/>
      </c>
      <c r="U132" t="str">
        <f t="shared" si="45"/>
        <v/>
      </c>
      <c r="V132" t="str">
        <f t="shared" si="46"/>
        <v/>
      </c>
      <c r="W132" t="str">
        <f t="shared" si="47"/>
        <v/>
      </c>
      <c r="AE132" s="29"/>
      <c r="AF132" s="11" t="str">
        <f t="shared" si="42"/>
        <v/>
      </c>
      <c r="AG132" s="11" t="str">
        <f t="shared" si="43"/>
        <v/>
      </c>
      <c r="AH132" s="1" t="str">
        <f t="shared" si="48"/>
        <v/>
      </c>
    </row>
    <row r="133" spans="1:34" x14ac:dyDescent="0.25">
      <c r="A133" s="1" t="str">
        <f t="shared" si="44"/>
        <v>201512</v>
      </c>
      <c r="B133" s="19">
        <v>42369</v>
      </c>
      <c r="C133" s="37">
        <f>'Irr Correlation'!I133</f>
        <v>59.951441825845166</v>
      </c>
      <c r="D133" s="63">
        <f>IF(ISNA(MATCH(A133,'Data to provide'!$Q$2:$Q$200,0)),0,INDEX('Data to provide'!$S$2:$S$200,MATCH('Yield Correlation'!A133,'Data to provide'!$Q$2:$Q$200,0)))</f>
        <v>99400</v>
      </c>
      <c r="E133" s="67">
        <f>IF(ISNA(MATCH(A133,'Data to provide'!$U$2:$U$200,0)),0,INDEX('Data to provide'!$W$2:$W$200,MATCH('Yield Correlation'!A133,'Data to provide'!$U$2:$U$200,0)))</f>
        <v>1</v>
      </c>
      <c r="F133" s="39">
        <f t="shared" si="38"/>
        <v>99400</v>
      </c>
      <c r="G133" s="17">
        <f t="shared" si="39"/>
        <v>134417.25992975329</v>
      </c>
      <c r="H133" s="68">
        <f t="shared" si="49"/>
        <v>11</v>
      </c>
      <c r="R133" s="48"/>
      <c r="S133" s="11" t="str">
        <f t="shared" si="40"/>
        <v/>
      </c>
      <c r="T133" s="11" t="str">
        <f t="shared" si="41"/>
        <v/>
      </c>
      <c r="U133" t="str">
        <f t="shared" si="45"/>
        <v/>
      </c>
      <c r="V133" t="str">
        <f t="shared" si="46"/>
        <v/>
      </c>
      <c r="W133" t="str">
        <f t="shared" si="47"/>
        <v/>
      </c>
      <c r="AE133" s="29"/>
      <c r="AF133" s="11" t="str">
        <f t="shared" si="42"/>
        <v/>
      </c>
      <c r="AG133" s="11" t="str">
        <f t="shared" si="43"/>
        <v/>
      </c>
      <c r="AH133" s="1" t="str">
        <f t="shared" si="48"/>
        <v/>
      </c>
    </row>
    <row r="134" spans="1:34" x14ac:dyDescent="0.25">
      <c r="A134" s="1" t="str">
        <f t="shared" si="44"/>
        <v>20161</v>
      </c>
      <c r="B134" s="19">
        <v>42400</v>
      </c>
      <c r="C134" s="37">
        <f>'Irr Correlation'!I134</f>
        <v>59.970743199092198</v>
      </c>
      <c r="D134" s="63">
        <f>IF(ISNA(MATCH(A134,'Data to provide'!$Q$2:$Q$200,0)),0,INDEX('Data to provide'!$S$2:$S$200,MATCH('Yield Correlation'!A134,'Data to provide'!$Q$2:$Q$200,0)))</f>
        <v>107637</v>
      </c>
      <c r="E134" s="67">
        <f>IF(ISNA(MATCH(A134,'Data to provide'!$U$2:$U$200,0)),0,INDEX('Data to provide'!$W$2:$W$200,MATCH('Yield Correlation'!A134,'Data to provide'!$U$2:$U$200,0)))</f>
        <v>1</v>
      </c>
      <c r="F134" s="39">
        <f t="shared" si="38"/>
        <v>107637</v>
      </c>
      <c r="G134" s="17">
        <f t="shared" si="39"/>
        <v>134450.88909354626</v>
      </c>
      <c r="H134" s="68">
        <f t="shared" si="49"/>
        <v>12</v>
      </c>
      <c r="R134" s="48"/>
      <c r="S134" s="11" t="str">
        <f t="shared" si="40"/>
        <v/>
      </c>
      <c r="T134" s="11" t="str">
        <f t="shared" si="41"/>
        <v/>
      </c>
      <c r="U134" t="str">
        <f t="shared" si="45"/>
        <v/>
      </c>
      <c r="V134" t="str">
        <f t="shared" si="46"/>
        <v/>
      </c>
      <c r="W134" t="str">
        <f t="shared" si="47"/>
        <v/>
      </c>
      <c r="AE134" s="29"/>
      <c r="AF134" s="11" t="str">
        <f t="shared" si="42"/>
        <v/>
      </c>
      <c r="AG134" s="11" t="str">
        <f t="shared" si="43"/>
        <v/>
      </c>
      <c r="AH134" s="1" t="str">
        <f t="shared" si="48"/>
        <v/>
      </c>
    </row>
    <row r="135" spans="1:34" x14ac:dyDescent="0.25">
      <c r="A135" s="1" t="str">
        <f t="shared" si="44"/>
        <v>20162</v>
      </c>
      <c r="B135" s="19">
        <v>42429</v>
      </c>
      <c r="C135" s="37">
        <f>'Irr Correlation'!I135</f>
        <v>94.680434240963592</v>
      </c>
      <c r="D135" s="63">
        <f>IF(ISNA(MATCH(A135,'Data to provide'!$Q$2:$Q$200,0)),0,INDEX('Data to provide'!$S$2:$S$200,MATCH('Yield Correlation'!A135,'Data to provide'!$Q$2:$Q$200,0)))</f>
        <v>194124</v>
      </c>
      <c r="E135" s="67">
        <f>IF(ISNA(MATCH(A135,'Data to provide'!$U$2:$U$200,0)),0,INDEX('Data to provide'!$W$2:$W$200,MATCH('Yield Correlation'!A135,'Data to provide'!$U$2:$U$200,0)))</f>
        <v>0.996</v>
      </c>
      <c r="F135" s="39">
        <f t="shared" si="38"/>
        <v>194903.61445783134</v>
      </c>
      <c r="G135" s="17">
        <f t="shared" si="39"/>
        <v>194926.26928083564</v>
      </c>
      <c r="H135" s="68">
        <f t="shared" si="49"/>
        <v>1</v>
      </c>
      <c r="R135" s="48"/>
      <c r="S135" s="11" t="str">
        <f t="shared" si="40"/>
        <v/>
      </c>
      <c r="T135" s="11" t="str">
        <f t="shared" si="41"/>
        <v/>
      </c>
      <c r="U135" t="str">
        <f t="shared" si="45"/>
        <v/>
      </c>
      <c r="V135" t="str">
        <f t="shared" si="46"/>
        <v/>
      </c>
      <c r="W135" t="str">
        <f t="shared" si="47"/>
        <v/>
      </c>
      <c r="AE135" s="29"/>
      <c r="AF135" s="11" t="str">
        <f t="shared" si="42"/>
        <v/>
      </c>
      <c r="AG135" s="11" t="str">
        <f t="shared" si="43"/>
        <v/>
      </c>
      <c r="AH135" s="1" t="str">
        <f t="shared" si="48"/>
        <v/>
      </c>
    </row>
    <row r="136" spans="1:34" x14ac:dyDescent="0.25">
      <c r="A136" s="1" t="str">
        <f t="shared" si="44"/>
        <v>20163</v>
      </c>
      <c r="B136" s="19">
        <v>42460</v>
      </c>
      <c r="C136" s="37">
        <f>'Irr Correlation'!I136</f>
        <v>124.55785425183254</v>
      </c>
      <c r="D136" s="63">
        <f>IF(ISNA(MATCH(A136,'Data to provide'!$Q$2:$Q$200,0)),0,INDEX('Data to provide'!$S$2:$S$200,MATCH('Yield Correlation'!A136,'Data to provide'!$Q$2:$Q$200,0)))</f>
        <v>253274</v>
      </c>
      <c r="E136" s="67">
        <f>IF(ISNA(MATCH(A136,'Data to provide'!$U$2:$U$200,0)),0,INDEX('Data to provide'!$W$2:$W$200,MATCH('Yield Correlation'!A136,'Data to provide'!$U$2:$U$200,0)))</f>
        <v>0.998</v>
      </c>
      <c r="F136" s="39">
        <f t="shared" si="38"/>
        <v>253781.5631262525</v>
      </c>
      <c r="G136" s="17">
        <f t="shared" si="39"/>
        <v>246982.28821782267</v>
      </c>
      <c r="H136" s="68">
        <f t="shared" si="49"/>
        <v>2</v>
      </c>
      <c r="R136" s="48"/>
      <c r="S136" s="11" t="str">
        <f t="shared" si="40"/>
        <v/>
      </c>
      <c r="T136" s="11" t="str">
        <f t="shared" si="41"/>
        <v/>
      </c>
      <c r="U136" t="str">
        <f t="shared" si="45"/>
        <v/>
      </c>
      <c r="V136" t="str">
        <f t="shared" si="46"/>
        <v/>
      </c>
      <c r="W136" t="str">
        <f t="shared" si="47"/>
        <v/>
      </c>
      <c r="AE136" s="29"/>
      <c r="AF136" s="11" t="str">
        <f t="shared" si="42"/>
        <v/>
      </c>
      <c r="AG136" s="11" t="str">
        <f t="shared" si="43"/>
        <v/>
      </c>
      <c r="AH136" s="1" t="str">
        <f t="shared" si="48"/>
        <v/>
      </c>
    </row>
    <row r="137" spans="1:34" x14ac:dyDescent="0.25">
      <c r="A137" s="1" t="str">
        <f t="shared" si="44"/>
        <v>20164</v>
      </c>
      <c r="B137" s="19">
        <v>42490</v>
      </c>
      <c r="C137" s="37">
        <f>'Irr Correlation'!I137</f>
        <v>160.96621612415925</v>
      </c>
      <c r="D137" s="63">
        <f>IF(ISNA(MATCH(A137,'Data to provide'!$Q$2:$Q$200,0)),0,INDEX('Data to provide'!$S$2:$S$200,MATCH('Yield Correlation'!A137,'Data to provide'!$Q$2:$Q$200,0)))</f>
        <v>314735</v>
      </c>
      <c r="E137" s="67">
        <f>IF(ISNA(MATCH(A137,'Data to provide'!$U$2:$U$200,0)),0,INDEX('Data to provide'!$W$2:$W$200,MATCH('Yield Correlation'!A137,'Data to provide'!$U$2:$U$200,0)))</f>
        <v>0.99399999999999999</v>
      </c>
      <c r="F137" s="39">
        <f t="shared" si="38"/>
        <v>316634.80885311874</v>
      </c>
      <c r="G137" s="17">
        <f t="shared" si="39"/>
        <v>310417.29614022846</v>
      </c>
      <c r="H137" s="68">
        <f t="shared" si="49"/>
        <v>3</v>
      </c>
      <c r="R137" s="48"/>
      <c r="S137" s="11" t="str">
        <f t="shared" si="40"/>
        <v/>
      </c>
      <c r="T137" s="11" t="str">
        <f t="shared" si="41"/>
        <v/>
      </c>
      <c r="U137" t="str">
        <f t="shared" si="45"/>
        <v/>
      </c>
      <c r="V137" t="str">
        <f t="shared" si="46"/>
        <v/>
      </c>
      <c r="W137" t="str">
        <f t="shared" si="47"/>
        <v/>
      </c>
      <c r="AE137" s="29"/>
      <c r="AF137" s="11" t="str">
        <f t="shared" si="42"/>
        <v/>
      </c>
      <c r="AG137" s="11" t="str">
        <f t="shared" si="43"/>
        <v/>
      </c>
      <c r="AH137" s="1" t="str">
        <f t="shared" si="48"/>
        <v/>
      </c>
    </row>
    <row r="138" spans="1:34" x14ac:dyDescent="0.25">
      <c r="A138" s="1" t="str">
        <f t="shared" si="44"/>
        <v>20165</v>
      </c>
      <c r="B138" s="19">
        <v>42521</v>
      </c>
      <c r="C138" s="37">
        <f>'Irr Correlation'!I138</f>
        <v>166.62738935131568</v>
      </c>
      <c r="D138" s="63">
        <f>IF(ISNA(MATCH(A138,'Data to provide'!$Q$2:$Q$200,0)),0,INDEX('Data to provide'!$S$2:$S$200,MATCH('Yield Correlation'!A138,'Data to provide'!$Q$2:$Q$200,0)))</f>
        <v>319360</v>
      </c>
      <c r="E138" s="67">
        <f>IF(ISNA(MATCH(A138,'Data to provide'!$U$2:$U$200,0)),0,INDEX('Data to provide'!$W$2:$W$200,MATCH('Yield Correlation'!A138,'Data to provide'!$U$2:$U$200,0)))</f>
        <v>0.97099999999999997</v>
      </c>
      <c r="F138" s="39">
        <f t="shared" si="38"/>
        <v>328898.04325437691</v>
      </c>
      <c r="G138" s="17">
        <f t="shared" si="39"/>
        <v>320280.87005695928</v>
      </c>
      <c r="H138" s="68">
        <f t="shared" si="49"/>
        <v>4</v>
      </c>
      <c r="R138" s="48"/>
      <c r="S138" s="11" t="str">
        <f t="shared" si="40"/>
        <v/>
      </c>
      <c r="T138" s="11" t="str">
        <f t="shared" si="41"/>
        <v/>
      </c>
      <c r="U138" t="str">
        <f t="shared" si="45"/>
        <v/>
      </c>
      <c r="V138" t="str">
        <f t="shared" si="46"/>
        <v/>
      </c>
      <c r="W138" t="str">
        <f t="shared" si="47"/>
        <v/>
      </c>
      <c r="AE138" s="29"/>
      <c r="AF138" s="11" t="str">
        <f t="shared" si="42"/>
        <v/>
      </c>
      <c r="AG138" s="11" t="str">
        <f t="shared" si="43"/>
        <v/>
      </c>
      <c r="AH138" s="1" t="str">
        <f t="shared" si="48"/>
        <v/>
      </c>
    </row>
    <row r="139" spans="1:34" x14ac:dyDescent="0.25">
      <c r="A139" s="1" t="str">
        <f t="shared" si="44"/>
        <v>20166</v>
      </c>
      <c r="B139" s="19">
        <v>42551</v>
      </c>
      <c r="C139" s="37">
        <f>'Irr Correlation'!I139</f>
        <v>194.37368816122225</v>
      </c>
      <c r="D139" s="63">
        <f>IF(ISNA(MATCH(A139,'Data to provide'!$Q$2:$Q$200,0)),0,INDEX('Data to provide'!$S$2:$S$200,MATCH('Yield Correlation'!A139,'Data to provide'!$Q$2:$Q$200,0)))</f>
        <v>380073</v>
      </c>
      <c r="E139" s="67">
        <f>IF(ISNA(MATCH(A139,'Data to provide'!$U$2:$U$200,0)),0,INDEX('Data to provide'!$W$2:$W$200,MATCH('Yield Correlation'!A139,'Data to provide'!$U$2:$U$200,0)))</f>
        <v>0.98599999999999999</v>
      </c>
      <c r="F139" s="39">
        <f t="shared" si="38"/>
        <v>385469.57403651119</v>
      </c>
      <c r="G139" s="17">
        <f t="shared" si="39"/>
        <v>368623.7944377914</v>
      </c>
      <c r="H139" s="68">
        <f t="shared" si="49"/>
        <v>5</v>
      </c>
      <c r="R139" s="48"/>
      <c r="S139" s="11" t="str">
        <f t="shared" si="40"/>
        <v/>
      </c>
      <c r="T139" s="11" t="str">
        <f t="shared" si="41"/>
        <v/>
      </c>
      <c r="U139" t="str">
        <f t="shared" si="45"/>
        <v/>
      </c>
      <c r="V139" t="str">
        <f t="shared" si="46"/>
        <v/>
      </c>
      <c r="W139" t="str">
        <f t="shared" si="47"/>
        <v/>
      </c>
      <c r="AE139" s="29"/>
      <c r="AF139" s="11" t="str">
        <f t="shared" si="42"/>
        <v/>
      </c>
      <c r="AG139" s="11" t="str">
        <f t="shared" si="43"/>
        <v/>
      </c>
      <c r="AH139" s="1" t="str">
        <f t="shared" si="48"/>
        <v/>
      </c>
    </row>
    <row r="140" spans="1:34" x14ac:dyDescent="0.25">
      <c r="A140" s="1" t="str">
        <f t="shared" si="44"/>
        <v>20167</v>
      </c>
      <c r="B140" s="19">
        <v>42582</v>
      </c>
      <c r="C140" s="37">
        <f>'Irr Correlation'!I140</f>
        <v>200.62183452414433</v>
      </c>
      <c r="D140" s="63">
        <f>IF(ISNA(MATCH(A140,'Data to provide'!$Q$2:$Q$200,0)),0,INDEX('Data to provide'!$S$2:$S$200,MATCH('Yield Correlation'!A140,'Data to provide'!$Q$2:$Q$200,0)))</f>
        <v>388615</v>
      </c>
      <c r="E140" s="67">
        <f>IF(ISNA(MATCH(A140,'Data to provide'!$U$2:$U$200,0)),0,INDEX('Data to provide'!$W$2:$W$200,MATCH('Yield Correlation'!A140,'Data to provide'!$U$2:$U$200,0)))</f>
        <v>0.98699999999999999</v>
      </c>
      <c r="F140" s="39">
        <f t="shared" si="38"/>
        <v>393733.53596757853</v>
      </c>
      <c r="G140" s="17">
        <f t="shared" si="39"/>
        <v>379510.06324115582</v>
      </c>
      <c r="H140" s="68">
        <f t="shared" si="49"/>
        <v>6</v>
      </c>
      <c r="R140" s="48"/>
      <c r="S140" s="11" t="str">
        <f t="shared" si="40"/>
        <v/>
      </c>
      <c r="T140" s="11" t="str">
        <f t="shared" si="41"/>
        <v/>
      </c>
      <c r="U140" t="str">
        <f t="shared" si="45"/>
        <v/>
      </c>
      <c r="V140" t="str">
        <f t="shared" si="46"/>
        <v/>
      </c>
      <c r="W140" t="str">
        <f t="shared" si="47"/>
        <v/>
      </c>
      <c r="AE140" s="29"/>
      <c r="AF140" s="11" t="str">
        <f t="shared" si="42"/>
        <v/>
      </c>
      <c r="AG140" s="11" t="str">
        <f t="shared" si="43"/>
        <v/>
      </c>
      <c r="AH140" s="1" t="str">
        <f t="shared" si="48"/>
        <v/>
      </c>
    </row>
    <row r="141" spans="1:34" x14ac:dyDescent="0.25">
      <c r="A141" s="1" t="str">
        <f t="shared" si="44"/>
        <v>20168</v>
      </c>
      <c r="B141" s="19">
        <v>42613</v>
      </c>
      <c r="C141" s="37">
        <f>'Irr Correlation'!I141</f>
        <v>206.32424169347465</v>
      </c>
      <c r="D141" s="63">
        <f>IF(ISNA(MATCH(A141,'Data to provide'!$Q$2:$Q$200,0)),0,INDEX('Data to provide'!$S$2:$S$200,MATCH('Yield Correlation'!A141,'Data to provide'!$Q$2:$Q$200,0)))</f>
        <v>395618</v>
      </c>
      <c r="E141" s="67">
        <f>IF(ISNA(MATCH(A141,'Data to provide'!$U$2:$U$200,0)),0,INDEX('Data to provide'!$W$2:$W$200,MATCH('Yield Correlation'!A141,'Data to provide'!$U$2:$U$200,0)))</f>
        <v>0.99099999999999999</v>
      </c>
      <c r="F141" s="39">
        <f t="shared" si="38"/>
        <v>399210.89808274468</v>
      </c>
      <c r="G141" s="17">
        <f t="shared" si="39"/>
        <v>389445.4798696693</v>
      </c>
      <c r="H141" s="68">
        <f t="shared" si="49"/>
        <v>7</v>
      </c>
      <c r="R141" s="48"/>
      <c r="S141" s="11" t="str">
        <f t="shared" si="40"/>
        <v/>
      </c>
      <c r="T141" s="11" t="str">
        <f t="shared" si="41"/>
        <v/>
      </c>
      <c r="U141" t="str">
        <f t="shared" si="45"/>
        <v/>
      </c>
      <c r="V141" t="str">
        <f t="shared" si="46"/>
        <v/>
      </c>
      <c r="W141" t="str">
        <f t="shared" si="47"/>
        <v/>
      </c>
      <c r="AE141" s="29"/>
      <c r="AF141" s="11" t="str">
        <f t="shared" si="42"/>
        <v/>
      </c>
      <c r="AG141" s="11" t="str">
        <f t="shared" si="43"/>
        <v/>
      </c>
      <c r="AH141" s="1" t="str">
        <f t="shared" si="48"/>
        <v/>
      </c>
    </row>
    <row r="142" spans="1:34" x14ac:dyDescent="0.25">
      <c r="A142" s="1" t="str">
        <f t="shared" si="44"/>
        <v>20169</v>
      </c>
      <c r="B142" s="19">
        <v>42643</v>
      </c>
      <c r="C142" s="37">
        <f>'Irr Correlation'!I142</f>
        <v>168.59719923997736</v>
      </c>
      <c r="D142" s="63">
        <f>IF(ISNA(MATCH(A142,'Data to provide'!$Q$2:$Q$200,0)),0,INDEX('Data to provide'!$S$2:$S$200,MATCH('Yield Correlation'!A142,'Data to provide'!$Q$2:$Q$200,0)))</f>
        <v>319103</v>
      </c>
      <c r="E142" s="67">
        <f>IF(ISNA(MATCH(A142,'Data to provide'!$U$2:$U$200,0)),0,INDEX('Data to provide'!$W$2:$W$200,MATCH('Yield Correlation'!A142,'Data to provide'!$U$2:$U$200,0)))</f>
        <v>0.98799999999999999</v>
      </c>
      <c r="F142" s="39">
        <f t="shared" si="38"/>
        <v>322978.74493927124</v>
      </c>
      <c r="G142" s="17">
        <f t="shared" si="39"/>
        <v>323712.90872794006</v>
      </c>
      <c r="H142" s="68">
        <f t="shared" si="49"/>
        <v>8</v>
      </c>
      <c r="R142" s="48"/>
      <c r="S142" s="11" t="str">
        <f t="shared" si="40"/>
        <v/>
      </c>
      <c r="T142" s="11" t="str">
        <f t="shared" si="41"/>
        <v/>
      </c>
      <c r="U142" t="str">
        <f t="shared" si="45"/>
        <v/>
      </c>
      <c r="V142" t="str">
        <f t="shared" si="46"/>
        <v/>
      </c>
      <c r="W142" t="str">
        <f t="shared" si="47"/>
        <v/>
      </c>
      <c r="AE142" s="29"/>
      <c r="AF142" s="11" t="str">
        <f t="shared" si="42"/>
        <v/>
      </c>
      <c r="AG142" s="11" t="str">
        <f t="shared" si="43"/>
        <v/>
      </c>
      <c r="AH142" s="1" t="str">
        <f t="shared" si="48"/>
        <v/>
      </c>
    </row>
    <row r="143" spans="1:34" x14ac:dyDescent="0.25">
      <c r="A143" s="1" t="str">
        <f t="shared" si="44"/>
        <v>201610</v>
      </c>
      <c r="B143" s="19">
        <v>42674</v>
      </c>
      <c r="C143" s="37">
        <f>'Irr Correlation'!I143</f>
        <v>120.71161526680521</v>
      </c>
      <c r="D143" s="63">
        <f>IF(ISNA(MATCH(A143,'Data to provide'!$Q$2:$Q$200,0)),0,INDEX('Data to provide'!$S$2:$S$200,MATCH('Yield Correlation'!A143,'Data to provide'!$Q$2:$Q$200,0)))</f>
        <v>207809</v>
      </c>
      <c r="E143" s="67">
        <f>IF(ISNA(MATCH(A143,'Data to provide'!$U$2:$U$200,0)),0,INDEX('Data to provide'!$W$2:$W$200,MATCH('Yield Correlation'!A143,'Data to provide'!$U$2:$U$200,0)))</f>
        <v>0.995</v>
      </c>
      <c r="F143" s="39">
        <f t="shared" si="38"/>
        <v>208853.26633165829</v>
      </c>
      <c r="G143" s="17">
        <f t="shared" si="39"/>
        <v>240280.9100744648</v>
      </c>
      <c r="H143" s="68">
        <f t="shared" si="49"/>
        <v>9</v>
      </c>
      <c r="R143" s="48"/>
      <c r="S143" s="11" t="str">
        <f t="shared" si="40"/>
        <v/>
      </c>
      <c r="T143" s="11" t="str">
        <f t="shared" si="41"/>
        <v/>
      </c>
      <c r="U143" t="str">
        <f t="shared" si="45"/>
        <v/>
      </c>
      <c r="V143" t="str">
        <f t="shared" si="46"/>
        <v/>
      </c>
      <c r="W143" t="str">
        <f t="shared" si="47"/>
        <v/>
      </c>
      <c r="AE143" s="29"/>
      <c r="AF143" s="11" t="str">
        <f t="shared" si="42"/>
        <v/>
      </c>
      <c r="AG143" s="11" t="str">
        <f t="shared" si="43"/>
        <v/>
      </c>
      <c r="AH143" s="1" t="str">
        <f t="shared" si="48"/>
        <v/>
      </c>
    </row>
    <row r="144" spans="1:34" x14ac:dyDescent="0.25">
      <c r="A144" s="1" t="str">
        <f t="shared" si="44"/>
        <v>201611</v>
      </c>
      <c r="B144" s="19">
        <v>42704</v>
      </c>
      <c r="C144" s="37">
        <f>'Irr Correlation'!I144</f>
        <v>71.920116053746909</v>
      </c>
      <c r="D144" s="63">
        <f>IF(ISNA(MATCH(A144,'Data to provide'!$Q$2:$Q$200,0)),0,INDEX('Data to provide'!$S$2:$S$200,MATCH('Yield Correlation'!A144,'Data to provide'!$Q$2:$Q$200,0)))</f>
        <v>135718</v>
      </c>
      <c r="E144" s="67">
        <f>IF(ISNA(MATCH(A144,'Data to provide'!$U$2:$U$200,0)),0,INDEX('Data to provide'!$W$2:$W$200,MATCH('Yield Correlation'!A144,'Data to provide'!$U$2:$U$200,0)))</f>
        <v>1</v>
      </c>
      <c r="F144" s="39">
        <f t="shared" si="38"/>
        <v>135718</v>
      </c>
      <c r="G144" s="17">
        <f t="shared" si="39"/>
        <v>155270.51740752844</v>
      </c>
      <c r="H144" s="68">
        <f t="shared" si="49"/>
        <v>10</v>
      </c>
      <c r="R144" s="48"/>
      <c r="S144" s="11" t="str">
        <f t="shared" si="40"/>
        <v/>
      </c>
      <c r="T144" s="11" t="str">
        <f t="shared" si="41"/>
        <v/>
      </c>
      <c r="U144" t="str">
        <f t="shared" si="45"/>
        <v/>
      </c>
      <c r="V144" t="str">
        <f t="shared" si="46"/>
        <v/>
      </c>
      <c r="W144" t="str">
        <f t="shared" si="47"/>
        <v/>
      </c>
      <c r="AE144" s="29"/>
      <c r="AF144" s="11" t="str">
        <f t="shared" si="42"/>
        <v/>
      </c>
      <c r="AG144" s="11" t="str">
        <f t="shared" si="43"/>
        <v/>
      </c>
      <c r="AH144" s="1" t="str">
        <f t="shared" si="48"/>
        <v/>
      </c>
    </row>
    <row r="145" spans="1:34" x14ac:dyDescent="0.25">
      <c r="A145" s="1" t="str">
        <f t="shared" si="44"/>
        <v>201612</v>
      </c>
      <c r="B145" s="19">
        <v>42735</v>
      </c>
      <c r="C145" s="37">
        <f>'Irr Correlation'!I145</f>
        <v>77.118232394829477</v>
      </c>
      <c r="D145" s="63">
        <f>IF(ISNA(MATCH(A145,'Data to provide'!$Q$2:$Q$200,0)),0,INDEX('Data to provide'!$S$2:$S$200,MATCH('Yield Correlation'!A145,'Data to provide'!$Q$2:$Q$200,0)))</f>
        <v>128530</v>
      </c>
      <c r="E145" s="67">
        <f>IF(ISNA(MATCH(A145,'Data to provide'!$U$2:$U$200,0)),0,INDEX('Data to provide'!$W$2:$W$200,MATCH('Yield Correlation'!A145,'Data to provide'!$U$2:$U$200,0)))</f>
        <v>1</v>
      </c>
      <c r="F145" s="39">
        <f t="shared" si="38"/>
        <v>128530</v>
      </c>
      <c r="G145" s="17">
        <f t="shared" si="39"/>
        <v>164327.29816669767</v>
      </c>
      <c r="H145" s="68">
        <f t="shared" si="49"/>
        <v>11</v>
      </c>
      <c r="R145" s="48"/>
      <c r="S145" s="11" t="str">
        <f t="shared" si="40"/>
        <v/>
      </c>
      <c r="T145" s="11" t="str">
        <f t="shared" si="41"/>
        <v/>
      </c>
      <c r="U145" t="str">
        <f t="shared" si="45"/>
        <v/>
      </c>
      <c r="V145" t="str">
        <f t="shared" si="46"/>
        <v/>
      </c>
      <c r="W145" t="str">
        <f t="shared" si="47"/>
        <v/>
      </c>
      <c r="AE145" s="29"/>
      <c r="AF145" s="11" t="str">
        <f t="shared" si="42"/>
        <v/>
      </c>
      <c r="AG145" s="11" t="str">
        <f t="shared" si="43"/>
        <v/>
      </c>
      <c r="AH145" s="1" t="str">
        <f t="shared" si="48"/>
        <v/>
      </c>
    </row>
    <row r="146" spans="1:34" x14ac:dyDescent="0.25">
      <c r="A146" s="1" t="str">
        <f t="shared" si="44"/>
        <v>20171</v>
      </c>
      <c r="B146" s="19">
        <v>42766</v>
      </c>
      <c r="C146" s="37">
        <f>'Irr Correlation'!I146</f>
        <v>78.436034920213004</v>
      </c>
      <c r="D146" s="63">
        <f>IF(ISNA(MATCH(A146,'Data to provide'!$Q$2:$Q$200,0)),0,INDEX('Data to provide'!$S$2:$S$200,MATCH('Yield Correlation'!A146,'Data to provide'!$Q$2:$Q$200,0)))</f>
        <v>138405</v>
      </c>
      <c r="E146" s="67">
        <f>IF(ISNA(MATCH(A146,'Data to provide'!$U$2:$U$200,0)),0,INDEX('Data to provide'!$W$2:$W$200,MATCH('Yield Correlation'!A146,'Data to provide'!$U$2:$U$200,0)))</f>
        <v>0.98399999999999999</v>
      </c>
      <c r="F146" s="39">
        <f t="shared" si="38"/>
        <v>140655.48780487804</v>
      </c>
      <c r="G146" s="17">
        <f t="shared" si="39"/>
        <v>166623.33153208261</v>
      </c>
      <c r="H146" s="68">
        <f t="shared" si="49"/>
        <v>12</v>
      </c>
      <c r="R146" s="48"/>
      <c r="S146" s="11" t="str">
        <f t="shared" si="40"/>
        <v/>
      </c>
      <c r="T146" s="11" t="str">
        <f t="shared" si="41"/>
        <v/>
      </c>
      <c r="U146" t="str">
        <f t="shared" si="45"/>
        <v/>
      </c>
      <c r="V146" t="str">
        <f t="shared" si="46"/>
        <v/>
      </c>
      <c r="W146" t="str">
        <f t="shared" si="47"/>
        <v/>
      </c>
      <c r="AE146" s="29"/>
      <c r="AF146" s="11" t="str">
        <f t="shared" si="42"/>
        <v/>
      </c>
      <c r="AG146" s="11" t="str">
        <f t="shared" si="43"/>
        <v/>
      </c>
      <c r="AH146" s="1" t="str">
        <f t="shared" si="48"/>
        <v/>
      </c>
    </row>
    <row r="147" spans="1:34" x14ac:dyDescent="0.25">
      <c r="A147" s="1" t="str">
        <f t="shared" si="44"/>
        <v>20172</v>
      </c>
      <c r="B147" s="19">
        <v>42794</v>
      </c>
      <c r="C147" s="37">
        <f>'Irr Correlation'!I147</f>
        <v>86.168511742371933</v>
      </c>
      <c r="D147" s="63">
        <f>IF(ISNA(MATCH(A147,'Data to provide'!$Q$2:$Q$200,0)),0,INDEX('Data to provide'!$S$2:$S$200,MATCH('Yield Correlation'!A147,'Data to provide'!$Q$2:$Q$200,0)))</f>
        <v>174412</v>
      </c>
      <c r="E147" s="67">
        <f>IF(ISNA(MATCH(A147,'Data to provide'!$U$2:$U$200,0)),0,INDEX('Data to provide'!$W$2:$W$200,MATCH('Yield Correlation'!A147,'Data to provide'!$U$2:$U$200,0)))</f>
        <v>0.995</v>
      </c>
      <c r="F147" s="39">
        <f t="shared" si="38"/>
        <v>175288.44221105528</v>
      </c>
      <c r="G147" s="17">
        <f t="shared" si="39"/>
        <v>180095.77860876083</v>
      </c>
      <c r="H147" s="68">
        <f t="shared" si="49"/>
        <v>1</v>
      </c>
      <c r="R147" s="48"/>
      <c r="S147" s="11" t="str">
        <f t="shared" si="40"/>
        <v/>
      </c>
      <c r="T147" s="11" t="str">
        <f t="shared" si="41"/>
        <v/>
      </c>
      <c r="U147" t="str">
        <f t="shared" si="45"/>
        <v/>
      </c>
      <c r="V147" t="str">
        <f t="shared" si="46"/>
        <v/>
      </c>
      <c r="W147" t="str">
        <f t="shared" si="47"/>
        <v/>
      </c>
      <c r="AE147" s="29"/>
      <c r="AF147" s="11" t="str">
        <f t="shared" si="42"/>
        <v/>
      </c>
      <c r="AG147" s="11" t="str">
        <f t="shared" si="43"/>
        <v/>
      </c>
      <c r="AH147" s="1" t="str">
        <f t="shared" si="48"/>
        <v/>
      </c>
    </row>
    <row r="148" spans="1:34" x14ac:dyDescent="0.25">
      <c r="A148" s="1" t="str">
        <f t="shared" si="44"/>
        <v>20173</v>
      </c>
      <c r="B148" s="19">
        <v>42825</v>
      </c>
      <c r="C148" s="37">
        <f>'Irr Correlation'!I148</f>
        <v>150.04237719190755</v>
      </c>
      <c r="D148" s="63">
        <f>IF(ISNA(MATCH(A148,'Data to provide'!$Q$2:$Q$200,0)),0,INDEX('Data to provide'!$S$2:$S$200,MATCH('Yield Correlation'!A148,'Data to provide'!$Q$2:$Q$200,0)))</f>
        <v>305674</v>
      </c>
      <c r="E148" s="67">
        <f>IF(ISNA(MATCH(A148,'Data to provide'!$U$2:$U$200,0)),0,INDEX('Data to provide'!$W$2:$W$200,MATCH('Yield Correlation'!A148,'Data to provide'!$U$2:$U$200,0)))</f>
        <v>0.98199999999999998</v>
      </c>
      <c r="F148" s="39">
        <f t="shared" si="38"/>
        <v>311276.98574338085</v>
      </c>
      <c r="G148" s="17">
        <f t="shared" si="39"/>
        <v>291384.47583261738</v>
      </c>
      <c r="H148" s="68">
        <f t="shared" si="49"/>
        <v>2</v>
      </c>
      <c r="R148" s="48"/>
      <c r="S148" s="11" t="str">
        <f t="shared" si="40"/>
        <v/>
      </c>
      <c r="T148" s="11" t="str">
        <f t="shared" si="41"/>
        <v/>
      </c>
      <c r="U148" t="str">
        <f t="shared" si="45"/>
        <v/>
      </c>
      <c r="V148" t="str">
        <f t="shared" si="46"/>
        <v/>
      </c>
      <c r="W148" t="str">
        <f t="shared" si="47"/>
        <v/>
      </c>
      <c r="AE148" s="29"/>
      <c r="AF148" s="11" t="str">
        <f t="shared" si="42"/>
        <v/>
      </c>
      <c r="AG148" s="11" t="str">
        <f t="shared" si="43"/>
        <v/>
      </c>
      <c r="AH148" s="1" t="str">
        <f t="shared" si="48"/>
        <v/>
      </c>
    </row>
    <row r="149" spans="1:34" x14ac:dyDescent="0.25">
      <c r="A149" s="1" t="str">
        <f t="shared" si="44"/>
        <v>20174</v>
      </c>
      <c r="B149" s="19">
        <v>42855</v>
      </c>
      <c r="C149" s="37">
        <f>'Irr Correlation'!I149</f>
        <v>184.67397366540209</v>
      </c>
      <c r="D149" s="63">
        <f>IF(ISNA(MATCH(A149,'Data to provide'!$Q$2:$Q$200,0)),0,INDEX('Data to provide'!$S$2:$S$200,MATCH('Yield Correlation'!A149,'Data to provide'!$Q$2:$Q$200,0)))</f>
        <v>370359</v>
      </c>
      <c r="E149" s="67">
        <f>IF(ISNA(MATCH(A149,'Data to provide'!$U$2:$U$200,0)),0,INDEX('Data to provide'!$W$2:$W$200,MATCH('Yield Correlation'!A149,'Data to provide'!$U$2:$U$200,0)))</f>
        <v>0.99399999999999999</v>
      </c>
      <c r="F149" s="39">
        <f t="shared" si="38"/>
        <v>372594.56740442658</v>
      </c>
      <c r="G149" s="17">
        <f t="shared" si="39"/>
        <v>351723.79031112662</v>
      </c>
      <c r="H149" s="68">
        <f t="shared" si="49"/>
        <v>3</v>
      </c>
      <c r="R149" s="48"/>
      <c r="S149" s="11" t="str">
        <f t="shared" si="40"/>
        <v/>
      </c>
      <c r="T149" s="11" t="str">
        <f t="shared" si="41"/>
        <v/>
      </c>
      <c r="U149" t="str">
        <f t="shared" si="45"/>
        <v/>
      </c>
      <c r="V149" t="str">
        <f t="shared" si="46"/>
        <v/>
      </c>
      <c r="W149" t="str">
        <f t="shared" si="47"/>
        <v/>
      </c>
      <c r="AE149" s="29"/>
      <c r="AF149" s="11" t="str">
        <f t="shared" si="42"/>
        <v/>
      </c>
      <c r="AG149" s="11" t="str">
        <f t="shared" si="43"/>
        <v/>
      </c>
      <c r="AH149" s="1" t="str">
        <f t="shared" si="48"/>
        <v/>
      </c>
    </row>
    <row r="150" spans="1:34" x14ac:dyDescent="0.25">
      <c r="A150" s="1" t="str">
        <f t="shared" si="44"/>
        <v>20175</v>
      </c>
      <c r="B150" s="19">
        <v>42886</v>
      </c>
      <c r="C150" s="37">
        <f>'Irr Correlation'!I150</f>
        <v>183.2823085639227</v>
      </c>
      <c r="D150" s="63">
        <f>IF(ISNA(MATCH(A150,'Data to provide'!$Q$2:$Q$200,0)),0,INDEX('Data to provide'!$S$2:$S$200,MATCH('Yield Correlation'!A150,'Data to provide'!$Q$2:$Q$200,0)))</f>
        <v>359810</v>
      </c>
      <c r="E150" s="67">
        <f>IF(ISNA(MATCH(A150,'Data to provide'!$U$2:$U$200,0)),0,INDEX('Data to provide'!$W$2:$W$200,MATCH('Yield Correlation'!A150,'Data to provide'!$U$2:$U$200,0)))</f>
        <v>0.995</v>
      </c>
      <c r="F150" s="39">
        <f t="shared" si="38"/>
        <v>361618.09045226133</v>
      </c>
      <c r="G150" s="17">
        <f t="shared" si="39"/>
        <v>349299.06472069072</v>
      </c>
      <c r="H150" s="68">
        <f t="shared" si="49"/>
        <v>4</v>
      </c>
      <c r="R150" s="48"/>
      <c r="S150" s="11" t="str">
        <f t="shared" si="40"/>
        <v/>
      </c>
      <c r="T150" s="11" t="str">
        <f t="shared" si="41"/>
        <v/>
      </c>
      <c r="U150" t="str">
        <f t="shared" si="45"/>
        <v/>
      </c>
      <c r="V150" t="str">
        <f t="shared" si="46"/>
        <v/>
      </c>
      <c r="W150" t="str">
        <f t="shared" si="47"/>
        <v/>
      </c>
      <c r="AE150" s="29"/>
      <c r="AF150" s="11" t="str">
        <f t="shared" si="42"/>
        <v/>
      </c>
      <c r="AG150" s="11" t="str">
        <f t="shared" si="43"/>
        <v/>
      </c>
      <c r="AH150" s="1" t="str">
        <f t="shared" si="48"/>
        <v/>
      </c>
    </row>
    <row r="151" spans="1:34" x14ac:dyDescent="0.25">
      <c r="A151" s="1" t="str">
        <f t="shared" si="44"/>
        <v>20176</v>
      </c>
      <c r="B151" s="19">
        <v>42916</v>
      </c>
      <c r="C151" s="37">
        <f>'Irr Correlation'!I151</f>
        <v>196.58726136186098</v>
      </c>
      <c r="D151" s="63">
        <f>IF(ISNA(MATCH(A151,'Data to provide'!$Q$2:$Q$200,0)),0,INDEX('Data to provide'!$S$2:$S$200,MATCH('Yield Correlation'!A151,'Data to provide'!$Q$2:$Q$200,0)))</f>
        <v>382085</v>
      </c>
      <c r="E151" s="67">
        <f>IF(ISNA(MATCH(A151,'Data to provide'!$U$2:$U$200,0)),0,INDEX('Data to provide'!$W$2:$W$200,MATCH('Yield Correlation'!A151,'Data to provide'!$U$2:$U$200,0)))</f>
        <v>0.98899999999999999</v>
      </c>
      <c r="F151" s="39">
        <f t="shared" si="38"/>
        <v>386334.6814964611</v>
      </c>
      <c r="G151" s="17">
        <f t="shared" si="39"/>
        <v>372480.54674133495</v>
      </c>
      <c r="H151" s="68">
        <f t="shared" si="49"/>
        <v>5</v>
      </c>
      <c r="R151" s="48"/>
      <c r="S151" s="11" t="str">
        <f t="shared" si="40"/>
        <v/>
      </c>
      <c r="T151" s="11" t="str">
        <f t="shared" si="41"/>
        <v/>
      </c>
      <c r="U151" t="str">
        <f t="shared" si="45"/>
        <v/>
      </c>
      <c r="V151" t="str">
        <f t="shared" si="46"/>
        <v/>
      </c>
      <c r="W151" t="str">
        <f t="shared" si="47"/>
        <v/>
      </c>
      <c r="AE151" s="29"/>
      <c r="AF151" s="11" t="str">
        <f t="shared" si="42"/>
        <v/>
      </c>
      <c r="AG151" s="11" t="str">
        <f t="shared" si="43"/>
        <v/>
      </c>
      <c r="AH151" s="1" t="str">
        <f t="shared" si="48"/>
        <v/>
      </c>
    </row>
    <row r="152" spans="1:34" x14ac:dyDescent="0.25">
      <c r="A152" s="1" t="str">
        <f t="shared" si="44"/>
        <v>20177</v>
      </c>
      <c r="B152" s="19">
        <v>42947</v>
      </c>
      <c r="C152" s="37">
        <f>'Irr Correlation'!I152</f>
        <v>190.58316573359241</v>
      </c>
      <c r="D152" s="63">
        <f>IF(ISNA(MATCH(A152,'Data to provide'!$Q$2:$Q$200,0)),0,INDEX('Data to provide'!$S$2:$S$200,MATCH('Yield Correlation'!A152,'Data to provide'!$Q$2:$Q$200,0)))</f>
        <v>357555</v>
      </c>
      <c r="E152" s="67">
        <f>IF(ISNA(MATCH(A152,'Data to provide'!$U$2:$U$200,0)),0,INDEX('Data to provide'!$W$2:$W$200,MATCH('Yield Correlation'!A152,'Data to provide'!$U$2:$U$200,0)))</f>
        <v>0.99399999999999999</v>
      </c>
      <c r="F152" s="39">
        <f t="shared" si="38"/>
        <v>359713.27967806841</v>
      </c>
      <c r="G152" s="17">
        <f t="shared" si="39"/>
        <v>362019.4923527388</v>
      </c>
      <c r="H152" s="68">
        <f t="shared" si="49"/>
        <v>6</v>
      </c>
      <c r="R152" s="48"/>
      <c r="S152" s="11" t="str">
        <f t="shared" si="40"/>
        <v/>
      </c>
      <c r="T152" s="11" t="str">
        <f t="shared" si="41"/>
        <v/>
      </c>
      <c r="U152" t="str">
        <f t="shared" si="45"/>
        <v/>
      </c>
      <c r="V152" t="str">
        <f t="shared" si="46"/>
        <v/>
      </c>
      <c r="W152" t="str">
        <f t="shared" si="47"/>
        <v/>
      </c>
      <c r="AE152" s="29"/>
      <c r="AF152" s="11" t="str">
        <f t="shared" si="42"/>
        <v/>
      </c>
      <c r="AG152" s="11" t="str">
        <f t="shared" si="43"/>
        <v/>
      </c>
      <c r="AH152" s="1" t="str">
        <f t="shared" si="48"/>
        <v/>
      </c>
    </row>
    <row r="153" spans="1:34" x14ac:dyDescent="0.25">
      <c r="A153" s="1" t="str">
        <f t="shared" si="44"/>
        <v>20178</v>
      </c>
      <c r="B153" s="19">
        <v>42978</v>
      </c>
      <c r="C153" s="37">
        <f>'Irr Correlation'!I153</f>
        <v>168.47428058763518</v>
      </c>
      <c r="D153" s="63">
        <f>IF(ISNA(MATCH(A153,'Data to provide'!$Q$2:$Q$200,0)),0,INDEX('Data to provide'!$S$2:$S$200,MATCH('Yield Correlation'!A153,'Data to provide'!$Q$2:$Q$200,0)))</f>
        <v>334492</v>
      </c>
      <c r="E153" s="67">
        <f>IF(ISNA(MATCH(A153,'Data to provide'!$U$2:$U$200,0)),0,INDEX('Data to provide'!$W$2:$W$200,MATCH('Yield Correlation'!A153,'Data to provide'!$U$2:$U$200,0)))</f>
        <v>0.999</v>
      </c>
      <c r="F153" s="39">
        <f t="shared" si="38"/>
        <v>334826.82682682684</v>
      </c>
      <c r="G153" s="17">
        <f t="shared" si="39"/>
        <v>323498.74513243191</v>
      </c>
      <c r="H153" s="68">
        <f t="shared" si="49"/>
        <v>7</v>
      </c>
      <c r="R153" s="48"/>
      <c r="S153" s="11" t="str">
        <f t="shared" si="40"/>
        <v/>
      </c>
      <c r="T153" s="11" t="str">
        <f t="shared" si="41"/>
        <v/>
      </c>
      <c r="U153" t="str">
        <f t="shared" si="45"/>
        <v/>
      </c>
      <c r="V153" t="str">
        <f t="shared" si="46"/>
        <v/>
      </c>
      <c r="W153" t="str">
        <f t="shared" si="47"/>
        <v/>
      </c>
      <c r="AE153" s="29"/>
      <c r="AF153" s="11" t="str">
        <f t="shared" si="42"/>
        <v/>
      </c>
      <c r="AG153" s="11" t="str">
        <f t="shared" si="43"/>
        <v/>
      </c>
      <c r="AH153" s="1" t="str">
        <f t="shared" si="48"/>
        <v/>
      </c>
    </row>
    <row r="154" spans="1:34" x14ac:dyDescent="0.25">
      <c r="A154" s="1" t="str">
        <f t="shared" si="44"/>
        <v>20179</v>
      </c>
      <c r="B154" s="19">
        <v>43008</v>
      </c>
      <c r="C154" s="37">
        <f>'Irr Correlation'!I154</f>
        <v>143.48937109962247</v>
      </c>
      <c r="D154" s="63">
        <f>IF(ISNA(MATCH(A154,'Data to provide'!$Q$2:$Q$200,0)),0,INDEX('Data to provide'!$S$2:$S$200,MATCH('Yield Correlation'!A154,'Data to provide'!$Q$2:$Q$200,0)))</f>
        <v>294322</v>
      </c>
      <c r="E154" s="67">
        <f>IF(ISNA(MATCH(A154,'Data to provide'!$U$2:$U$200,0)),0,INDEX('Data to provide'!$W$2:$W$200,MATCH('Yield Correlation'!A154,'Data to provide'!$U$2:$U$200,0)))</f>
        <v>0.99299999999999999</v>
      </c>
      <c r="F154" s="39">
        <f t="shared" si="38"/>
        <v>296396.77744209464</v>
      </c>
      <c r="G154" s="17">
        <f t="shared" si="39"/>
        <v>279967.04390207963</v>
      </c>
      <c r="H154" s="68">
        <f t="shared" si="49"/>
        <v>8</v>
      </c>
      <c r="R154" s="48"/>
      <c r="S154" s="11" t="str">
        <f t="shared" si="40"/>
        <v/>
      </c>
      <c r="T154" s="11" t="str">
        <f t="shared" si="41"/>
        <v/>
      </c>
      <c r="U154" t="str">
        <f t="shared" si="45"/>
        <v/>
      </c>
      <c r="V154" t="str">
        <f t="shared" si="46"/>
        <v/>
      </c>
      <c r="W154" t="str">
        <f t="shared" si="47"/>
        <v/>
      </c>
      <c r="AE154" s="29"/>
      <c r="AF154" s="11" t="str">
        <f t="shared" si="42"/>
        <v/>
      </c>
      <c r="AG154" s="11" t="str">
        <f t="shared" si="43"/>
        <v/>
      </c>
      <c r="AH154" s="1" t="str">
        <f t="shared" si="48"/>
        <v/>
      </c>
    </row>
    <row r="155" spans="1:34" x14ac:dyDescent="0.25">
      <c r="A155" s="1" t="str">
        <f t="shared" si="44"/>
        <v>201710</v>
      </c>
      <c r="B155" s="19">
        <v>43039</v>
      </c>
      <c r="C155" s="37">
        <f>'Irr Correlation'!I155</f>
        <v>122.69728206969017</v>
      </c>
      <c r="D155" s="63">
        <f>IF(ISNA(MATCH(A155,'Data to provide'!$Q$2:$Q$200,0)),0,INDEX('Data to provide'!$S$2:$S$200,MATCH('Yield Correlation'!A155,'Data to provide'!$Q$2:$Q$200,0)))</f>
        <v>255220</v>
      </c>
      <c r="E155" s="67">
        <f>IF(ISNA(MATCH(A155,'Data to provide'!$U$2:$U$200,0)),0,INDEX('Data to provide'!$W$2:$W$200,MATCH('Yield Correlation'!A155,'Data to provide'!$U$2:$U$200,0)))</f>
        <v>0.997</v>
      </c>
      <c r="F155" s="39">
        <f t="shared" si="38"/>
        <v>255987.96389167503</v>
      </c>
      <c r="G155" s="17">
        <f t="shared" si="39"/>
        <v>243740.57656025651</v>
      </c>
      <c r="H155" s="68">
        <f t="shared" si="49"/>
        <v>9</v>
      </c>
      <c r="R155" s="48"/>
      <c r="S155" s="11" t="str">
        <f t="shared" si="40"/>
        <v/>
      </c>
      <c r="T155" s="11" t="str">
        <f t="shared" si="41"/>
        <v/>
      </c>
      <c r="U155" t="str">
        <f t="shared" si="45"/>
        <v/>
      </c>
      <c r="V155" t="str">
        <f t="shared" si="46"/>
        <v/>
      </c>
      <c r="W155" t="str">
        <f t="shared" si="47"/>
        <v/>
      </c>
      <c r="AE155" s="29"/>
      <c r="AF155" s="11" t="str">
        <f t="shared" si="42"/>
        <v/>
      </c>
      <c r="AG155" s="11" t="str">
        <f t="shared" si="43"/>
        <v/>
      </c>
      <c r="AH155" s="1" t="str">
        <f t="shared" si="48"/>
        <v/>
      </c>
    </row>
    <row r="156" spans="1:34" x14ac:dyDescent="0.25">
      <c r="A156" s="1" t="str">
        <f t="shared" si="44"/>
        <v>201711</v>
      </c>
      <c r="B156" s="19">
        <v>43069</v>
      </c>
      <c r="C156" s="37">
        <f>'Irr Correlation'!I156</f>
        <v>76.102902767542972</v>
      </c>
      <c r="D156" s="63">
        <f>IF(ISNA(MATCH(A156,'Data to provide'!$Q$2:$Q$200,0)),0,INDEX('Data to provide'!$S$2:$S$200,MATCH('Yield Correlation'!A156,'Data to provide'!$Q$2:$Q$200,0)))</f>
        <v>153491</v>
      </c>
      <c r="E156" s="67">
        <f>IF(ISNA(MATCH(A156,'Data to provide'!$U$2:$U$200,0)),0,INDEX('Data to provide'!$W$2:$W$200,MATCH('Yield Correlation'!A156,'Data to provide'!$U$2:$U$200,0)))</f>
        <v>0.999</v>
      </c>
      <c r="F156" s="39">
        <f t="shared" si="38"/>
        <v>153644.64464464464</v>
      </c>
      <c r="G156" s="17">
        <f t="shared" si="39"/>
        <v>162558.26930523364</v>
      </c>
      <c r="H156" s="68">
        <f t="shared" si="49"/>
        <v>10</v>
      </c>
      <c r="R156" s="48"/>
      <c r="S156" s="11" t="str">
        <f t="shared" si="40"/>
        <v/>
      </c>
      <c r="T156" s="11" t="str">
        <f t="shared" si="41"/>
        <v/>
      </c>
      <c r="U156" t="str">
        <f t="shared" si="45"/>
        <v/>
      </c>
      <c r="V156" t="str">
        <f t="shared" si="46"/>
        <v/>
      </c>
      <c r="W156" t="str">
        <f t="shared" si="47"/>
        <v/>
      </c>
      <c r="AE156" s="29"/>
      <c r="AF156" s="11" t="str">
        <f t="shared" si="42"/>
        <v/>
      </c>
      <c r="AG156" s="11" t="str">
        <f t="shared" si="43"/>
        <v/>
      </c>
      <c r="AH156" s="1" t="str">
        <f t="shared" si="48"/>
        <v/>
      </c>
    </row>
    <row r="157" spans="1:34" x14ac:dyDescent="0.25">
      <c r="A157" s="1" t="str">
        <f t="shared" si="44"/>
        <v>201712</v>
      </c>
      <c r="B157" s="19">
        <v>43100</v>
      </c>
      <c r="C157" s="37">
        <f>'Irr Correlation'!I157</f>
        <v>57.092965794674924</v>
      </c>
      <c r="D157" s="63">
        <f>IF(ISNA(MATCH(A157,'Data to provide'!$Q$2:$Q$200,0)),0,INDEX('Data to provide'!$S$2:$S$200,MATCH('Yield Correlation'!A157,'Data to provide'!$Q$2:$Q$200,0)))</f>
        <v>94590</v>
      </c>
      <c r="E157" s="67">
        <f>IF(ISNA(MATCH(A157,'Data to provide'!$U$2:$U$200,0)),0,INDEX('Data to provide'!$W$2:$W$200,MATCH('Yield Correlation'!A157,'Data to provide'!$U$2:$U$200,0)))</f>
        <v>0.999</v>
      </c>
      <c r="F157" s="39">
        <f t="shared" si="38"/>
        <v>94684.684684684689</v>
      </c>
      <c r="G157" s="17">
        <f t="shared" si="39"/>
        <v>129436.88068832648</v>
      </c>
      <c r="H157" s="68">
        <f t="shared" si="49"/>
        <v>11</v>
      </c>
      <c r="R157" s="48"/>
      <c r="S157" s="11" t="str">
        <f t="shared" si="40"/>
        <v/>
      </c>
      <c r="T157" s="11" t="str">
        <f t="shared" si="41"/>
        <v/>
      </c>
      <c r="U157" t="str">
        <f t="shared" si="45"/>
        <v/>
      </c>
      <c r="V157" t="str">
        <f t="shared" si="46"/>
        <v/>
      </c>
      <c r="W157" t="str">
        <f t="shared" si="47"/>
        <v/>
      </c>
      <c r="AE157" s="29"/>
      <c r="AF157" s="11" t="str">
        <f t="shared" si="42"/>
        <v/>
      </c>
      <c r="AG157" s="11" t="str">
        <f t="shared" si="43"/>
        <v/>
      </c>
      <c r="AH157" s="1" t="str">
        <f t="shared" si="48"/>
        <v/>
      </c>
    </row>
    <row r="158" spans="1:34" x14ac:dyDescent="0.25">
      <c r="A158" s="1" t="str">
        <f t="shared" si="44"/>
        <v>20181</v>
      </c>
      <c r="B158" s="19">
        <v>43131</v>
      </c>
      <c r="C158" s="37">
        <f>'Irr Correlation'!I158</f>
        <v>70.757035270783149</v>
      </c>
      <c r="D158" s="63">
        <f>IF(ISNA(MATCH(A158,'Data to provide'!$Q$2:$Q$200,0)),0,INDEX('Data to provide'!$S$2:$S$200,MATCH('Yield Correlation'!A158,'Data to provide'!$Q$2:$Q$200,0)))</f>
        <v>119420</v>
      </c>
      <c r="E158" s="67">
        <f>IF(ISNA(MATCH(A158,'Data to provide'!$U$2:$U$200,0)),0,INDEX('Data to provide'!$W$2:$W$200,MATCH('Yield Correlation'!A158,'Data to provide'!$U$2:$U$200,0)))</f>
        <v>0.99099999999999999</v>
      </c>
      <c r="F158" s="39">
        <f t="shared" si="38"/>
        <v>120504.5408678103</v>
      </c>
      <c r="G158" s="17">
        <f t="shared" si="39"/>
        <v>153244.05878957611</v>
      </c>
      <c r="H158" s="68">
        <f t="shared" si="49"/>
        <v>12</v>
      </c>
      <c r="R158" s="48"/>
      <c r="S158" s="11" t="str">
        <f t="shared" si="40"/>
        <v/>
      </c>
      <c r="T158" s="11" t="str">
        <f t="shared" si="41"/>
        <v/>
      </c>
      <c r="AE158" s="29"/>
      <c r="AF158" s="11" t="str">
        <f t="shared" si="42"/>
        <v/>
      </c>
      <c r="AG158" s="11" t="str">
        <f t="shared" si="43"/>
        <v/>
      </c>
      <c r="AH158" s="1" t="str">
        <f t="shared" si="48"/>
        <v/>
      </c>
    </row>
    <row r="159" spans="1:34" x14ac:dyDescent="0.25">
      <c r="A159" s="1" t="str">
        <f t="shared" si="44"/>
        <v>20182</v>
      </c>
      <c r="B159" s="19">
        <v>43159</v>
      </c>
      <c r="C159" s="37">
        <f>'Irr Correlation'!I159</f>
        <v>91.006338577699523</v>
      </c>
      <c r="D159" s="63">
        <f>IF(ISNA(MATCH(A159,'Data to provide'!$Q$2:$Q$200,0)),0,INDEX('Data to provide'!$S$2:$S$200,MATCH('Yield Correlation'!A159,'Data to provide'!$Q$2:$Q$200,0)))</f>
        <v>183365</v>
      </c>
      <c r="E159" s="67">
        <f>IF(ISNA(MATCH(A159,'Data to provide'!$U$2:$U$200,0)),0,INDEX('Data to provide'!$W$2:$W$200,MATCH('Yield Correlation'!A159,'Data to provide'!$U$2:$U$200,0)))</f>
        <v>0.996</v>
      </c>
      <c r="F159" s="39">
        <f t="shared" si="38"/>
        <v>184101.40562248995</v>
      </c>
      <c r="G159" s="17">
        <f t="shared" si="39"/>
        <v>188524.81984666095</v>
      </c>
      <c r="H159" s="68">
        <f t="shared" si="49"/>
        <v>1</v>
      </c>
      <c r="R159" s="48"/>
      <c r="S159" s="11" t="str">
        <f t="shared" si="40"/>
        <v/>
      </c>
      <c r="T159" s="11" t="str">
        <f t="shared" si="41"/>
        <v/>
      </c>
      <c r="U159" s="58"/>
      <c r="AE159" s="29"/>
      <c r="AF159" s="11" t="str">
        <f t="shared" si="42"/>
        <v/>
      </c>
      <c r="AG159" s="11" t="str">
        <f t="shared" si="43"/>
        <v/>
      </c>
      <c r="AH159" s="1" t="str">
        <f t="shared" si="48"/>
        <v/>
      </c>
    </row>
    <row r="160" spans="1:34" x14ac:dyDescent="0.25">
      <c r="A160" s="1" t="str">
        <f t="shared" si="44"/>
        <v>20183</v>
      </c>
      <c r="B160" s="19">
        <v>43190</v>
      </c>
      <c r="C160" s="37">
        <f>'Irr Correlation'!I160</f>
        <v>130.04691751085289</v>
      </c>
      <c r="D160" s="63">
        <f>IF(ISNA(MATCH(A160,'Data to provide'!$Q$2:$Q$200,0)),0,INDEX('Data to provide'!$S$2:$S$200,MATCH('Yield Correlation'!A160,'Data to provide'!$Q$2:$Q$200,0)))</f>
        <v>246935</v>
      </c>
      <c r="E160" s="67">
        <f>IF(ISNA(MATCH(A160,'Data to provide'!$U$2:$U$200,0)),0,INDEX('Data to provide'!$W$2:$W$200,MATCH('Yield Correlation'!A160,'Data to provide'!$U$2:$U$200,0)))</f>
        <v>0.99399999999999999</v>
      </c>
      <c r="F160" s="39">
        <f t="shared" si="38"/>
        <v>248425.55331991951</v>
      </c>
      <c r="G160" s="17">
        <f t="shared" si="39"/>
        <v>256545.99153805367</v>
      </c>
      <c r="H160" s="68">
        <f t="shared" si="49"/>
        <v>2</v>
      </c>
      <c r="R160" s="48"/>
      <c r="S160" s="11" t="str">
        <f t="shared" si="40"/>
        <v/>
      </c>
      <c r="T160" s="11" t="str">
        <f t="shared" si="41"/>
        <v/>
      </c>
      <c r="AE160" s="29"/>
      <c r="AF160" s="11" t="str">
        <f t="shared" si="42"/>
        <v/>
      </c>
      <c r="AG160" s="11" t="str">
        <f t="shared" si="43"/>
        <v/>
      </c>
      <c r="AH160" s="1" t="str">
        <f t="shared" si="48"/>
        <v/>
      </c>
    </row>
    <row r="161" spans="1:34" x14ac:dyDescent="0.25">
      <c r="A161" s="1" t="str">
        <f t="shared" si="44"/>
        <v>20184</v>
      </c>
      <c r="B161" s="19">
        <v>43220</v>
      </c>
      <c r="C161" s="37">
        <f>'Irr Correlation'!I161</f>
        <v>140.06038193802598</v>
      </c>
      <c r="D161" s="63">
        <f>IF(ISNA(MATCH(A161,'Data to provide'!$Q$2:$Q$200,0)),0,INDEX('Data to provide'!$S$2:$S$200,MATCH('Yield Correlation'!A161,'Data to provide'!$Q$2:$Q$200,0)))</f>
        <v>284592</v>
      </c>
      <c r="E161" s="67">
        <f>IF(ISNA(MATCH(A161,'Data to provide'!$U$2:$U$200,0)),0,INDEX('Data to provide'!$W$2:$W$200,MATCH('Yield Correlation'!A161,'Data to provide'!$U$2:$U$200,0)))</f>
        <v>0</v>
      </c>
      <c r="F161" s="38" t="str">
        <f t="shared" si="38"/>
        <v/>
      </c>
      <c r="G161" s="17">
        <f t="shared" si="39"/>
        <v>273992.64836639236</v>
      </c>
      <c r="H161" s="68">
        <f t="shared" si="49"/>
        <v>0</v>
      </c>
      <c r="R161" s="48"/>
      <c r="S161" s="11" t="str">
        <f t="shared" si="40"/>
        <v/>
      </c>
      <c r="T161" s="11" t="str">
        <f t="shared" si="41"/>
        <v/>
      </c>
      <c r="AE161" s="29"/>
      <c r="AF161" s="11" t="str">
        <f t="shared" si="42"/>
        <v/>
      </c>
      <c r="AG161" s="11" t="str">
        <f t="shared" si="43"/>
        <v/>
      </c>
      <c r="AH161" s="1" t="str">
        <f t="shared" si="48"/>
        <v/>
      </c>
    </row>
    <row r="162" spans="1:34" x14ac:dyDescent="0.25">
      <c r="A162" s="1" t="str">
        <f t="shared" si="44"/>
        <v>20185</v>
      </c>
      <c r="B162" s="19">
        <v>43251</v>
      </c>
      <c r="C162" s="37">
        <f>'Irr Correlation'!I162</f>
        <v>156.55629580885795</v>
      </c>
      <c r="D162" s="63">
        <f>IF(ISNA(MATCH(A162,'Data to provide'!$Q$2:$Q$200,0)),0,INDEX('Data to provide'!$S$2:$S$200,MATCH('Yield Correlation'!A162,'Data to provide'!$Q$2:$Q$200,0)))</f>
        <v>0</v>
      </c>
      <c r="E162" s="67">
        <f>IF(ISNA(MATCH(A162,'Data to provide'!$U$2:$U$200,0)),0,INDEX('Data to provide'!$W$2:$W$200,MATCH('Yield Correlation'!A162,'Data to provide'!$U$2:$U$200,0)))</f>
        <v>0</v>
      </c>
      <c r="F162" s="38" t="str">
        <f t="shared" ref="F162:F169" si="50">IFERROR(D162/E162,"")</f>
        <v/>
      </c>
      <c r="G162" s="17">
        <f t="shared" ref="G162:G193" si="51">IF(AND($J$23&lt;&gt;0,C162&lt;&gt;0),C162*$J$23+$L$23,"")</f>
        <v>302733.80488293723</v>
      </c>
      <c r="H162" s="68">
        <f t="shared" si="49"/>
        <v>0</v>
      </c>
      <c r="R162" s="48"/>
      <c r="S162" s="11" t="str">
        <f t="shared" ref="S162:S169" si="52">_xlfn.IFNA(VLOOKUP(R162,$B$2:$F$169,2),"")</f>
        <v/>
      </c>
      <c r="T162" s="11" t="str">
        <f t="shared" ref="T162:T169" si="53">_xlfn.IFNA(VLOOKUP(R162,$B$2:$F$169,5),"")</f>
        <v/>
      </c>
      <c r="AE162" s="29"/>
      <c r="AF162" s="11" t="str">
        <f t="shared" ref="AF162:AF169" si="54">_xlfn.IFNA(VLOOKUP(AE162,$B$2:$G$169,5),"")</f>
        <v/>
      </c>
      <c r="AG162" s="11" t="str">
        <f t="shared" ref="AG162:AG169" si="55">_xlfn.IFNA(VLOOKUP(AE162,$B$2:$G$169,6),"")</f>
        <v/>
      </c>
      <c r="AH162" s="1" t="str">
        <f t="shared" si="48"/>
        <v/>
      </c>
    </row>
    <row r="163" spans="1:34" x14ac:dyDescent="0.25">
      <c r="A163" s="1" t="str">
        <f t="shared" si="44"/>
        <v>20186</v>
      </c>
      <c r="B163" s="19">
        <v>43281</v>
      </c>
      <c r="C163" s="37">
        <f>'Irr Correlation'!I163</f>
        <v>185.36157417930374</v>
      </c>
      <c r="D163" s="63">
        <f>IF(ISNA(MATCH(A163,'Data to provide'!$Q$2:$Q$200,0)),0,INDEX('Data to provide'!$S$2:$S$200,MATCH('Yield Correlation'!A163,'Data to provide'!$Q$2:$Q$200,0)))</f>
        <v>0</v>
      </c>
      <c r="E163" s="67">
        <f>IF(ISNA(MATCH(A163,'Data to provide'!$U$2:$U$200,0)),0,INDEX('Data to provide'!$W$2:$W$200,MATCH('Yield Correlation'!A163,'Data to provide'!$U$2:$U$200,0)))</f>
        <v>0</v>
      </c>
      <c r="F163" s="38" t="str">
        <f t="shared" si="50"/>
        <v/>
      </c>
      <c r="G163" s="17">
        <f t="shared" si="51"/>
        <v>352921.81026598637</v>
      </c>
      <c r="H163" s="68">
        <f t="shared" si="49"/>
        <v>0</v>
      </c>
      <c r="R163" s="48"/>
      <c r="S163" s="11" t="str">
        <f t="shared" si="52"/>
        <v/>
      </c>
      <c r="T163" s="11" t="str">
        <f t="shared" si="53"/>
        <v/>
      </c>
      <c r="AE163" s="29"/>
      <c r="AF163" s="11" t="str">
        <f t="shared" si="54"/>
        <v/>
      </c>
      <c r="AG163" s="11" t="str">
        <f t="shared" si="55"/>
        <v/>
      </c>
      <c r="AH163" s="1" t="str">
        <f t="shared" si="48"/>
        <v/>
      </c>
    </row>
    <row r="164" spans="1:34" x14ac:dyDescent="0.25">
      <c r="A164" s="1" t="str">
        <f t="shared" si="44"/>
        <v>20187</v>
      </c>
      <c r="B164" s="19">
        <v>43312</v>
      </c>
      <c r="C164" s="37">
        <f>'Irr Correlation'!I164</f>
        <v>222.20747056567407</v>
      </c>
      <c r="D164" s="63">
        <f>IF(ISNA(MATCH(A164,'Data to provide'!$Q$2:$Q$200,0)),0,INDEX('Data to provide'!$S$2:$S$200,MATCH('Yield Correlation'!A164,'Data to provide'!$Q$2:$Q$200,0)))</f>
        <v>0</v>
      </c>
      <c r="E164" s="67">
        <f>IF(ISNA(MATCH(A164,'Data to provide'!$U$2:$U$200,0)),0,INDEX('Data to provide'!$W$2:$W$200,MATCH('Yield Correlation'!A164,'Data to provide'!$U$2:$U$200,0)))</f>
        <v>0</v>
      </c>
      <c r="F164" s="38" t="str">
        <f t="shared" si="50"/>
        <v/>
      </c>
      <c r="G164" s="17">
        <f t="shared" si="51"/>
        <v>417119.14321312163</v>
      </c>
      <c r="H164" s="68">
        <f t="shared" si="49"/>
        <v>0</v>
      </c>
      <c r="R164" s="48"/>
      <c r="S164" s="11" t="str">
        <f t="shared" si="52"/>
        <v/>
      </c>
      <c r="T164" s="11" t="str">
        <f t="shared" si="53"/>
        <v/>
      </c>
      <c r="AE164" s="29"/>
      <c r="AF164" s="11" t="str">
        <f t="shared" si="54"/>
        <v/>
      </c>
      <c r="AG164" s="11" t="str">
        <f t="shared" si="55"/>
        <v/>
      </c>
      <c r="AH164" s="1" t="str">
        <f t="shared" si="48"/>
        <v/>
      </c>
    </row>
    <row r="165" spans="1:34" x14ac:dyDescent="0.25">
      <c r="A165" s="1" t="str">
        <f t="shared" si="44"/>
        <v>20188</v>
      </c>
      <c r="B165" s="19">
        <v>43343</v>
      </c>
      <c r="C165" s="37">
        <f>'Irr Correlation'!I165</f>
        <v>202.21102227474356</v>
      </c>
      <c r="D165" s="63">
        <f>IF(ISNA(MATCH(A165,'Data to provide'!$Q$2:$Q$200,0)),0,INDEX('Data to provide'!$S$2:$S$200,MATCH('Yield Correlation'!A165,'Data to provide'!$Q$2:$Q$200,0)))</f>
        <v>0</v>
      </c>
      <c r="E165" s="67">
        <f>IF(ISNA(MATCH(A165,'Data to provide'!$U$2:$U$200,0)),0,INDEX('Data to provide'!$W$2:$W$200,MATCH('Yield Correlation'!A165,'Data to provide'!$U$2:$U$200,0)))</f>
        <v>0</v>
      </c>
      <c r="F165" s="38" t="str">
        <f t="shared" si="50"/>
        <v/>
      </c>
      <c r="G165" s="17">
        <f t="shared" si="51"/>
        <v>382278.93644404702</v>
      </c>
      <c r="H165" s="68">
        <f t="shared" si="49"/>
        <v>0</v>
      </c>
      <c r="R165" s="48"/>
      <c r="S165" s="11" t="str">
        <f t="shared" si="52"/>
        <v/>
      </c>
      <c r="T165" s="11" t="str">
        <f t="shared" si="53"/>
        <v/>
      </c>
      <c r="AE165" s="29"/>
      <c r="AF165" s="11" t="str">
        <f t="shared" si="54"/>
        <v/>
      </c>
      <c r="AG165" s="11" t="str">
        <f t="shared" si="55"/>
        <v/>
      </c>
      <c r="AH165" s="1" t="str">
        <f t="shared" si="48"/>
        <v/>
      </c>
    </row>
    <row r="166" spans="1:34" x14ac:dyDescent="0.25">
      <c r="A166" s="1" t="str">
        <f t="shared" si="44"/>
        <v>20189</v>
      </c>
      <c r="B166" s="19">
        <v>43373</v>
      </c>
      <c r="C166" s="37">
        <f>'Irr Correlation'!I166</f>
        <v>172.00334255840852</v>
      </c>
      <c r="D166" s="63">
        <f>IF(ISNA(MATCH(A166,'Data to provide'!$Q$2:$Q$200,0)),0,INDEX('Data to provide'!$S$2:$S$200,MATCH('Yield Correlation'!A166,'Data to provide'!$Q$2:$Q$200,0)))</f>
        <v>0</v>
      </c>
      <c r="E166" s="67">
        <f>IF(ISNA(MATCH(A166,'Data to provide'!$U$2:$U$200,0)),0,INDEX('Data to provide'!$W$2:$W$200,MATCH('Yield Correlation'!A166,'Data to provide'!$U$2:$U$200,0)))</f>
        <v>0</v>
      </c>
      <c r="F166" s="38" t="str">
        <f t="shared" si="50"/>
        <v/>
      </c>
      <c r="G166" s="17">
        <f t="shared" si="51"/>
        <v>329647.49949989567</v>
      </c>
      <c r="H166" s="68">
        <f t="shared" si="49"/>
        <v>0</v>
      </c>
      <c r="R166" s="48"/>
      <c r="S166" s="11" t="str">
        <f t="shared" si="52"/>
        <v/>
      </c>
      <c r="T166" s="11" t="str">
        <f t="shared" si="53"/>
        <v/>
      </c>
      <c r="AE166" s="29"/>
      <c r="AF166" s="11" t="str">
        <f t="shared" si="54"/>
        <v/>
      </c>
      <c r="AG166" s="11" t="str">
        <f t="shared" si="55"/>
        <v/>
      </c>
      <c r="AH166" s="1" t="str">
        <f t="shared" si="48"/>
        <v/>
      </c>
    </row>
    <row r="167" spans="1:34" x14ac:dyDescent="0.25">
      <c r="A167" s="1" t="str">
        <f t="shared" si="44"/>
        <v>201810</v>
      </c>
      <c r="B167" s="19">
        <v>43404</v>
      </c>
      <c r="C167" s="37">
        <f>'Irr Correlation'!I167</f>
        <v>38.712688810067647</v>
      </c>
      <c r="D167" s="63">
        <f>IF(ISNA(MATCH(A167,'Data to provide'!$Q$2:$Q$200,0)),0,INDEX('Data to provide'!$S$2:$S$200,MATCH('Yield Correlation'!A167,'Data to provide'!$Q$2:$Q$200,0)))</f>
        <v>0</v>
      </c>
      <c r="E167" s="67">
        <f>IF(ISNA(MATCH(A167,'Data to provide'!$U$2:$U$200,0)),0,INDEX('Data to provide'!$W$2:$W$200,MATCH('Yield Correlation'!A167,'Data to provide'!$U$2:$U$200,0)))</f>
        <v>0</v>
      </c>
      <c r="F167" s="38" t="str">
        <f t="shared" si="50"/>
        <v/>
      </c>
      <c r="G167" s="17">
        <f t="shared" si="51"/>
        <v>97412.561104181907</v>
      </c>
      <c r="H167" s="68">
        <f t="shared" si="49"/>
        <v>0</v>
      </c>
      <c r="R167" s="48"/>
      <c r="S167" s="11" t="str">
        <f t="shared" si="52"/>
        <v/>
      </c>
      <c r="T167" s="11" t="str">
        <f t="shared" si="53"/>
        <v/>
      </c>
      <c r="AE167" s="29"/>
      <c r="AF167" s="11" t="str">
        <f t="shared" si="54"/>
        <v/>
      </c>
      <c r="AG167" s="11" t="str">
        <f t="shared" si="55"/>
        <v/>
      </c>
      <c r="AH167" s="1" t="str">
        <f t="shared" si="48"/>
        <v/>
      </c>
    </row>
    <row r="168" spans="1:34" x14ac:dyDescent="0.25">
      <c r="A168" s="1" t="str">
        <f t="shared" si="44"/>
        <v>201811</v>
      </c>
      <c r="B168" s="19">
        <v>43434</v>
      </c>
      <c r="C168" s="37">
        <f>'Irr Correlation'!I168</f>
        <v>0</v>
      </c>
      <c r="D168" s="63">
        <f>IF(ISNA(MATCH(A168,'Data to provide'!$Q$2:$Q$200,0)),0,INDEX('Data to provide'!$S$2:$S$200,MATCH('Yield Correlation'!A168,'Data to provide'!$Q$2:$Q$200,0)))</f>
        <v>0</v>
      </c>
      <c r="E168" s="67">
        <f>IF(ISNA(MATCH(A168,'Data to provide'!$U$2:$U$200,0)),0,INDEX('Data to provide'!$W$2:$W$200,MATCH('Yield Correlation'!A168,'Data to provide'!$U$2:$U$200,0)))</f>
        <v>0</v>
      </c>
      <c r="F168" s="38" t="str">
        <f t="shared" si="50"/>
        <v/>
      </c>
      <c r="G168" s="17" t="str">
        <f t="shared" si="51"/>
        <v/>
      </c>
      <c r="H168" s="68">
        <f t="shared" si="49"/>
        <v>0</v>
      </c>
      <c r="R168" s="48"/>
      <c r="S168" s="11" t="str">
        <f t="shared" si="52"/>
        <v/>
      </c>
      <c r="T168" s="11" t="str">
        <f t="shared" si="53"/>
        <v/>
      </c>
      <c r="AE168" s="29"/>
      <c r="AF168" s="11" t="str">
        <f t="shared" si="54"/>
        <v/>
      </c>
      <c r="AG168" s="11" t="str">
        <f t="shared" si="55"/>
        <v/>
      </c>
      <c r="AH168" s="1" t="str">
        <f t="shared" si="48"/>
        <v/>
      </c>
    </row>
    <row r="169" spans="1:34" x14ac:dyDescent="0.25">
      <c r="A169" s="1" t="str">
        <f t="shared" si="44"/>
        <v>201812</v>
      </c>
      <c r="B169" s="19">
        <v>43465</v>
      </c>
      <c r="C169" s="37">
        <f>'Irr Correlation'!I169</f>
        <v>-94.577964938273198</v>
      </c>
      <c r="D169" s="63">
        <f>IF(ISNA(MATCH(A169,'Data to provide'!$Q$2:$Q$200,0)),0,INDEX('Data to provide'!$S$2:$S$200,MATCH('Yield Correlation'!A169,'Data to provide'!$Q$2:$Q$200,0)))</f>
        <v>0</v>
      </c>
      <c r="E169" s="67">
        <f>IF(ISNA(MATCH(A169,'Data to provide'!$U$2:$U$200,0)),0,INDEX('Data to provide'!$W$2:$W$200,MATCH('Yield Correlation'!A169,'Data to provide'!$U$2:$U$200,0)))</f>
        <v>0</v>
      </c>
      <c r="F169" s="38" t="str">
        <f t="shared" si="50"/>
        <v/>
      </c>
      <c r="G169" s="17">
        <f t="shared" si="51"/>
        <v>-134822.3772915318</v>
      </c>
      <c r="H169" s="68">
        <f t="shared" si="49"/>
        <v>0</v>
      </c>
      <c r="R169" s="48"/>
      <c r="S169" s="11" t="str">
        <f t="shared" si="52"/>
        <v/>
      </c>
      <c r="T169" s="11" t="str">
        <f t="shared" si="53"/>
        <v/>
      </c>
      <c r="AE169" s="29"/>
      <c r="AF169" s="11" t="str">
        <f t="shared" si="54"/>
        <v/>
      </c>
      <c r="AG169" s="11" t="str">
        <f t="shared" si="55"/>
        <v/>
      </c>
      <c r="AH169" s="1" t="str">
        <f t="shared" si="48"/>
        <v/>
      </c>
    </row>
    <row r="170" spans="1:34" x14ac:dyDescent="0.25">
      <c r="A170" s="1" t="str">
        <f t="shared" si="44"/>
        <v>20191</v>
      </c>
      <c r="B170" s="19">
        <v>43496</v>
      </c>
      <c r="C170" s="37">
        <f>'Irr Correlation'!I170</f>
        <v>-227.86861868661404</v>
      </c>
      <c r="D170" s="63">
        <f>IF(ISNA(MATCH(A170,'Data to provide'!$Q$2:$Q$200,0)),0,INDEX('Data to provide'!$S$2:$S$200,MATCH('Yield Correlation'!A170,'Data to provide'!$Q$2:$Q$200,0)))</f>
        <v>0</v>
      </c>
      <c r="E170" s="67">
        <f>IF(ISNA(MATCH(A170,'Data to provide'!$U$2:$U$200,0)),0,INDEX('Data to provide'!$W$2:$W$200,MATCH('Yield Correlation'!A170,'Data to provide'!$U$2:$U$200,0)))</f>
        <v>0</v>
      </c>
      <c r="F170" s="38" t="str">
        <f t="shared" ref="F170:F200" si="56">IFERROR(D170/E170,"")</f>
        <v/>
      </c>
      <c r="G170" s="17">
        <f t="shared" si="51"/>
        <v>-367057.31568724546</v>
      </c>
      <c r="H170" s="68">
        <f t="shared" si="49"/>
        <v>0</v>
      </c>
    </row>
    <row r="171" spans="1:34" x14ac:dyDescent="0.25">
      <c r="A171" s="1" t="str">
        <f t="shared" si="44"/>
        <v>20192</v>
      </c>
      <c r="B171" s="19">
        <v>43524</v>
      </c>
      <c r="C171" s="37">
        <f>'Irr Correlation'!I171</f>
        <v>0</v>
      </c>
      <c r="D171" s="63">
        <f>IF(ISNA(MATCH(A171,'Data to provide'!$Q$2:$Q$200,0)),0,INDEX('Data to provide'!$S$2:$S$200,MATCH('Yield Correlation'!A171,'Data to provide'!$Q$2:$Q$200,0)))</f>
        <v>0</v>
      </c>
      <c r="E171" s="67">
        <f>IF(ISNA(MATCH(A171,'Data to provide'!$U$2:$U$200,0)),0,INDEX('Data to provide'!$W$2:$W$200,MATCH('Yield Correlation'!A171,'Data to provide'!$U$2:$U$200,0)))</f>
        <v>0</v>
      </c>
      <c r="F171" s="38" t="str">
        <f t="shared" si="56"/>
        <v/>
      </c>
      <c r="G171" s="17" t="str">
        <f t="shared" si="51"/>
        <v/>
      </c>
      <c r="H171" s="68">
        <f t="shared" si="49"/>
        <v>0</v>
      </c>
    </row>
    <row r="172" spans="1:34" x14ac:dyDescent="0.25">
      <c r="A172" s="1" t="str">
        <f t="shared" si="44"/>
        <v>20193</v>
      </c>
      <c r="B172" s="19">
        <v>43555</v>
      </c>
      <c r="C172" s="37">
        <f>'Irr Correlation'!I172</f>
        <v>-361.15927243495491</v>
      </c>
      <c r="D172" s="63">
        <f>IF(ISNA(MATCH(A172,'Data to provide'!$Q$2:$Q$200,0)),0,INDEX('Data to provide'!$S$2:$S$200,MATCH('Yield Correlation'!A172,'Data to provide'!$Q$2:$Q$200,0)))</f>
        <v>0</v>
      </c>
      <c r="E172" s="67">
        <f>IF(ISNA(MATCH(A172,'Data to provide'!$U$2:$U$200,0)),0,INDEX('Data to provide'!$W$2:$W$200,MATCH('Yield Correlation'!A172,'Data to provide'!$U$2:$U$200,0)))</f>
        <v>0</v>
      </c>
      <c r="F172" s="38" t="str">
        <f t="shared" si="56"/>
        <v/>
      </c>
      <c r="G172" s="17">
        <f t="shared" si="51"/>
        <v>-599292.25408295926</v>
      </c>
      <c r="H172" s="68">
        <f t="shared" si="49"/>
        <v>0</v>
      </c>
    </row>
    <row r="173" spans="1:34" x14ac:dyDescent="0.25">
      <c r="A173" s="1" t="str">
        <f t="shared" si="44"/>
        <v>20194</v>
      </c>
      <c r="B173" s="19">
        <v>43585</v>
      </c>
      <c r="C173" s="37">
        <f>'Irr Correlation'!I173</f>
        <v>-494.4499261832957</v>
      </c>
      <c r="D173" s="63">
        <f>IF(ISNA(MATCH(A173,'Data to provide'!$Q$2:$Q$200,0)),0,INDEX('Data to provide'!$S$2:$S$200,MATCH('Yield Correlation'!A173,'Data to provide'!$Q$2:$Q$200,0)))</f>
        <v>0</v>
      </c>
      <c r="E173" s="67">
        <f>IF(ISNA(MATCH(A173,'Data to provide'!$U$2:$U$200,0)),0,INDEX('Data to provide'!$W$2:$W$200,MATCH('Yield Correlation'!A173,'Data to provide'!$U$2:$U$200,0)))</f>
        <v>0</v>
      </c>
      <c r="F173" s="38" t="str">
        <f t="shared" si="56"/>
        <v/>
      </c>
      <c r="G173" s="17">
        <f t="shared" si="51"/>
        <v>-831527.19247867283</v>
      </c>
      <c r="H173" s="68">
        <f t="shared" si="49"/>
        <v>0</v>
      </c>
    </row>
    <row r="174" spans="1:34" x14ac:dyDescent="0.25">
      <c r="A174" s="1" t="str">
        <f t="shared" si="44"/>
        <v>20195</v>
      </c>
      <c r="B174" s="19">
        <v>43616</v>
      </c>
      <c r="C174" s="37">
        <f>'Irr Correlation'!I174</f>
        <v>0</v>
      </c>
      <c r="D174" s="63">
        <f>IF(ISNA(MATCH(A174,'Data to provide'!$Q$2:$Q$200,0)),0,INDEX('Data to provide'!$S$2:$S$200,MATCH('Yield Correlation'!A174,'Data to provide'!$Q$2:$Q$200,0)))</f>
        <v>0</v>
      </c>
      <c r="E174" s="67">
        <f>IF(ISNA(MATCH(A174,'Data to provide'!$U$2:$U$200,0)),0,INDEX('Data to provide'!$W$2:$W$200,MATCH('Yield Correlation'!A174,'Data to provide'!$U$2:$U$200,0)))</f>
        <v>0</v>
      </c>
      <c r="F174" s="38" t="str">
        <f t="shared" si="56"/>
        <v/>
      </c>
      <c r="G174" s="17" t="str">
        <f t="shared" si="51"/>
        <v/>
      </c>
      <c r="H174" s="68">
        <f t="shared" si="49"/>
        <v>0</v>
      </c>
    </row>
    <row r="175" spans="1:34" x14ac:dyDescent="0.25">
      <c r="A175" s="1" t="str">
        <f t="shared" si="44"/>
        <v>20196</v>
      </c>
      <c r="B175" s="19">
        <v>43646</v>
      </c>
      <c r="C175" s="37">
        <f>'Irr Correlation'!I175</f>
        <v>-627.7405799316366</v>
      </c>
      <c r="D175" s="63">
        <f>IF(ISNA(MATCH(A175,'Data to provide'!$Q$2:$Q$200,0)),0,INDEX('Data to provide'!$S$2:$S$200,MATCH('Yield Correlation'!A175,'Data to provide'!$Q$2:$Q$200,0)))</f>
        <v>0</v>
      </c>
      <c r="E175" s="67">
        <f>IF(ISNA(MATCH(A175,'Data to provide'!$U$2:$U$200,0)),0,INDEX('Data to provide'!$W$2:$W$200,MATCH('Yield Correlation'!A175,'Data to provide'!$U$2:$U$200,0)))</f>
        <v>0</v>
      </c>
      <c r="F175" s="38" t="str">
        <f t="shared" si="56"/>
        <v/>
      </c>
      <c r="G175" s="17">
        <f t="shared" si="51"/>
        <v>-1063762.1308743865</v>
      </c>
      <c r="H175" s="68">
        <f t="shared" si="49"/>
        <v>0</v>
      </c>
    </row>
    <row r="176" spans="1:34" x14ac:dyDescent="0.25">
      <c r="A176" s="1" t="str">
        <f t="shared" si="44"/>
        <v>20197</v>
      </c>
      <c r="B176" s="19">
        <v>43677</v>
      </c>
      <c r="C176" s="37">
        <f>'Irr Correlation'!I176</f>
        <v>-761.0312336799775</v>
      </c>
      <c r="D176" s="63">
        <f>IF(ISNA(MATCH(A176,'Data to provide'!$Q$2:$Q$200,0)),0,INDEX('Data to provide'!$S$2:$S$200,MATCH('Yield Correlation'!A176,'Data to provide'!$Q$2:$Q$200,0)))</f>
        <v>0</v>
      </c>
      <c r="E176" s="67">
        <f>IF(ISNA(MATCH(A176,'Data to provide'!$U$2:$U$200,0)),0,INDEX('Data to provide'!$W$2:$W$200,MATCH('Yield Correlation'!A176,'Data to provide'!$U$2:$U$200,0)))</f>
        <v>0</v>
      </c>
      <c r="F176" s="38" t="str">
        <f t="shared" si="56"/>
        <v/>
      </c>
      <c r="G176" s="17">
        <f t="shared" si="51"/>
        <v>-1295997.0692701004</v>
      </c>
      <c r="H176" s="68">
        <f t="shared" si="49"/>
        <v>0</v>
      </c>
    </row>
    <row r="177" spans="1:8" x14ac:dyDescent="0.25">
      <c r="A177" s="1" t="str">
        <f t="shared" si="44"/>
        <v>20198</v>
      </c>
      <c r="B177" s="19">
        <v>43708</v>
      </c>
      <c r="C177" s="37">
        <f>'Irr Correlation'!I177</f>
        <v>0</v>
      </c>
      <c r="D177" s="63">
        <f>IF(ISNA(MATCH(A177,'Data to provide'!$Q$2:$Q$200,0)),0,INDEX('Data to provide'!$S$2:$S$200,MATCH('Yield Correlation'!A177,'Data to provide'!$Q$2:$Q$200,0)))</f>
        <v>0</v>
      </c>
      <c r="E177" s="67">
        <f>IF(ISNA(MATCH(A177,'Data to provide'!$U$2:$U$200,0)),0,INDEX('Data to provide'!$W$2:$W$200,MATCH('Yield Correlation'!A177,'Data to provide'!$U$2:$U$200,0)))</f>
        <v>0</v>
      </c>
      <c r="F177" s="38" t="str">
        <f t="shared" si="56"/>
        <v/>
      </c>
      <c r="G177" s="17" t="str">
        <f t="shared" si="51"/>
        <v/>
      </c>
      <c r="H177" s="68">
        <f t="shared" si="49"/>
        <v>0</v>
      </c>
    </row>
    <row r="178" spans="1:8" x14ac:dyDescent="0.25">
      <c r="A178" s="1" t="str">
        <f t="shared" si="44"/>
        <v>20199</v>
      </c>
      <c r="B178" s="19">
        <v>43738</v>
      </c>
      <c r="C178" s="37">
        <f>'Irr Correlation'!I178</f>
        <v>-894.32188742831829</v>
      </c>
      <c r="D178" s="63">
        <f>IF(ISNA(MATCH(A178,'Data to provide'!$Q$2:$Q$200,0)),0,INDEX('Data to provide'!$S$2:$S$200,MATCH('Yield Correlation'!A178,'Data to provide'!$Q$2:$Q$200,0)))</f>
        <v>0</v>
      </c>
      <c r="E178" s="67">
        <f>IF(ISNA(MATCH(A178,'Data to provide'!$U$2:$U$200,0)),0,INDEX('Data to provide'!$W$2:$W$200,MATCH('Yield Correlation'!A178,'Data to provide'!$U$2:$U$200,0)))</f>
        <v>0</v>
      </c>
      <c r="F178" s="38" t="str">
        <f t="shared" si="56"/>
        <v/>
      </c>
      <c r="G178" s="17">
        <f t="shared" si="51"/>
        <v>-1528232.0076658139</v>
      </c>
      <c r="H178" s="68">
        <f t="shared" si="49"/>
        <v>0</v>
      </c>
    </row>
    <row r="179" spans="1:8" x14ac:dyDescent="0.25">
      <c r="A179" s="1" t="str">
        <f t="shared" si="44"/>
        <v>201910</v>
      </c>
      <c r="B179" s="19">
        <v>43769</v>
      </c>
      <c r="C179" s="37">
        <f>'Irr Correlation'!I179</f>
        <v>-1027.6125411766591</v>
      </c>
      <c r="D179" s="63">
        <f>IF(ISNA(MATCH(A179,'Data to provide'!$Q$2:$Q$200,0)),0,INDEX('Data to provide'!$S$2:$S$200,MATCH('Yield Correlation'!A179,'Data to provide'!$Q$2:$Q$200,0)))</f>
        <v>0</v>
      </c>
      <c r="E179" s="67">
        <f>IF(ISNA(MATCH(A179,'Data to provide'!$U$2:$U$200,0)),0,INDEX('Data to provide'!$W$2:$W$200,MATCH('Yield Correlation'!A179,'Data to provide'!$U$2:$U$200,0)))</f>
        <v>0</v>
      </c>
      <c r="F179" s="38" t="str">
        <f t="shared" si="56"/>
        <v/>
      </c>
      <c r="G179" s="17">
        <f t="shared" si="51"/>
        <v>-1760466.9460615276</v>
      </c>
      <c r="H179" s="68">
        <f t="shared" si="49"/>
        <v>0</v>
      </c>
    </row>
    <row r="180" spans="1:8" x14ac:dyDescent="0.25">
      <c r="A180" s="1" t="str">
        <f t="shared" si="44"/>
        <v>201911</v>
      </c>
      <c r="B180" s="19">
        <v>43799</v>
      </c>
      <c r="C180" s="37">
        <f>'Irr Correlation'!I180</f>
        <v>0</v>
      </c>
      <c r="D180" s="63">
        <f>IF(ISNA(MATCH(A180,'Data to provide'!$Q$2:$Q$200,0)),0,INDEX('Data to provide'!$S$2:$S$200,MATCH('Yield Correlation'!A180,'Data to provide'!$Q$2:$Q$200,0)))</f>
        <v>0</v>
      </c>
      <c r="E180" s="67">
        <f>IF(ISNA(MATCH(A180,'Data to provide'!$U$2:$U$200,0)),0,INDEX('Data to provide'!$W$2:$W$200,MATCH('Yield Correlation'!A180,'Data to provide'!$U$2:$U$200,0)))</f>
        <v>0</v>
      </c>
      <c r="F180" s="38" t="str">
        <f t="shared" si="56"/>
        <v/>
      </c>
      <c r="G180" s="17" t="str">
        <f t="shared" si="51"/>
        <v/>
      </c>
      <c r="H180" s="68">
        <f t="shared" si="49"/>
        <v>0</v>
      </c>
    </row>
    <row r="181" spans="1:8" x14ac:dyDescent="0.25">
      <c r="A181" s="1" t="str">
        <f t="shared" si="44"/>
        <v>201912</v>
      </c>
      <c r="B181" s="19">
        <v>43830</v>
      </c>
      <c r="C181" s="37">
        <f>'Irr Correlation'!I181</f>
        <v>-1160.9031949250002</v>
      </c>
      <c r="D181" s="63">
        <f>IF(ISNA(MATCH(A181,'Data to provide'!$Q$2:$Q$200,0)),0,INDEX('Data to provide'!$S$2:$S$200,MATCH('Yield Correlation'!A181,'Data to provide'!$Q$2:$Q$200,0)))</f>
        <v>0</v>
      </c>
      <c r="E181" s="67">
        <f>IF(ISNA(MATCH(A181,'Data to provide'!$U$2:$U$200,0)),0,INDEX('Data to provide'!$W$2:$W$200,MATCH('Yield Correlation'!A181,'Data to provide'!$U$2:$U$200,0)))</f>
        <v>0</v>
      </c>
      <c r="F181" s="38" t="str">
        <f t="shared" si="56"/>
        <v/>
      </c>
      <c r="G181" s="17">
        <f t="shared" si="51"/>
        <v>-1992701.8844572417</v>
      </c>
      <c r="H181" s="68">
        <f t="shared" si="49"/>
        <v>0</v>
      </c>
    </row>
    <row r="182" spans="1:8" x14ac:dyDescent="0.25">
      <c r="A182" s="1" t="str">
        <f t="shared" si="44"/>
        <v>20201</v>
      </c>
      <c r="B182" s="19">
        <v>43861</v>
      </c>
      <c r="C182" s="37">
        <f>'Irr Correlation'!I182</f>
        <v>-1294.1938486733409</v>
      </c>
      <c r="D182" s="63">
        <f>IF(ISNA(MATCH(A182,'Data to provide'!$Q$2:$Q$200,0)),0,INDEX('Data to provide'!$S$2:$S$200,MATCH('Yield Correlation'!A182,'Data to provide'!$Q$2:$Q$200,0)))</f>
        <v>0</v>
      </c>
      <c r="E182" s="67">
        <f>IF(ISNA(MATCH(A182,'Data to provide'!$U$2:$U$200,0)),0,INDEX('Data to provide'!$W$2:$W$200,MATCH('Yield Correlation'!A182,'Data to provide'!$U$2:$U$200,0)))</f>
        <v>0</v>
      </c>
      <c r="F182" s="38" t="str">
        <f t="shared" si="56"/>
        <v/>
      </c>
      <c r="G182" s="17">
        <f t="shared" si="51"/>
        <v>-2224936.8228529552</v>
      </c>
      <c r="H182" s="68">
        <f t="shared" si="49"/>
        <v>0</v>
      </c>
    </row>
    <row r="183" spans="1:8" x14ac:dyDescent="0.25">
      <c r="A183" s="1" t="str">
        <f t="shared" si="44"/>
        <v>20202</v>
      </c>
      <c r="B183" s="19">
        <v>43890</v>
      </c>
      <c r="C183" s="37">
        <f>'Irr Correlation'!I183</f>
        <v>0</v>
      </c>
      <c r="D183" s="63">
        <f>IF(ISNA(MATCH(A183,'Data to provide'!$Q$2:$Q$200,0)),0,INDEX('Data to provide'!$S$2:$S$200,MATCH('Yield Correlation'!A183,'Data to provide'!$Q$2:$Q$200,0)))</f>
        <v>0</v>
      </c>
      <c r="E183" s="67">
        <f>IF(ISNA(MATCH(A183,'Data to provide'!$U$2:$U$200,0)),0,INDEX('Data to provide'!$W$2:$W$200,MATCH('Yield Correlation'!A183,'Data to provide'!$U$2:$U$200,0)))</f>
        <v>0</v>
      </c>
      <c r="F183" s="38" t="str">
        <f t="shared" si="56"/>
        <v/>
      </c>
      <c r="G183" s="17" t="str">
        <f t="shared" si="51"/>
        <v/>
      </c>
      <c r="H183" s="68">
        <f t="shared" si="49"/>
        <v>0</v>
      </c>
    </row>
    <row r="184" spans="1:8" x14ac:dyDescent="0.25">
      <c r="A184" s="1" t="str">
        <f t="shared" si="44"/>
        <v>20203</v>
      </c>
      <c r="B184" s="19">
        <v>43921</v>
      </c>
      <c r="C184" s="37">
        <f>'Irr Correlation'!I184</f>
        <v>-1427.4845024216818</v>
      </c>
      <c r="D184" s="63">
        <f>IF(ISNA(MATCH(A184,'Data to provide'!$Q$2:$Q$200,0)),0,INDEX('Data to provide'!$S$2:$S$200,MATCH('Yield Correlation'!A184,'Data to provide'!$Q$2:$Q$200,0)))</f>
        <v>0</v>
      </c>
      <c r="E184" s="67">
        <f>IF(ISNA(MATCH(A184,'Data to provide'!$U$2:$U$200,0)),0,INDEX('Data to provide'!$W$2:$W$200,MATCH('Yield Correlation'!A184,'Data to provide'!$U$2:$U$200,0)))</f>
        <v>0</v>
      </c>
      <c r="F184" s="38" t="str">
        <f t="shared" si="56"/>
        <v/>
      </c>
      <c r="G184" s="17">
        <f t="shared" si="51"/>
        <v>-2457171.7612486687</v>
      </c>
      <c r="H184" s="68">
        <f t="shared" si="49"/>
        <v>0</v>
      </c>
    </row>
    <row r="185" spans="1:8" x14ac:dyDescent="0.25">
      <c r="A185" s="1" t="str">
        <f t="shared" si="44"/>
        <v>20204</v>
      </c>
      <c r="B185" s="19">
        <v>43951</v>
      </c>
      <c r="C185" s="37">
        <f>'Irr Correlation'!I185</f>
        <v>-1560.7751561700227</v>
      </c>
      <c r="D185" s="63">
        <f>IF(ISNA(MATCH(A185,'Data to provide'!$Q$2:$Q$200,0)),0,INDEX('Data to provide'!$S$2:$S$200,MATCH('Yield Correlation'!A185,'Data to provide'!$Q$2:$Q$200,0)))</f>
        <v>0</v>
      </c>
      <c r="E185" s="67">
        <f>IF(ISNA(MATCH(A185,'Data to provide'!$U$2:$U$200,0)),0,INDEX('Data to provide'!$W$2:$W$200,MATCH('Yield Correlation'!A185,'Data to provide'!$U$2:$U$200,0)))</f>
        <v>0</v>
      </c>
      <c r="F185" s="38" t="str">
        <f t="shared" si="56"/>
        <v/>
      </c>
      <c r="G185" s="17">
        <f t="shared" si="51"/>
        <v>-2689406.699644383</v>
      </c>
      <c r="H185" s="68">
        <f t="shared" si="49"/>
        <v>0</v>
      </c>
    </row>
    <row r="186" spans="1:8" x14ac:dyDescent="0.25">
      <c r="A186" s="1" t="str">
        <f t="shared" si="44"/>
        <v>20205</v>
      </c>
      <c r="B186" s="19">
        <v>43982</v>
      </c>
      <c r="C186" s="37">
        <f>'Irr Correlation'!I186</f>
        <v>0</v>
      </c>
      <c r="D186" s="63">
        <f>IF(ISNA(MATCH(A186,'Data to provide'!$Q$2:$Q$200,0)),0,INDEX('Data to provide'!$S$2:$S$200,MATCH('Yield Correlation'!A186,'Data to provide'!$Q$2:$Q$200,0)))</f>
        <v>0</v>
      </c>
      <c r="E186" s="67">
        <f>IF(ISNA(MATCH(A186,'Data to provide'!$U$2:$U$200,0)),0,INDEX('Data to provide'!$W$2:$W$200,MATCH('Yield Correlation'!A186,'Data to provide'!$U$2:$U$200,0)))</f>
        <v>0</v>
      </c>
      <c r="F186" s="38" t="str">
        <f t="shared" si="56"/>
        <v/>
      </c>
      <c r="G186" s="17" t="str">
        <f t="shared" si="51"/>
        <v/>
      </c>
      <c r="H186" s="68">
        <f t="shared" si="49"/>
        <v>0</v>
      </c>
    </row>
    <row r="187" spans="1:8" x14ac:dyDescent="0.25">
      <c r="A187" s="1" t="str">
        <f t="shared" si="44"/>
        <v>20206</v>
      </c>
      <c r="B187" s="19">
        <v>44012</v>
      </c>
      <c r="C187" s="37">
        <f>'Irr Correlation'!I187</f>
        <v>-1694.0658099183636</v>
      </c>
      <c r="D187" s="63">
        <f>IF(ISNA(MATCH(A187,'Data to provide'!$Q$2:$Q$200,0)),0,INDEX('Data to provide'!$S$2:$S$200,MATCH('Yield Correlation'!A187,'Data to provide'!$Q$2:$Q$200,0)))</f>
        <v>0</v>
      </c>
      <c r="E187" s="67">
        <f>IF(ISNA(MATCH(A187,'Data to provide'!$U$2:$U$200,0)),0,INDEX('Data to provide'!$W$2:$W$200,MATCH('Yield Correlation'!A187,'Data to provide'!$U$2:$U$200,0)))</f>
        <v>0</v>
      </c>
      <c r="F187" s="38" t="str">
        <f t="shared" si="56"/>
        <v/>
      </c>
      <c r="G187" s="17">
        <f t="shared" si="51"/>
        <v>-2921641.6380400965</v>
      </c>
      <c r="H187" s="68">
        <f t="shared" si="49"/>
        <v>0</v>
      </c>
    </row>
    <row r="188" spans="1:8" x14ac:dyDescent="0.25">
      <c r="A188" s="1" t="str">
        <f t="shared" si="44"/>
        <v>20207</v>
      </c>
      <c r="B188" s="19">
        <v>44043</v>
      </c>
      <c r="C188" s="37">
        <f>'Irr Correlation'!I188</f>
        <v>-1827.3564636667045</v>
      </c>
      <c r="D188" s="63">
        <f>IF(ISNA(MATCH(A188,'Data to provide'!$Q$2:$Q$200,0)),0,INDEX('Data to provide'!$S$2:$S$200,MATCH('Yield Correlation'!A188,'Data to provide'!$Q$2:$Q$200,0)))</f>
        <v>0</v>
      </c>
      <c r="E188" s="67">
        <f>IF(ISNA(MATCH(A188,'Data to provide'!$U$2:$U$200,0)),0,INDEX('Data to provide'!$W$2:$W$200,MATCH('Yield Correlation'!A188,'Data to provide'!$U$2:$U$200,0)))</f>
        <v>0</v>
      </c>
      <c r="F188" s="38" t="str">
        <f t="shared" si="56"/>
        <v/>
      </c>
      <c r="G188" s="17">
        <f t="shared" si="51"/>
        <v>-3153876.57643581</v>
      </c>
      <c r="H188" s="68">
        <f t="shared" si="49"/>
        <v>0</v>
      </c>
    </row>
    <row r="189" spans="1:8" x14ac:dyDescent="0.25">
      <c r="A189" s="1" t="str">
        <f t="shared" si="44"/>
        <v>20208</v>
      </c>
      <c r="B189" s="19">
        <v>44074</v>
      </c>
      <c r="C189" s="37">
        <f>'Irr Correlation'!I189</f>
        <v>0</v>
      </c>
      <c r="D189" s="63">
        <f>IF(ISNA(MATCH(A189,'Data to provide'!$Q$2:$Q$200,0)),0,INDEX('Data to provide'!$S$2:$S$200,MATCH('Yield Correlation'!A189,'Data to provide'!$Q$2:$Q$200,0)))</f>
        <v>0</v>
      </c>
      <c r="E189" s="67">
        <f>IF(ISNA(MATCH(A189,'Data to provide'!$U$2:$U$200,0)),0,INDEX('Data to provide'!$W$2:$W$200,MATCH('Yield Correlation'!A189,'Data to provide'!$U$2:$U$200,0)))</f>
        <v>0</v>
      </c>
      <c r="F189" s="38" t="str">
        <f t="shared" si="56"/>
        <v/>
      </c>
      <c r="G189" s="17" t="str">
        <f t="shared" si="51"/>
        <v/>
      </c>
      <c r="H189" s="68">
        <f t="shared" si="49"/>
        <v>0</v>
      </c>
    </row>
    <row r="190" spans="1:8" x14ac:dyDescent="0.25">
      <c r="A190" s="1" t="str">
        <f t="shared" si="44"/>
        <v>20209</v>
      </c>
      <c r="B190" s="19">
        <v>44104</v>
      </c>
      <c r="C190" s="37">
        <f>'Irr Correlation'!I190</f>
        <v>-1960.6471174150452</v>
      </c>
      <c r="D190" s="63">
        <f>IF(ISNA(MATCH(A190,'Data to provide'!$Q$2:$Q$200,0)),0,INDEX('Data to provide'!$S$2:$S$200,MATCH('Yield Correlation'!A190,'Data to provide'!$Q$2:$Q$200,0)))</f>
        <v>0</v>
      </c>
      <c r="E190" s="67">
        <f>IF(ISNA(MATCH(A190,'Data to provide'!$U$2:$U$200,0)),0,INDEX('Data to provide'!$W$2:$W$200,MATCH('Yield Correlation'!A190,'Data to provide'!$U$2:$U$200,0)))</f>
        <v>0</v>
      </c>
      <c r="F190" s="38" t="str">
        <f t="shared" si="56"/>
        <v/>
      </c>
      <c r="G190" s="17">
        <f t="shared" si="51"/>
        <v>-3386111.5148315234</v>
      </c>
      <c r="H190" s="68">
        <f t="shared" si="49"/>
        <v>0</v>
      </c>
    </row>
    <row r="191" spans="1:8" x14ac:dyDescent="0.25">
      <c r="A191" s="1" t="str">
        <f t="shared" si="44"/>
        <v>202010</v>
      </c>
      <c r="B191" s="19">
        <v>44135</v>
      </c>
      <c r="C191" s="37">
        <f>'Irr Correlation'!I191</f>
        <v>-2093.9377711633861</v>
      </c>
      <c r="D191" s="63">
        <f>IF(ISNA(MATCH(A191,'Data to provide'!$Q$2:$Q$200,0)),0,INDEX('Data to provide'!$S$2:$S$200,MATCH('Yield Correlation'!A191,'Data to provide'!$Q$2:$Q$200,0)))</f>
        <v>0</v>
      </c>
      <c r="E191" s="67">
        <f>IF(ISNA(MATCH(A191,'Data to provide'!$U$2:$U$200,0)),0,INDEX('Data to provide'!$W$2:$W$200,MATCH('Yield Correlation'!A191,'Data to provide'!$U$2:$U$200,0)))</f>
        <v>0</v>
      </c>
      <c r="F191" s="38" t="str">
        <f t="shared" si="56"/>
        <v/>
      </c>
      <c r="G191" s="17">
        <f t="shared" si="51"/>
        <v>-3618346.4532272378</v>
      </c>
      <c r="H191" s="68">
        <f t="shared" si="49"/>
        <v>0</v>
      </c>
    </row>
    <row r="192" spans="1:8" x14ac:dyDescent="0.25">
      <c r="A192" s="1" t="str">
        <f t="shared" si="44"/>
        <v>202011</v>
      </c>
      <c r="B192" s="19">
        <v>44165</v>
      </c>
      <c r="C192" s="37">
        <f>'Irr Correlation'!I192</f>
        <v>0</v>
      </c>
      <c r="D192" s="63">
        <f>IF(ISNA(MATCH(A192,'Data to provide'!$Q$2:$Q$200,0)),0,INDEX('Data to provide'!$S$2:$S$200,MATCH('Yield Correlation'!A192,'Data to provide'!$Q$2:$Q$200,0)))</f>
        <v>0</v>
      </c>
      <c r="E192" s="67">
        <f>IF(ISNA(MATCH(A192,'Data to provide'!$U$2:$U$200,0)),0,INDEX('Data to provide'!$W$2:$W$200,MATCH('Yield Correlation'!A192,'Data to provide'!$U$2:$U$200,0)))</f>
        <v>0</v>
      </c>
      <c r="F192" s="38" t="str">
        <f t="shared" si="56"/>
        <v/>
      </c>
      <c r="G192" s="17" t="str">
        <f t="shared" si="51"/>
        <v/>
      </c>
      <c r="H192" s="68">
        <f t="shared" si="49"/>
        <v>0</v>
      </c>
    </row>
    <row r="193" spans="1:8" x14ac:dyDescent="0.25">
      <c r="A193" s="1" t="str">
        <f t="shared" si="44"/>
        <v>202012</v>
      </c>
      <c r="B193" s="19">
        <v>44196</v>
      </c>
      <c r="C193" s="37">
        <f>'Irr Correlation'!I193</f>
        <v>-2227.228424911727</v>
      </c>
      <c r="D193" s="63">
        <f>IF(ISNA(MATCH(A193,'Data to provide'!$Q$2:$Q$200,0)),0,INDEX('Data to provide'!$S$2:$S$200,MATCH('Yield Correlation'!A193,'Data to provide'!$Q$2:$Q$200,0)))</f>
        <v>0</v>
      </c>
      <c r="E193" s="67">
        <f>IF(ISNA(MATCH(A193,'Data to provide'!$U$2:$U$200,0)),0,INDEX('Data to provide'!$W$2:$W$200,MATCH('Yield Correlation'!A193,'Data to provide'!$U$2:$U$200,0)))</f>
        <v>0</v>
      </c>
      <c r="F193" s="38" t="str">
        <f t="shared" si="56"/>
        <v/>
      </c>
      <c r="G193" s="17">
        <f t="shared" si="51"/>
        <v>-3850581.3916229513</v>
      </c>
      <c r="H193" s="68">
        <f t="shared" si="49"/>
        <v>0</v>
      </c>
    </row>
    <row r="194" spans="1:8" x14ac:dyDescent="0.25">
      <c r="A194" s="1" t="str">
        <f t="shared" si="44"/>
        <v>20211</v>
      </c>
      <c r="B194" s="19">
        <v>44227</v>
      </c>
      <c r="C194" s="37">
        <f>'Irr Correlation'!I194</f>
        <v>-2360.5190786600679</v>
      </c>
      <c r="D194" s="63">
        <f>IF(ISNA(MATCH(A194,'Data to provide'!$Q$2:$Q$200,0)),0,INDEX('Data to provide'!$S$2:$S$200,MATCH('Yield Correlation'!A194,'Data to provide'!$Q$2:$Q$200,0)))</f>
        <v>0</v>
      </c>
      <c r="E194" s="67">
        <f>IF(ISNA(MATCH(A194,'Data to provide'!$U$2:$U$200,0)),0,INDEX('Data to provide'!$W$2:$W$200,MATCH('Yield Correlation'!A194,'Data to provide'!$U$2:$U$200,0)))</f>
        <v>0</v>
      </c>
      <c r="F194" s="38" t="str">
        <f t="shared" si="56"/>
        <v/>
      </c>
      <c r="G194" s="17">
        <f t="shared" ref="G194:G200" si="57">IF(AND($J$23&lt;&gt;0,C194&lt;&gt;0),C194*$J$23+$L$23,"")</f>
        <v>-4082816.3300186647</v>
      </c>
      <c r="H194" s="68">
        <f t="shared" si="49"/>
        <v>0</v>
      </c>
    </row>
    <row r="195" spans="1:8" x14ac:dyDescent="0.25">
      <c r="A195" s="1" t="str">
        <f t="shared" ref="A195:A200" si="58">YEAR(B195)&amp;MONTH(B195)</f>
        <v>20212</v>
      </c>
      <c r="B195" s="19">
        <v>44255</v>
      </c>
      <c r="C195" s="37">
        <f>'Irr Correlation'!I195</f>
        <v>0</v>
      </c>
      <c r="D195" s="63">
        <f>IF(ISNA(MATCH(A195,'Data to provide'!$Q$2:$Q$200,0)),0,INDEX('Data to provide'!$S$2:$S$200,MATCH('Yield Correlation'!A195,'Data to provide'!$Q$2:$Q$200,0)))</f>
        <v>0</v>
      </c>
      <c r="E195" s="67">
        <f>IF(ISNA(MATCH(A195,'Data to provide'!$U$2:$U$200,0)),0,INDEX('Data to provide'!$W$2:$W$200,MATCH('Yield Correlation'!A195,'Data to provide'!$U$2:$U$200,0)))</f>
        <v>0</v>
      </c>
      <c r="F195" s="38" t="str">
        <f t="shared" si="56"/>
        <v/>
      </c>
      <c r="G195" s="17" t="str">
        <f t="shared" si="57"/>
        <v/>
      </c>
      <c r="H195" s="68">
        <f t="shared" si="49"/>
        <v>0</v>
      </c>
    </row>
    <row r="196" spans="1:8" x14ac:dyDescent="0.25">
      <c r="A196" s="1" t="str">
        <f t="shared" si="58"/>
        <v>20213</v>
      </c>
      <c r="B196" s="19">
        <v>44286</v>
      </c>
      <c r="C196" s="37">
        <f>'Irr Correlation'!I196</f>
        <v>-2493.8097324084083</v>
      </c>
      <c r="D196" s="63">
        <f>IF(ISNA(MATCH(A196,'Data to provide'!$Q$2:$Q$200,0)),0,INDEX('Data to provide'!$S$2:$S$200,MATCH('Yield Correlation'!A196,'Data to provide'!$Q$2:$Q$200,0)))</f>
        <v>0</v>
      </c>
      <c r="E196" s="67">
        <f>IF(ISNA(MATCH(A196,'Data to provide'!$U$2:$U$200,0)),0,INDEX('Data to provide'!$W$2:$W$200,MATCH('Yield Correlation'!A196,'Data to provide'!$U$2:$U$200,0)))</f>
        <v>0</v>
      </c>
      <c r="F196" s="38" t="str">
        <f t="shared" si="56"/>
        <v/>
      </c>
      <c r="G196" s="17">
        <f t="shared" si="57"/>
        <v>-4315051.2684143782</v>
      </c>
      <c r="H196" s="68">
        <f t="shared" ref="H196:H200" si="59">IF((AND(AND(D196&gt;0,E196&gt;0),H195&lt;12)),H195+1,IF(H195=12,1,0))</f>
        <v>0</v>
      </c>
    </row>
    <row r="197" spans="1:8" x14ac:dyDescent="0.25">
      <c r="A197" s="1" t="str">
        <f t="shared" si="58"/>
        <v>20214</v>
      </c>
      <c r="B197" s="19">
        <v>44316</v>
      </c>
      <c r="C197" s="37">
        <f>'Irr Correlation'!I197</f>
        <v>-2627.1003861567497</v>
      </c>
      <c r="D197" s="63">
        <f>IF(ISNA(MATCH(A197,'Data to provide'!$Q$2:$Q$200,0)),0,INDEX('Data to provide'!$S$2:$S$200,MATCH('Yield Correlation'!A197,'Data to provide'!$Q$2:$Q$200,0)))</f>
        <v>0</v>
      </c>
      <c r="E197" s="67">
        <f>IF(ISNA(MATCH(A197,'Data to provide'!$U$2:$U$200,0)),0,INDEX('Data to provide'!$W$2:$W$200,MATCH('Yield Correlation'!A197,'Data to provide'!$U$2:$U$200,0)))</f>
        <v>0</v>
      </c>
      <c r="F197" s="38" t="str">
        <f t="shared" si="56"/>
        <v/>
      </c>
      <c r="G197" s="17">
        <f t="shared" si="57"/>
        <v>-4547286.2068100926</v>
      </c>
      <c r="H197" s="68">
        <f t="shared" si="59"/>
        <v>0</v>
      </c>
    </row>
    <row r="198" spans="1:8" x14ac:dyDescent="0.25">
      <c r="A198" s="1" t="str">
        <f t="shared" si="58"/>
        <v>20215</v>
      </c>
      <c r="B198" s="19">
        <v>44347</v>
      </c>
      <c r="C198" s="37">
        <f>'Irr Correlation'!I198</f>
        <v>0</v>
      </c>
      <c r="D198" s="63">
        <f>IF(ISNA(MATCH(A198,'Data to provide'!$Q$2:$Q$200,0)),0,INDEX('Data to provide'!$S$2:$S$200,MATCH('Yield Correlation'!A198,'Data to provide'!$Q$2:$Q$200,0)))</f>
        <v>0</v>
      </c>
      <c r="E198" s="67">
        <f>IF(ISNA(MATCH(A198,'Data to provide'!$U$2:$U$200,0)),0,INDEX('Data to provide'!$W$2:$W$200,MATCH('Yield Correlation'!A198,'Data to provide'!$U$2:$U$200,0)))</f>
        <v>0</v>
      </c>
      <c r="F198" s="38" t="str">
        <f t="shared" si="56"/>
        <v/>
      </c>
      <c r="G198" s="17" t="str">
        <f t="shared" si="57"/>
        <v/>
      </c>
      <c r="H198" s="68">
        <f t="shared" si="59"/>
        <v>0</v>
      </c>
    </row>
    <row r="199" spans="1:8" x14ac:dyDescent="0.25">
      <c r="A199" s="1" t="str">
        <f t="shared" si="58"/>
        <v>20216</v>
      </c>
      <c r="B199" s="19">
        <v>44377</v>
      </c>
      <c r="C199" s="37">
        <f>'Irr Correlation'!I199</f>
        <v>-2760.3910399050901</v>
      </c>
      <c r="D199" s="63">
        <f>IF(ISNA(MATCH(A199,'Data to provide'!$Q$2:$Q$200,0)),0,INDEX('Data to provide'!$S$2:$S$200,MATCH('Yield Correlation'!A199,'Data to provide'!$Q$2:$Q$200,0)))</f>
        <v>0</v>
      </c>
      <c r="E199" s="67">
        <f>IF(ISNA(MATCH(A199,'Data to provide'!$U$2:$U$200,0)),0,INDEX('Data to provide'!$W$2:$W$200,MATCH('Yield Correlation'!A199,'Data to provide'!$U$2:$U$200,0)))</f>
        <v>0</v>
      </c>
      <c r="F199" s="38" t="str">
        <f t="shared" si="56"/>
        <v/>
      </c>
      <c r="G199" s="17">
        <f t="shared" si="57"/>
        <v>-4779521.1452058051</v>
      </c>
      <c r="H199" s="68">
        <f t="shared" si="59"/>
        <v>0</v>
      </c>
    </row>
    <row r="200" spans="1:8" x14ac:dyDescent="0.25">
      <c r="A200" s="1" t="str">
        <f t="shared" si="58"/>
        <v>20217</v>
      </c>
      <c r="B200" s="19">
        <v>44408</v>
      </c>
      <c r="C200" s="37">
        <f>'Irr Correlation'!I200</f>
        <v>-2893.681693653431</v>
      </c>
      <c r="D200" s="63">
        <f>IF(ISNA(MATCH(A200,'Data to provide'!$Q$2:$Q$200,0)),0,INDEX('Data to provide'!$S$2:$S$200,MATCH('Yield Correlation'!A200,'Data to provide'!$Q$2:$Q$200,0)))</f>
        <v>0</v>
      </c>
      <c r="E200" s="67">
        <f>IF(ISNA(MATCH(A200,'Data to provide'!$U$2:$U$200,0)),0,INDEX('Data to provide'!$W$2:$W$200,MATCH('Yield Correlation'!A200,'Data to provide'!$U$2:$U$200,0)))</f>
        <v>0</v>
      </c>
      <c r="F200" s="38" t="str">
        <f t="shared" si="56"/>
        <v/>
      </c>
      <c r="G200" s="17">
        <f t="shared" si="57"/>
        <v>-5011756.0836015195</v>
      </c>
      <c r="H200" s="68">
        <f t="shared" si="59"/>
        <v>0</v>
      </c>
    </row>
    <row r="201" spans="1:8" x14ac:dyDescent="0.25">
      <c r="A201" s="1"/>
    </row>
    <row r="202" spans="1:8" x14ac:dyDescent="0.25">
      <c r="A202" s="1"/>
    </row>
    <row r="203" spans="1:8" x14ac:dyDescent="0.25">
      <c r="A203" s="1"/>
    </row>
    <row r="204" spans="1:8" x14ac:dyDescent="0.25">
      <c r="A204" s="1"/>
    </row>
    <row r="205" spans="1:8" x14ac:dyDescent="0.25">
      <c r="A205" s="1"/>
    </row>
    <row r="206" spans="1:8" x14ac:dyDescent="0.25">
      <c r="A206" s="1"/>
    </row>
    <row r="207" spans="1:8" x14ac:dyDescent="0.25">
      <c r="A207" s="1"/>
    </row>
    <row r="208" spans="1:8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</sheetData>
  <mergeCells count="1">
    <mergeCell ref="Y1:AC1"/>
  </mergeCells>
  <conditionalFormatting sqref="H2:H200">
    <cfRule type="cellIs" dxfId="0" priority="1" operator="equal">
      <formula>12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to provide</vt:lpstr>
      <vt:lpstr>Irr Correlation</vt:lpstr>
      <vt:lpstr>Yield Correlation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3E</dc:creator>
  <cp:lastModifiedBy>MARNEFFE Philippe</cp:lastModifiedBy>
  <dcterms:created xsi:type="dcterms:W3CDTF">2016-09-14T14:45:47Z</dcterms:created>
  <dcterms:modified xsi:type="dcterms:W3CDTF">2018-10-23T22:47:51Z</dcterms:modified>
</cp:coreProperties>
</file>