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370" windowHeight="240"/>
  </bookViews>
  <sheets>
    <sheet name="Généalogie" sheetId="1" r:id="rId1"/>
    <sheet name="BDD" sheetId="2" r:id="rId2"/>
    <sheet name="Fiche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5" i="3" l="1"/>
  <c r="A29" i="3"/>
  <c r="B16" i="3"/>
  <c r="G5" i="3"/>
  <c r="D34" i="3"/>
  <c r="A27" i="3"/>
  <c r="C15" i="3"/>
  <c r="A14" i="3"/>
  <c r="A32" i="3"/>
  <c r="B21" i="3"/>
  <c r="G14" i="3"/>
  <c r="D35" i="3"/>
  <c r="D27" i="3"/>
  <c r="G15" i="3"/>
  <c r="D5" i="3"/>
  <c r="A35" i="3"/>
  <c r="D37" i="3"/>
  <c r="E15" i="3"/>
  <c r="F3" i="3"/>
  <c r="D32" i="3"/>
  <c r="C21" i="3"/>
  <c r="C14" i="3"/>
  <c r="B14" i="3"/>
  <c r="A30" i="3"/>
  <c r="E16" i="3"/>
  <c r="H3" i="3"/>
  <c r="D33" i="3"/>
  <c r="A26" i="3"/>
  <c r="A15" i="3"/>
  <c r="B5" i="3"/>
  <c r="A34" i="3"/>
  <c r="B15" i="3"/>
  <c r="D29" i="3"/>
  <c r="B9" i="3"/>
  <c r="A33" i="3"/>
  <c r="A37" i="3"/>
  <c r="H14" i="3"/>
  <c r="B3" i="3"/>
  <c r="D30" i="3"/>
  <c r="G16" i="3"/>
  <c r="B7" i="3"/>
  <c r="A36" i="3"/>
  <c r="A28" i="3"/>
  <c r="H15" i="3"/>
  <c r="H1" i="3"/>
  <c r="D31" i="3"/>
  <c r="A21" i="3"/>
  <c r="E14" i="3"/>
  <c r="H16" i="3"/>
  <c r="F9" i="3"/>
  <c r="D36" i="3"/>
  <c r="D28" i="3"/>
  <c r="A16" i="3"/>
  <c r="G3" i="3"/>
  <c r="D26" i="3"/>
  <c r="G7" i="3"/>
  <c r="C16" i="3"/>
  <c r="A31" i="3"/>
</calcChain>
</file>

<file path=xl/sharedStrings.xml><?xml version="1.0" encoding="utf-8"?>
<sst xmlns="http://schemas.openxmlformats.org/spreadsheetml/2006/main" count="164" uniqueCount="145">
  <si>
    <t>Moi</t>
  </si>
  <si>
    <t>Papa</t>
  </si>
  <si>
    <t>Maman</t>
  </si>
  <si>
    <t>Pépé</t>
  </si>
  <si>
    <t>Mémé</t>
  </si>
  <si>
    <t>GrandPa</t>
  </si>
  <si>
    <t>GrandMa</t>
  </si>
  <si>
    <t>Nom</t>
  </si>
  <si>
    <t>Père</t>
  </si>
  <si>
    <t>Mère</t>
  </si>
  <si>
    <t>Patrick</t>
  </si>
  <si>
    <t>Paris</t>
  </si>
  <si>
    <t>France</t>
  </si>
  <si>
    <t>Jean</t>
  </si>
  <si>
    <t>Lyon</t>
  </si>
  <si>
    <t>Renée</t>
  </si>
  <si>
    <t>Madrid</t>
  </si>
  <si>
    <t>Espagne</t>
  </si>
  <si>
    <t>Michel</t>
  </si>
  <si>
    <t>Papy</t>
  </si>
  <si>
    <t>Mamy</t>
  </si>
  <si>
    <t>Rome</t>
  </si>
  <si>
    <t>Italie</t>
  </si>
  <si>
    <t>Germaine</t>
  </si>
  <si>
    <t>Pépère</t>
  </si>
  <si>
    <t>Mémère</t>
  </si>
  <si>
    <t>Londres</t>
  </si>
  <si>
    <t>Angleterre</t>
  </si>
  <si>
    <t>Joseph</t>
  </si>
  <si>
    <t>ARGrandPa</t>
  </si>
  <si>
    <t>ARGrandMa</t>
  </si>
  <si>
    <t>Bordeaux</t>
  </si>
  <si>
    <t>Marie</t>
  </si>
  <si>
    <t>ARPépé</t>
  </si>
  <si>
    <t>ARMémé</t>
  </si>
  <si>
    <t>Berlin</t>
  </si>
  <si>
    <t>Allemagne</t>
  </si>
  <si>
    <t>Toto</t>
  </si>
  <si>
    <t>ETAT CIVIL</t>
  </si>
  <si>
    <t>SOSA</t>
  </si>
  <si>
    <t>Prénom(s)</t>
  </si>
  <si>
    <t>D.Naissance</t>
  </si>
  <si>
    <t>Lieu</t>
  </si>
  <si>
    <t>Pays</t>
  </si>
  <si>
    <t>Profession</t>
  </si>
  <si>
    <t>Nationalité</t>
  </si>
  <si>
    <t>MARIAGE(S)</t>
  </si>
  <si>
    <t>Date</t>
  </si>
  <si>
    <t>Epoux(se)</t>
  </si>
  <si>
    <t>Mairie</t>
  </si>
  <si>
    <t>DÉCÈS</t>
  </si>
  <si>
    <t>ENFANT(S)</t>
  </si>
  <si>
    <t>Nom / Prénom(s)</t>
  </si>
  <si>
    <r>
      <t>Mo</t>
    </r>
    <r>
      <rPr>
        <sz val="11"/>
        <color theme="1"/>
        <rFont val="Calibri"/>
        <family val="2"/>
        <scheme val="minor"/>
      </rPr>
      <t xml:space="preserve">i
</t>
    </r>
    <r>
      <rPr>
        <sz val="11"/>
        <color theme="1"/>
        <rFont val="Calibri"/>
        <family val="2"/>
        <scheme val="minor"/>
      </rPr>
      <t>Edouar</t>
    </r>
    <r>
      <rPr>
        <sz val="11"/>
        <color theme="1"/>
        <rFont val="Calibri"/>
        <family val="2"/>
        <scheme val="minor"/>
      </rPr>
      <t>d</t>
    </r>
  </si>
  <si>
    <t xml:space="preserve"> Nom</t>
  </si>
  <si>
    <t xml:space="preserve"> Pn1</t>
  </si>
  <si>
    <t xml:space="preserve"> Pn2</t>
  </si>
  <si>
    <t xml:space="preserve"> Pn3</t>
  </si>
  <si>
    <t xml:space="preserve"> DatNais</t>
  </si>
  <si>
    <t xml:space="preserve"> LieuNais</t>
  </si>
  <si>
    <t xml:space="preserve"> PaysNais</t>
  </si>
  <si>
    <t xml:space="preserve"> Prof</t>
  </si>
  <si>
    <t xml:space="preserve"> Nat</t>
  </si>
  <si>
    <t xml:space="preserve"> Père</t>
  </si>
  <si>
    <t xml:space="preserve"> Mère</t>
  </si>
  <si>
    <t xml:space="preserve"> DatMar1</t>
  </si>
  <si>
    <t xml:space="preserve"> Epou1</t>
  </si>
  <si>
    <t xml:space="preserve"> Pn1Ep1</t>
  </si>
  <si>
    <t xml:space="preserve"> Pn2Ep1</t>
  </si>
  <si>
    <t xml:space="preserve"> Pn3Ep1</t>
  </si>
  <si>
    <t xml:space="preserve"> MairieMar1</t>
  </si>
  <si>
    <t xml:space="preserve"> DatMar2</t>
  </si>
  <si>
    <t>Epou2</t>
  </si>
  <si>
    <t>Pn1Ep2</t>
  </si>
  <si>
    <t>Pn2Ep2</t>
  </si>
  <si>
    <t>Pn3Ep2</t>
  </si>
  <si>
    <t xml:space="preserve"> DatMar3</t>
  </si>
  <si>
    <t>Epou3</t>
  </si>
  <si>
    <t>Pn1Ep3</t>
  </si>
  <si>
    <t>Pn2Ep3</t>
  </si>
  <si>
    <t>Pn3Ep3</t>
  </si>
  <si>
    <t>MairieMar3</t>
  </si>
  <si>
    <t xml:space="preserve"> DateDC</t>
  </si>
  <si>
    <t xml:space="preserve"> LieuDC</t>
  </si>
  <si>
    <t xml:space="preserve"> PaysDC</t>
  </si>
  <si>
    <t xml:space="preserve"> Enf2</t>
  </si>
  <si>
    <t xml:space="preserve"> Nais2</t>
  </si>
  <si>
    <t xml:space="preserve"> Enf3</t>
  </si>
  <si>
    <t xml:space="preserve"> Nais3</t>
  </si>
  <si>
    <t xml:space="preserve"> Enf4</t>
  </si>
  <si>
    <t xml:space="preserve"> Nais4</t>
  </si>
  <si>
    <t>Enf5 Nais5</t>
  </si>
  <si>
    <t xml:space="preserve"> Enf6</t>
  </si>
  <si>
    <t xml:space="preserve"> Nais6</t>
  </si>
  <si>
    <t xml:space="preserve"> Enf7</t>
  </si>
  <si>
    <t xml:space="preserve"> Nais7</t>
  </si>
  <si>
    <t xml:space="preserve"> Enf8</t>
  </si>
  <si>
    <t xml:space="preserve"> Nais8</t>
  </si>
  <si>
    <t xml:space="preserve"> Enf9 Nais9</t>
  </si>
  <si>
    <t xml:space="preserve"> Enf10</t>
  </si>
  <si>
    <t xml:space="preserve"> Nais10</t>
  </si>
  <si>
    <t xml:space="preserve"> Enf11</t>
  </si>
  <si>
    <t xml:space="preserve"> Nais11</t>
  </si>
  <si>
    <t xml:space="preserve"> Enf12</t>
  </si>
  <si>
    <t xml:space="preserve"> Nais12</t>
  </si>
  <si>
    <t xml:space="preserve"> Obs</t>
  </si>
  <si>
    <t>Fermière</t>
  </si>
  <si>
    <t>Vacher</t>
  </si>
  <si>
    <t>Epicière</t>
  </si>
  <si>
    <t>Gouvernante</t>
  </si>
  <si>
    <t>Policier</t>
  </si>
  <si>
    <t>Infirmier</t>
  </si>
  <si>
    <t>Mafiosi</t>
  </si>
  <si>
    <t>B</t>
  </si>
  <si>
    <t>F</t>
  </si>
  <si>
    <t>D</t>
  </si>
  <si>
    <t>CH</t>
  </si>
  <si>
    <t>I</t>
  </si>
  <si>
    <t>Duduche</t>
  </si>
  <si>
    <t>Didiche</t>
  </si>
  <si>
    <t>Dadache</t>
  </si>
  <si>
    <t>Dodoche</t>
  </si>
  <si>
    <t>Dedeche</t>
  </si>
  <si>
    <t>Turlupin</t>
  </si>
  <si>
    <t>Turlupine</t>
  </si>
  <si>
    <t>TrucMuche</t>
  </si>
  <si>
    <t>Footballeur</t>
  </si>
  <si>
    <t>MairieMar2</t>
  </si>
  <si>
    <t>Nais1</t>
  </si>
  <si>
    <t xml:space="preserve"> Enf1</t>
  </si>
  <si>
    <t>OBSERVATIONS</t>
  </si>
  <si>
    <t>Cousin1</t>
  </si>
  <si>
    <t>Huub</t>
  </si>
  <si>
    <t>Nic</t>
  </si>
  <si>
    <t>Guy</t>
  </si>
  <si>
    <t>Ghislaine</t>
  </si>
  <si>
    <t>Bibi</t>
  </si>
  <si>
    <r>
      <t>Moi</t>
    </r>
    <r>
      <rPr>
        <sz val="11"/>
        <color theme="1"/>
        <rFont val="Calibri"/>
        <family val="2"/>
        <scheme val="minor"/>
      </rPr>
      <t xml:space="preserve">
Jean</t>
    </r>
  </si>
  <si>
    <r>
      <t>Moi</t>
    </r>
    <r>
      <rPr>
        <sz val="11"/>
        <color theme="1"/>
        <rFont val="Calibri"/>
        <family val="2"/>
        <scheme val="minor"/>
      </rPr>
      <t xml:space="preserve">
Patrick
1950 † </t>
    </r>
  </si>
  <si>
    <r>
      <t>Pépé</t>
    </r>
    <r>
      <rPr>
        <sz val="11"/>
        <color theme="1"/>
        <rFont val="Calibri"/>
        <family val="2"/>
        <scheme val="minor"/>
      </rPr>
      <t xml:space="preserve">
Michel
1900 † </t>
    </r>
  </si>
  <si>
    <r>
      <t>Mémé</t>
    </r>
    <r>
      <rPr>
        <sz val="11"/>
        <color theme="1"/>
        <rFont val="Calibri"/>
        <family val="2"/>
        <scheme val="minor"/>
      </rPr>
      <t xml:space="preserve">
Germaine
1905 † </t>
    </r>
  </si>
  <si>
    <r>
      <t>GrandPa</t>
    </r>
    <r>
      <rPr>
        <sz val="11"/>
        <color theme="1"/>
        <rFont val="Calibri"/>
        <family val="2"/>
        <scheme val="minor"/>
      </rPr>
      <t xml:space="preserve">
Joseph
1910 † </t>
    </r>
  </si>
  <si>
    <r>
      <t>GrandMa</t>
    </r>
    <r>
      <rPr>
        <sz val="11"/>
        <color theme="1"/>
        <rFont val="Calibri"/>
        <family val="2"/>
        <scheme val="minor"/>
      </rPr>
      <t xml:space="preserve">
Marie Ghislaine Bibi
1908 † </t>
    </r>
  </si>
  <si>
    <r>
      <t>Papa</t>
    </r>
    <r>
      <rPr>
        <sz val="11"/>
        <color theme="1"/>
        <rFont val="Calibri"/>
        <family val="2"/>
        <scheme val="minor"/>
      </rPr>
      <t xml:space="preserve">
Jean
1925 † </t>
    </r>
  </si>
  <si>
    <r>
      <t>Maman</t>
    </r>
    <r>
      <rPr>
        <sz val="11"/>
        <color theme="1"/>
        <rFont val="Calibri"/>
        <family val="2"/>
        <scheme val="minor"/>
      </rPr>
      <t xml:space="preserve">
Renée
1930 †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</si>
</sst>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FF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1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5" borderId="4" xfId="0" applyNumberFormat="1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/>
    <xf numFmtId="0" fontId="1" fillId="4" borderId="8" xfId="0" applyFont="1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5" borderId="16" xfId="0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1" fillId="4" borderId="20" xfId="0" applyFont="1" applyFill="1" applyBorder="1" applyAlignment="1">
      <alignment horizontal="center"/>
    </xf>
    <xf numFmtId="0" fontId="1" fillId="4" borderId="21" xfId="0" applyFont="1" applyFill="1" applyBorder="1" applyAlignment="1">
      <alignment horizontal="center"/>
    </xf>
    <xf numFmtId="0" fontId="0" fillId="5" borderId="24" xfId="0" applyNumberForma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/>
    </xf>
    <xf numFmtId="0" fontId="0" fillId="5" borderId="18" xfId="0" applyFill="1" applyBorder="1" applyAlignment="1">
      <alignment horizontal="center"/>
    </xf>
    <xf numFmtId="14" fontId="0" fillId="0" borderId="0" xfId="0" applyNumberFormat="1"/>
    <xf numFmtId="14" fontId="0" fillId="5" borderId="12" xfId="0" applyNumberFormat="1" applyFill="1" applyBorder="1" applyAlignment="1">
      <alignment horizontal="center"/>
    </xf>
    <xf numFmtId="14" fontId="0" fillId="5" borderId="16" xfId="0" applyNumberFormat="1" applyFill="1" applyBorder="1" applyAlignment="1">
      <alignment horizontal="center"/>
    </xf>
    <xf numFmtId="0" fontId="1" fillId="4" borderId="32" xfId="0" applyFont="1" applyFill="1" applyBorder="1"/>
    <xf numFmtId="0" fontId="0" fillId="5" borderId="15" xfId="0" applyNumberForma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40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/>
    </xf>
    <xf numFmtId="0" fontId="1" fillId="0" borderId="40" xfId="0" applyFont="1" applyFill="1" applyBorder="1" applyAlignment="1">
      <alignment horizontal="center" vertical="center" wrapText="1"/>
    </xf>
    <xf numFmtId="0" fontId="2" fillId="0" borderId="40" xfId="0" applyFont="1" applyFill="1" applyBorder="1" applyAlignment="1">
      <alignment horizontal="center" vertical="center" wrapText="1"/>
    </xf>
    <xf numFmtId="0" fontId="6" fillId="0" borderId="40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0" fillId="5" borderId="29" xfId="0" applyFill="1" applyBorder="1" applyAlignment="1">
      <alignment horizontal="center"/>
    </xf>
    <xf numFmtId="0" fontId="0" fillId="5" borderId="30" xfId="0" applyFill="1" applyBorder="1" applyAlignment="1">
      <alignment horizontal="center"/>
    </xf>
    <xf numFmtId="0" fontId="0" fillId="5" borderId="31" xfId="0" applyFill="1" applyBorder="1" applyAlignment="1">
      <alignment horizontal="center"/>
    </xf>
    <xf numFmtId="0" fontId="0" fillId="5" borderId="26" xfId="0" applyFill="1" applyBorder="1" applyAlignment="1">
      <alignment horizontal="center"/>
    </xf>
    <xf numFmtId="0" fontId="0" fillId="5" borderId="27" xfId="0" applyFill="1" applyBorder="1" applyAlignment="1">
      <alignment horizontal="center"/>
    </xf>
    <xf numFmtId="0" fontId="0" fillId="5" borderId="28" xfId="0" applyFill="1" applyBorder="1" applyAlignment="1">
      <alignment horizontal="center"/>
    </xf>
    <xf numFmtId="0" fontId="0" fillId="5" borderId="31" xfId="0" applyFont="1" applyFill="1" applyBorder="1" applyAlignment="1">
      <alignment horizontal="center"/>
    </xf>
    <xf numFmtId="0" fontId="0" fillId="5" borderId="19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1" fillId="4" borderId="23" xfId="0" applyFont="1" applyFill="1" applyBorder="1" applyAlignment="1">
      <alignment horizontal="center"/>
    </xf>
    <xf numFmtId="0" fontId="0" fillId="5" borderId="17" xfId="0" applyFont="1" applyFill="1" applyBorder="1" applyAlignment="1">
      <alignment horizontal="center"/>
    </xf>
    <xf numFmtId="0" fontId="0" fillId="5" borderId="18" xfId="0" applyFont="1" applyFill="1" applyBorder="1" applyAlignment="1">
      <alignment horizontal="center"/>
    </xf>
    <xf numFmtId="0" fontId="0" fillId="5" borderId="18" xfId="0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1" fillId="4" borderId="22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center"/>
    </xf>
    <xf numFmtId="0" fontId="0" fillId="5" borderId="33" xfId="0" applyFill="1" applyBorder="1" applyAlignment="1">
      <alignment horizontal="center"/>
    </xf>
    <xf numFmtId="0" fontId="0" fillId="5" borderId="34" xfId="0" applyFill="1" applyBorder="1" applyAlignment="1">
      <alignment horizontal="center"/>
    </xf>
    <xf numFmtId="0" fontId="0" fillId="5" borderId="35" xfId="0" applyFill="1" applyBorder="1" applyAlignment="1">
      <alignment horizontal="center"/>
    </xf>
    <xf numFmtId="0" fontId="0" fillId="5" borderId="36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5" borderId="37" xfId="0" applyFill="1" applyBorder="1" applyAlignment="1">
      <alignment horizontal="center"/>
    </xf>
    <xf numFmtId="0" fontId="0" fillId="5" borderId="38" xfId="0" applyFill="1" applyBorder="1" applyAlignment="1">
      <alignment horizontal="center"/>
    </xf>
    <xf numFmtId="0" fontId="0" fillId="5" borderId="39" xfId="0" applyFill="1" applyBorder="1" applyAlignment="1">
      <alignment horizontal="center"/>
    </xf>
    <xf numFmtId="0" fontId="0" fillId="5" borderId="25" xfId="0" applyFill="1" applyBorder="1" applyAlignment="1">
      <alignment horizontal="center"/>
    </xf>
    <xf numFmtId="0" fontId="0" fillId="5" borderId="13" xfId="0" applyFont="1" applyFill="1" applyBorder="1" applyAlignment="1">
      <alignment horizontal="center"/>
    </xf>
    <xf numFmtId="0" fontId="0" fillId="5" borderId="14" xfId="0" applyFont="1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12</xdr:row>
      <xdr:rowOff>104775</xdr:rowOff>
    </xdr:from>
    <xdr:to>
      <xdr:col>7</xdr:col>
      <xdr:colOff>9525</xdr:colOff>
      <xdr:row>12</xdr:row>
      <xdr:rowOff>104775</xdr:rowOff>
    </xdr:to>
    <xdr:cxnSp macro="">
      <xdr:nvCxnSpPr>
        <xdr:cNvPr id="3" name="Connecteur droit avec flèche 2"/>
        <xdr:cNvCxnSpPr/>
      </xdr:nvCxnSpPr>
      <xdr:spPr>
        <a:xfrm>
          <a:off x="3048000" y="2419350"/>
          <a:ext cx="2295525" cy="0"/>
        </a:xfrm>
        <a:prstGeom prst="straightConnector1">
          <a:avLst/>
        </a:prstGeom>
        <a:ln w="19050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752475</xdr:colOff>
      <xdr:row>10</xdr:row>
      <xdr:rowOff>123825</xdr:rowOff>
    </xdr:from>
    <xdr:to>
      <xdr:col>3</xdr:col>
      <xdr:colOff>752475</xdr:colOff>
      <xdr:row>10</xdr:row>
      <xdr:rowOff>123825</xdr:rowOff>
    </xdr:to>
    <xdr:cxnSp macro="">
      <xdr:nvCxnSpPr>
        <xdr:cNvPr id="4" name="Connecteur droit avec flèche 3"/>
        <xdr:cNvCxnSpPr/>
      </xdr:nvCxnSpPr>
      <xdr:spPr>
        <a:xfrm>
          <a:off x="2276475" y="2038350"/>
          <a:ext cx="762000" cy="0"/>
        </a:xfrm>
        <a:prstGeom prst="straightConnector1">
          <a:avLst/>
        </a:prstGeom>
        <a:ln w="19050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0</xdr:colOff>
      <xdr:row>10</xdr:row>
      <xdr:rowOff>104775</xdr:rowOff>
    </xdr:from>
    <xdr:to>
      <xdr:col>8</xdr:col>
      <xdr:colOff>0</xdr:colOff>
      <xdr:row>10</xdr:row>
      <xdr:rowOff>104775</xdr:rowOff>
    </xdr:to>
    <xdr:cxnSp macro="">
      <xdr:nvCxnSpPr>
        <xdr:cNvPr id="6" name="Connecteur droit avec flèche 5"/>
        <xdr:cNvCxnSpPr/>
      </xdr:nvCxnSpPr>
      <xdr:spPr>
        <a:xfrm>
          <a:off x="5334000" y="2019300"/>
          <a:ext cx="762000" cy="0"/>
        </a:xfrm>
        <a:prstGeom prst="straightConnector1">
          <a:avLst/>
        </a:prstGeom>
        <a:ln w="19050">
          <a:solidFill>
            <a:sysClr val="windowText" lastClr="00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390525</xdr:colOff>
      <xdr:row>10</xdr:row>
      <xdr:rowOff>133350</xdr:rowOff>
    </xdr:from>
    <xdr:to>
      <xdr:col>3</xdr:col>
      <xdr:colOff>390525</xdr:colOff>
      <xdr:row>11</xdr:row>
      <xdr:rowOff>190500</xdr:rowOff>
    </xdr:to>
    <xdr:cxnSp macro="">
      <xdr:nvCxnSpPr>
        <xdr:cNvPr id="8" name="Connecteur droit avec flèche 7"/>
        <xdr:cNvCxnSpPr/>
      </xdr:nvCxnSpPr>
      <xdr:spPr>
        <a:xfrm>
          <a:off x="2676525" y="2047875"/>
          <a:ext cx="0" cy="257175"/>
        </a:xfrm>
        <a:prstGeom prst="straightConnector1">
          <a:avLst/>
        </a:prstGeom>
        <a:ln w="19050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409575</xdr:colOff>
      <xdr:row>10</xdr:row>
      <xdr:rowOff>95249</xdr:rowOff>
    </xdr:from>
    <xdr:to>
      <xdr:col>7</xdr:col>
      <xdr:colOff>409575</xdr:colOff>
      <xdr:row>11</xdr:row>
      <xdr:rowOff>183224</xdr:rowOff>
    </xdr:to>
    <xdr:cxnSp macro="">
      <xdr:nvCxnSpPr>
        <xdr:cNvPr id="9" name="Connecteur droit avec flèche 8"/>
        <xdr:cNvCxnSpPr/>
      </xdr:nvCxnSpPr>
      <xdr:spPr>
        <a:xfrm>
          <a:off x="5743575" y="2009774"/>
          <a:ext cx="0" cy="288000"/>
        </a:xfrm>
        <a:prstGeom prst="straightConnector1">
          <a:avLst/>
        </a:prstGeom>
        <a:ln w="19050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409575</xdr:colOff>
      <xdr:row>12</xdr:row>
      <xdr:rowOff>104774</xdr:rowOff>
    </xdr:from>
    <xdr:to>
      <xdr:col>5</xdr:col>
      <xdr:colOff>409575</xdr:colOff>
      <xdr:row>13</xdr:row>
      <xdr:rowOff>192749</xdr:rowOff>
    </xdr:to>
    <xdr:cxnSp macro="">
      <xdr:nvCxnSpPr>
        <xdr:cNvPr id="10" name="Connecteur droit avec flèche 9"/>
        <xdr:cNvCxnSpPr/>
      </xdr:nvCxnSpPr>
      <xdr:spPr>
        <a:xfrm>
          <a:off x="4219575" y="2419349"/>
          <a:ext cx="0" cy="288000"/>
        </a:xfrm>
        <a:prstGeom prst="straightConnector1">
          <a:avLst/>
        </a:prstGeom>
        <a:ln w="19050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0:K21"/>
  <sheetViews>
    <sheetView tabSelected="1" topLeftCell="A7" zoomScale="98" zoomScaleNormal="98" workbookViewId="0">
      <selection activeCell="E17" sqref="E17"/>
    </sheetView>
  </sheetViews>
  <sheetFormatPr baseColWidth="10" defaultColWidth="20.7109375" defaultRowHeight="50.25" customHeight="1" x14ac:dyDescent="0.25"/>
  <cols>
    <col min="1" max="16384" width="20.7109375" style="30"/>
  </cols>
  <sheetData>
    <row r="10" spans="3:11" ht="50.25" customHeight="1" thickBot="1" x14ac:dyDescent="0.3"/>
    <row r="11" spans="3:11" ht="50.25" customHeight="1" thickBot="1" x14ac:dyDescent="0.3">
      <c r="C11" s="20" t="s">
        <v>139</v>
      </c>
      <c r="E11" s="20" t="s">
        <v>140</v>
      </c>
      <c r="G11" s="20" t="s">
        <v>141</v>
      </c>
      <c r="I11" s="20" t="s">
        <v>142</v>
      </c>
    </row>
    <row r="12" spans="3:11" ht="50.25" customHeight="1" thickBot="1" x14ac:dyDescent="0.3">
      <c r="C12" s="29">
        <v>4</v>
      </c>
      <c r="E12" s="36">
        <v>5</v>
      </c>
      <c r="G12" s="29">
        <v>6</v>
      </c>
      <c r="I12" s="29">
        <v>7</v>
      </c>
    </row>
    <row r="13" spans="3:11" ht="50.25" customHeight="1" thickBot="1" x14ac:dyDescent="0.3">
      <c r="D13" s="20" t="s">
        <v>143</v>
      </c>
      <c r="H13" s="20" t="s">
        <v>144</v>
      </c>
    </row>
    <row r="14" spans="3:11" ht="50.25" customHeight="1" thickBot="1" x14ac:dyDescent="0.3">
      <c r="D14" s="29">
        <v>2</v>
      </c>
      <c r="H14" s="29">
        <v>3</v>
      </c>
    </row>
    <row r="15" spans="3:11" ht="50.25" customHeight="1" thickBot="1" x14ac:dyDescent="0.3">
      <c r="D15" s="20" t="s">
        <v>137</v>
      </c>
      <c r="F15" s="20" t="s">
        <v>138</v>
      </c>
      <c r="I15" s="2" t="s">
        <v>37</v>
      </c>
      <c r="K15" s="31"/>
    </row>
    <row r="16" spans="3:11" ht="50.25" customHeight="1" thickBot="1" x14ac:dyDescent="0.3">
      <c r="D16" s="29">
        <v>8</v>
      </c>
      <c r="F16" s="29">
        <v>1</v>
      </c>
    </row>
    <row r="17" spans="3:11" ht="50.25" customHeight="1" thickBot="1" x14ac:dyDescent="0.3">
      <c r="C17" s="33"/>
      <c r="E17" s="20" t="s">
        <v>53</v>
      </c>
      <c r="G17" s="33"/>
      <c r="I17" s="33"/>
      <c r="J17" s="33"/>
      <c r="K17" s="31"/>
    </row>
    <row r="18" spans="3:11" ht="50.25" customHeight="1" x14ac:dyDescent="0.25">
      <c r="C18" s="36"/>
      <c r="G18" s="35"/>
      <c r="I18" s="35"/>
      <c r="J18" s="34"/>
    </row>
    <row r="19" spans="3:11" ht="50.25" customHeight="1" x14ac:dyDescent="0.25">
      <c r="G19" s="35"/>
      <c r="I19" s="31"/>
      <c r="J19" s="31"/>
    </row>
    <row r="20" spans="3:11" ht="50.25" customHeight="1" x14ac:dyDescent="0.25">
      <c r="G20" s="35"/>
    </row>
    <row r="21" spans="3:11" ht="50.25" customHeight="1" x14ac:dyDescent="0.25">
      <c r="G21" s="36"/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D10"/>
  <sheetViews>
    <sheetView workbookViewId="0">
      <selection activeCell="A7" sqref="A7"/>
    </sheetView>
  </sheetViews>
  <sheetFormatPr baseColWidth="10" defaultRowHeight="15" x14ac:dyDescent="0.25"/>
  <cols>
    <col min="1" max="1" width="8.42578125" customWidth="1"/>
  </cols>
  <sheetData>
    <row r="1" spans="1:56" x14ac:dyDescent="0.25">
      <c r="A1" s="1" t="s">
        <v>39</v>
      </c>
      <c r="B1" s="1" t="s">
        <v>54</v>
      </c>
      <c r="C1" s="1" t="s">
        <v>55</v>
      </c>
      <c r="D1" s="1" t="s">
        <v>56</v>
      </c>
      <c r="E1" s="1" t="s">
        <v>57</v>
      </c>
      <c r="F1" s="1" t="s">
        <v>58</v>
      </c>
      <c r="G1" s="1" t="s">
        <v>59</v>
      </c>
      <c r="H1" s="1" t="s">
        <v>60</v>
      </c>
      <c r="I1" t="s">
        <v>61</v>
      </c>
      <c r="J1" t="s">
        <v>62</v>
      </c>
      <c r="K1" t="s">
        <v>63</v>
      </c>
      <c r="L1" t="s">
        <v>64</v>
      </c>
      <c r="M1" t="s">
        <v>65</v>
      </c>
      <c r="N1" t="s">
        <v>66</v>
      </c>
      <c r="O1" t="s">
        <v>67</v>
      </c>
      <c r="P1" t="s">
        <v>68</v>
      </c>
      <c r="Q1" t="s">
        <v>69</v>
      </c>
      <c r="R1" t="s">
        <v>70</v>
      </c>
      <c r="S1" t="s">
        <v>71</v>
      </c>
      <c r="T1" t="s">
        <v>72</v>
      </c>
      <c r="U1" t="s">
        <v>73</v>
      </c>
      <c r="V1" t="s">
        <v>74</v>
      </c>
      <c r="W1" t="s">
        <v>75</v>
      </c>
      <c r="X1" t="s">
        <v>127</v>
      </c>
      <c r="Y1" t="s">
        <v>76</v>
      </c>
      <c r="Z1" t="s">
        <v>77</v>
      </c>
      <c r="AA1" t="s">
        <v>78</v>
      </c>
      <c r="AB1" t="s">
        <v>79</v>
      </c>
      <c r="AC1" t="s">
        <v>80</v>
      </c>
      <c r="AD1" t="s">
        <v>81</v>
      </c>
      <c r="AE1" t="s">
        <v>82</v>
      </c>
      <c r="AF1" t="s">
        <v>83</v>
      </c>
      <c r="AG1" t="s">
        <v>84</v>
      </c>
      <c r="AH1" t="s">
        <v>129</v>
      </c>
      <c r="AI1" t="s">
        <v>128</v>
      </c>
      <c r="AJ1" t="s">
        <v>85</v>
      </c>
      <c r="AK1" t="s">
        <v>86</v>
      </c>
      <c r="AL1" t="s">
        <v>87</v>
      </c>
      <c r="AM1" t="s">
        <v>88</v>
      </c>
      <c r="AN1" t="s">
        <v>89</v>
      </c>
      <c r="AO1" t="s">
        <v>90</v>
      </c>
      <c r="AP1" t="s">
        <v>91</v>
      </c>
      <c r="AQ1" t="s">
        <v>92</v>
      </c>
      <c r="AR1" t="s">
        <v>93</v>
      </c>
      <c r="AS1" t="s">
        <v>94</v>
      </c>
      <c r="AT1" t="s">
        <v>95</v>
      </c>
      <c r="AU1" t="s">
        <v>96</v>
      </c>
      <c r="AV1" t="s">
        <v>97</v>
      </c>
      <c r="AW1" t="s">
        <v>98</v>
      </c>
      <c r="AX1" t="s">
        <v>99</v>
      </c>
      <c r="AY1" t="s">
        <v>100</v>
      </c>
      <c r="AZ1" t="s">
        <v>101</v>
      </c>
      <c r="BA1" t="s">
        <v>102</v>
      </c>
      <c r="BB1" t="s">
        <v>103</v>
      </c>
      <c r="BC1" t="s">
        <v>104</v>
      </c>
      <c r="BD1" t="s">
        <v>105</v>
      </c>
    </row>
    <row r="2" spans="1:56" x14ac:dyDescent="0.25">
      <c r="A2">
        <v>9</v>
      </c>
      <c r="B2" t="s">
        <v>131</v>
      </c>
      <c r="C2" t="s">
        <v>132</v>
      </c>
      <c r="D2" t="s">
        <v>133</v>
      </c>
      <c r="E2" t="s">
        <v>134</v>
      </c>
      <c r="F2">
        <v>1900</v>
      </c>
    </row>
    <row r="3" spans="1:56" x14ac:dyDescent="0.25">
      <c r="A3">
        <v>7</v>
      </c>
      <c r="B3" t="s">
        <v>6</v>
      </c>
      <c r="C3" t="s">
        <v>32</v>
      </c>
      <c r="D3" t="s">
        <v>135</v>
      </c>
      <c r="E3" t="s">
        <v>136</v>
      </c>
      <c r="F3">
        <v>1908</v>
      </c>
      <c r="G3" t="s">
        <v>35</v>
      </c>
      <c r="H3" t="s">
        <v>36</v>
      </c>
      <c r="I3" t="s">
        <v>106</v>
      </c>
      <c r="J3" t="s">
        <v>113</v>
      </c>
      <c r="K3" t="s">
        <v>33</v>
      </c>
      <c r="L3" t="s">
        <v>34</v>
      </c>
      <c r="M3" s="23">
        <v>228</v>
      </c>
      <c r="N3" t="s">
        <v>118</v>
      </c>
    </row>
    <row r="4" spans="1:56" x14ac:dyDescent="0.25">
      <c r="A4">
        <v>6</v>
      </c>
      <c r="B4" t="s">
        <v>5</v>
      </c>
      <c r="C4" t="s">
        <v>28</v>
      </c>
      <c r="F4">
        <v>1910</v>
      </c>
      <c r="G4" t="s">
        <v>31</v>
      </c>
      <c r="H4" t="s">
        <v>12</v>
      </c>
      <c r="I4" t="s">
        <v>107</v>
      </c>
      <c r="J4" t="s">
        <v>113</v>
      </c>
      <c r="K4" t="s">
        <v>29</v>
      </c>
      <c r="L4" t="s">
        <v>30</v>
      </c>
      <c r="M4" s="23">
        <v>229</v>
      </c>
      <c r="N4" t="s">
        <v>119</v>
      </c>
    </row>
    <row r="5" spans="1:56" x14ac:dyDescent="0.25">
      <c r="A5">
        <v>3</v>
      </c>
      <c r="B5" t="s">
        <v>2</v>
      </c>
      <c r="C5" t="s">
        <v>15</v>
      </c>
      <c r="F5">
        <v>1930</v>
      </c>
      <c r="G5" t="s">
        <v>16</v>
      </c>
      <c r="H5" t="s">
        <v>17</v>
      </c>
      <c r="I5" t="s">
        <v>108</v>
      </c>
      <c r="J5" t="s">
        <v>113</v>
      </c>
      <c r="K5" t="s">
        <v>5</v>
      </c>
      <c r="L5" t="s">
        <v>6</v>
      </c>
      <c r="M5" s="23">
        <v>230</v>
      </c>
      <c r="N5" t="s">
        <v>120</v>
      </c>
    </row>
    <row r="6" spans="1:56" x14ac:dyDescent="0.25">
      <c r="A6">
        <v>5</v>
      </c>
      <c r="B6" t="s">
        <v>4</v>
      </c>
      <c r="C6" t="s">
        <v>23</v>
      </c>
      <c r="F6">
        <v>1905</v>
      </c>
      <c r="G6" t="s">
        <v>26</v>
      </c>
      <c r="H6" t="s">
        <v>27</v>
      </c>
      <c r="I6" t="s">
        <v>109</v>
      </c>
      <c r="J6" t="s">
        <v>114</v>
      </c>
      <c r="K6" t="s">
        <v>24</v>
      </c>
      <c r="L6" t="s">
        <v>25</v>
      </c>
      <c r="M6" s="23">
        <v>231</v>
      </c>
      <c r="N6" t="s">
        <v>121</v>
      </c>
    </row>
    <row r="7" spans="1:56" x14ac:dyDescent="0.25">
      <c r="A7">
        <v>1</v>
      </c>
      <c r="B7" t="s">
        <v>0</v>
      </c>
      <c r="C7" t="s">
        <v>10</v>
      </c>
      <c r="F7">
        <v>1950</v>
      </c>
      <c r="G7" t="s">
        <v>11</v>
      </c>
      <c r="H7" t="s">
        <v>12</v>
      </c>
      <c r="I7" t="s">
        <v>110</v>
      </c>
      <c r="J7" t="s">
        <v>114</v>
      </c>
      <c r="K7" t="s">
        <v>1</v>
      </c>
      <c r="L7" t="s">
        <v>2</v>
      </c>
      <c r="M7" s="23">
        <v>232</v>
      </c>
      <c r="N7" t="s">
        <v>122</v>
      </c>
    </row>
    <row r="8" spans="1:56" x14ac:dyDescent="0.25">
      <c r="A8">
        <v>8</v>
      </c>
      <c r="B8" t="s">
        <v>0</v>
      </c>
      <c r="C8" t="s">
        <v>13</v>
      </c>
      <c r="I8" t="s">
        <v>111</v>
      </c>
      <c r="J8" t="s">
        <v>115</v>
      </c>
      <c r="M8" s="23">
        <v>233</v>
      </c>
      <c r="N8" t="s">
        <v>123</v>
      </c>
    </row>
    <row r="9" spans="1:56" x14ac:dyDescent="0.25">
      <c r="A9">
        <v>2</v>
      </c>
      <c r="B9" t="s">
        <v>1</v>
      </c>
      <c r="C9" t="s">
        <v>13</v>
      </c>
      <c r="F9">
        <v>1925</v>
      </c>
      <c r="G9" t="s">
        <v>14</v>
      </c>
      <c r="H9" t="s">
        <v>12</v>
      </c>
      <c r="I9" t="s">
        <v>126</v>
      </c>
      <c r="J9" t="s">
        <v>116</v>
      </c>
      <c r="K9" t="s">
        <v>3</v>
      </c>
      <c r="L9" t="s">
        <v>4</v>
      </c>
      <c r="M9" s="23">
        <v>234</v>
      </c>
      <c r="N9" t="s">
        <v>124</v>
      </c>
    </row>
    <row r="10" spans="1:56" x14ac:dyDescent="0.25">
      <c r="A10">
        <v>4</v>
      </c>
      <c r="B10" t="s">
        <v>3</v>
      </c>
      <c r="C10" t="s">
        <v>18</v>
      </c>
      <c r="F10">
        <v>1900</v>
      </c>
      <c r="G10" t="s">
        <v>21</v>
      </c>
      <c r="H10" t="s">
        <v>22</v>
      </c>
      <c r="I10" t="s">
        <v>112</v>
      </c>
      <c r="J10" t="s">
        <v>117</v>
      </c>
      <c r="K10" t="s">
        <v>19</v>
      </c>
      <c r="L10" t="s">
        <v>20</v>
      </c>
      <c r="M10" s="23">
        <v>235</v>
      </c>
      <c r="N10" t="s">
        <v>125</v>
      </c>
    </row>
  </sheetData>
  <sortState ref="A2:Z10">
    <sortCondition ref="B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7"/>
  <sheetViews>
    <sheetView workbookViewId="0">
      <selection activeCell="M27" sqref="M27"/>
    </sheetView>
  </sheetViews>
  <sheetFormatPr baseColWidth="10" defaultRowHeight="15" x14ac:dyDescent="0.25"/>
  <sheetData>
    <row r="1" spans="1:9" ht="19.5" thickBot="1" x14ac:dyDescent="0.35">
      <c r="A1" s="51" t="s">
        <v>38</v>
      </c>
      <c r="B1" s="52"/>
      <c r="C1" s="52"/>
      <c r="D1" s="52"/>
      <c r="E1" s="52"/>
      <c r="F1" s="52"/>
      <c r="G1" s="32" t="s">
        <v>39</v>
      </c>
      <c r="H1" s="3">
        <f ca="1">IF(INDIRECT("BDD!A" &amp; I1)&lt;&gt;"",INDIRECT("BDD!A" &amp; I1),"")</f>
        <v>5</v>
      </c>
      <c r="I1">
        <v>6</v>
      </c>
    </row>
    <row r="2" spans="1:9" ht="15.75" thickBot="1" x14ac:dyDescent="0.3"/>
    <row r="3" spans="1:9" ht="15.75" thickBot="1" x14ac:dyDescent="0.3">
      <c r="A3" s="19" t="s">
        <v>7</v>
      </c>
      <c r="B3" s="73" t="str">
        <f ca="1">IF(INDIRECT("BDD!B" &amp; I1)&lt;&gt;"",INDIRECT("BDD!B" &amp; I1),"")</f>
        <v>Mémé</v>
      </c>
      <c r="C3" s="74"/>
      <c r="D3" s="71" t="s">
        <v>40</v>
      </c>
      <c r="E3" s="72"/>
      <c r="F3" s="5" t="str">
        <f ca="1">IF(INDIRECT("BDD!C" &amp; $I$1)&lt;&gt;"",INDIRECT("BDD!C" &amp; $I$1),"")</f>
        <v>Germaine</v>
      </c>
      <c r="G3" s="5" t="str">
        <f ca="1">IF(INDIRECT("BDD!D" &amp; $I$1)&lt;&gt;"",INDIRECT("BDD!D" &amp; $I$1),"")</f>
        <v/>
      </c>
      <c r="H3" s="5" t="str">
        <f ca="1">IF(INDIRECT("BDD!E" &amp; $I$1)&lt;&gt;"",INDIRECT("BDD!E" &amp; $I$1),"")</f>
        <v/>
      </c>
    </row>
    <row r="4" spans="1:9" ht="15.75" thickBot="1" x14ac:dyDescent="0.3"/>
    <row r="5" spans="1:9" ht="15.75" thickBot="1" x14ac:dyDescent="0.3">
      <c r="A5" s="4" t="s">
        <v>41</v>
      </c>
      <c r="B5" s="6">
        <f ca="1">IF(INDIRECT("BDD!F" &amp; I1)&lt;&gt;"",INDIRECT("BDD!F" &amp; I1),"")</f>
        <v>1905</v>
      </c>
      <c r="C5" s="7" t="s">
        <v>42</v>
      </c>
      <c r="D5" s="68" t="str">
        <f ca="1">IF(INDIRECT("BDD!G" &amp; I1)&lt;&gt;"",INDIRECT("BDD!G" &amp; I1),"")</f>
        <v>Londres</v>
      </c>
      <c r="E5" s="69"/>
      <c r="F5" s="7" t="s">
        <v>43</v>
      </c>
      <c r="G5" s="68" t="str">
        <f ca="1">IF(INDIRECT("BDD!H" &amp; I1)&lt;&gt;"",INDIRECT("BDD!H" &amp; I1),"")</f>
        <v>Angleterre</v>
      </c>
      <c r="H5" s="69"/>
    </row>
    <row r="6" spans="1:9" ht="15.75" thickBot="1" x14ac:dyDescent="0.3"/>
    <row r="7" spans="1:9" ht="15.75" thickBot="1" x14ac:dyDescent="0.3">
      <c r="A7" s="4" t="s">
        <v>44</v>
      </c>
      <c r="B7" s="21" t="str">
        <f ca="1">IF(INDIRECT("BDD!I" &amp; I1)&lt;&gt;"",INDIRECT("BDD!I" &amp; I1),"")</f>
        <v>Gouvernante</v>
      </c>
      <c r="F7" s="7" t="s">
        <v>45</v>
      </c>
      <c r="G7" s="68" t="str">
        <f ca="1">IF(INDIRECT("BDD!J" &amp; I1)&lt;&gt;"",INDIRECT("BDD!J" &amp; I1),"")</f>
        <v>F</v>
      </c>
      <c r="H7" s="69"/>
    </row>
    <row r="8" spans="1:9" ht="15.75" thickBot="1" x14ac:dyDescent="0.3">
      <c r="A8" s="8"/>
      <c r="B8" s="9"/>
      <c r="C8" s="10"/>
      <c r="D8" s="9"/>
      <c r="E8" s="9"/>
      <c r="F8" s="9"/>
      <c r="G8" s="8"/>
      <c r="H8" s="9"/>
    </row>
    <row r="9" spans="1:9" ht="15.75" thickBot="1" x14ac:dyDescent="0.3">
      <c r="A9" s="19" t="s">
        <v>8</v>
      </c>
      <c r="B9" s="70" t="str">
        <f ca="1">IF(INDIRECT("BDD!K" &amp; I1)&lt;&gt;"",INDIRECT("BDD!K" &amp; I1),"")</f>
        <v>Pépère</v>
      </c>
      <c r="C9" s="69"/>
      <c r="D9" s="9"/>
      <c r="E9" s="4" t="s">
        <v>9</v>
      </c>
      <c r="F9" s="68" t="str">
        <f ca="1">IF(INDIRECT("BDD!L" &amp; I1)&lt;&gt;"",INDIRECT("BDD!L" &amp; I1),"")</f>
        <v>Mémère</v>
      </c>
      <c r="G9" s="68"/>
      <c r="H9" s="69"/>
    </row>
    <row r="10" spans="1:9" ht="15.75" thickBot="1" x14ac:dyDescent="0.3"/>
    <row r="11" spans="1:9" ht="19.5" thickBot="1" x14ac:dyDescent="0.35">
      <c r="A11" s="51" t="s">
        <v>46</v>
      </c>
      <c r="B11" s="52"/>
      <c r="C11" s="52"/>
      <c r="D11" s="52"/>
      <c r="E11" s="52"/>
      <c r="F11" s="52"/>
      <c r="G11" s="52"/>
      <c r="H11" s="53"/>
    </row>
    <row r="12" spans="1:9" ht="15.75" thickBot="1" x14ac:dyDescent="0.3"/>
    <row r="13" spans="1:9" x14ac:dyDescent="0.25">
      <c r="A13" s="11" t="s">
        <v>47</v>
      </c>
      <c r="B13" s="11" t="s">
        <v>48</v>
      </c>
      <c r="C13" s="45" t="s">
        <v>40</v>
      </c>
      <c r="D13" s="46"/>
      <c r="E13" s="46"/>
      <c r="F13" s="46"/>
      <c r="G13" s="55"/>
      <c r="H13" s="11" t="s">
        <v>49</v>
      </c>
    </row>
    <row r="14" spans="1:9" x14ac:dyDescent="0.25">
      <c r="A14" s="24">
        <f ca="1">IF(INDIRECT("BDD!M" &amp; I1)&lt;&gt;"",INDIRECT("BDD!M" &amp; I1),"")</f>
        <v>231</v>
      </c>
      <c r="B14" s="12" t="str">
        <f ca="1">IF(INDIRECT("BDD!N" &amp; I1)&lt;&gt;"",INDIRECT("BDD!N" &amp; I1),"")</f>
        <v>Dodoche</v>
      </c>
      <c r="C14" s="65" t="str">
        <f ca="1">IF(INDIRECT("BDD!O" &amp; I1)&lt;&gt;"",INDIRECT("BDD!O" &amp; I1),"")</f>
        <v/>
      </c>
      <c r="D14" s="66"/>
      <c r="E14" s="67" t="str">
        <f ca="1">IF(INDIRECT("BDD!P" &amp; I1)&lt;&gt;"",INDIRECT("BDD!P" &amp; I1),"")</f>
        <v/>
      </c>
      <c r="F14" s="67"/>
      <c r="G14" s="13" t="str">
        <f ca="1">IF(INDIRECT("BDD!Q" &amp; I1)&lt;&gt;"",INDIRECT("BDD!Q" &amp; I1),"")</f>
        <v/>
      </c>
      <c r="H14" s="12" t="str">
        <f ca="1">IF(INDIRECT("BDD!R" &amp; I1)&lt;&gt;"",INDIRECT("BDD!R" &amp; I1),"")</f>
        <v/>
      </c>
    </row>
    <row r="15" spans="1:9" x14ac:dyDescent="0.25">
      <c r="A15" s="24" t="str">
        <f ca="1">IF(INDIRECT("BDD!S"&amp; I1)&lt;&gt;"",INDIRECT("BDD!S"&amp; I1),"")</f>
        <v/>
      </c>
      <c r="B15" s="24" t="str">
        <f ca="1">IF(INDIRECT("BDD!T" &amp; I1)&lt;&gt;"",INDIRECT("BDD!T" &amp; I1),"")</f>
        <v/>
      </c>
      <c r="C15" s="65" t="str">
        <f ca="1">IF(INDIRECT("BDD!U" &amp; I1)&lt;&gt;"",INDIRECT("BDD!U" &amp; I1),"")</f>
        <v/>
      </c>
      <c r="D15" s="66"/>
      <c r="E15" s="67" t="str">
        <f ca="1">IF(INDIRECT("BDD!V" &amp; I1)&lt;&gt;"",INDIRECT("BDD!V" &amp; I1),"")</f>
        <v/>
      </c>
      <c r="F15" s="67"/>
      <c r="G15" s="13" t="str">
        <f ca="1">IF(INDIRECT("BDD!W" &amp; I1)&lt;&gt;"",INDIRECT("BDD!W" &amp; I1),"")</f>
        <v/>
      </c>
      <c r="H15" s="12" t="str">
        <f ca="1">IF(INDIRECT("BDD!X" &amp; I1)&lt;&gt;"",INDIRECT("BDD!X" &amp; I1),"")</f>
        <v/>
      </c>
    </row>
    <row r="16" spans="1:9" ht="15.75" thickBot="1" x14ac:dyDescent="0.3">
      <c r="A16" s="25" t="str">
        <f ca="1">IF(INDIRECT("BDD!Y" &amp; I1)&lt;&gt;"",INDIRECT("BDD!Y" &amp; I1),"")</f>
        <v/>
      </c>
      <c r="B16" s="14" t="str">
        <f ca="1">IF(INDIRECT("BDD!Z" &amp; I1)&lt;&gt;"",INDIRECT("BDD!Z" &amp; I1),"")</f>
        <v/>
      </c>
      <c r="C16" s="48" t="str">
        <f ca="1">IF(INDIRECT("BDD!AA" &amp; I1)&lt;&gt;"",INDIRECT("BDD!AA" &amp; I1),"")</f>
        <v/>
      </c>
      <c r="D16" s="49"/>
      <c r="E16" s="50" t="str">
        <f ca="1">IF(INDIRECT("BDD!AB" &amp; I1)&lt;&gt;"",INDIRECT("BDD!AB" &amp; I1),"")</f>
        <v/>
      </c>
      <c r="F16" s="50"/>
      <c r="G16" s="15" t="str">
        <f ca="1">IF(INDIRECT("BDD!AC" &amp; I1)&lt;&gt;"",INDIRECT("BDD!AC" &amp; I1),"")</f>
        <v/>
      </c>
      <c r="H16" s="14" t="str">
        <f ca="1">IF(INDIRECT("BDD!AD" &amp; I1)&lt;&gt;"",INDIRECT("BDD!AD" &amp; I1),"")</f>
        <v/>
      </c>
    </row>
    <row r="17" spans="1:8" ht="15.75" thickBot="1" x14ac:dyDescent="0.3"/>
    <row r="18" spans="1:8" ht="19.5" thickBot="1" x14ac:dyDescent="0.35">
      <c r="A18" s="51" t="s">
        <v>50</v>
      </c>
      <c r="B18" s="52"/>
      <c r="C18" s="52"/>
      <c r="D18" s="52"/>
      <c r="E18" s="52"/>
      <c r="F18" s="52"/>
      <c r="G18" s="52"/>
      <c r="H18" s="53"/>
    </row>
    <row r="19" spans="1:8" ht="15.75" thickBot="1" x14ac:dyDescent="0.3"/>
    <row r="20" spans="1:8" x14ac:dyDescent="0.25">
      <c r="A20" s="16" t="s">
        <v>47</v>
      </c>
      <c r="B20" s="17" t="s">
        <v>42</v>
      </c>
      <c r="C20" s="54" t="s">
        <v>43</v>
      </c>
      <c r="D20" s="55"/>
    </row>
    <row r="21" spans="1:8" ht="15.75" thickBot="1" x14ac:dyDescent="0.3">
      <c r="A21" s="18" t="str">
        <f ca="1">IF(INDIRECT("BDD!AE" &amp; I1)&lt;&gt;"",INDIRECT("BDD!AE" &amp; I1),"")</f>
        <v/>
      </c>
      <c r="B21" s="22" t="str">
        <f ca="1">IF(INDIRECT("BDD!AF" &amp; I1)&lt;&gt;"",INDIRECT("BDD!AF" &amp; I1),"")</f>
        <v/>
      </c>
      <c r="C21" s="43" t="str">
        <f ca="1">IF(INDIRECT("BDD!AG" &amp; I1)&lt;&gt;"",INDIRECT("BDD!AG" &amp; I1),"")</f>
        <v/>
      </c>
      <c r="D21" s="44"/>
    </row>
    <row r="22" spans="1:8" ht="15.75" thickBot="1" x14ac:dyDescent="0.3"/>
    <row r="23" spans="1:8" ht="19.5" thickBot="1" x14ac:dyDescent="0.35">
      <c r="A23" s="51" t="s">
        <v>51</v>
      </c>
      <c r="B23" s="52"/>
      <c r="C23" s="52"/>
      <c r="D23" s="53"/>
      <c r="E23" s="28"/>
      <c r="F23" s="51" t="s">
        <v>130</v>
      </c>
      <c r="G23" s="52"/>
      <c r="H23" s="53"/>
    </row>
    <row r="24" spans="1:8" ht="15.75" thickBot="1" x14ac:dyDescent="0.3"/>
    <row r="25" spans="1:8" x14ac:dyDescent="0.25">
      <c r="A25" s="45" t="s">
        <v>52</v>
      </c>
      <c r="B25" s="46"/>
      <c r="C25" s="47"/>
      <c r="D25" s="26" t="s">
        <v>41</v>
      </c>
      <c r="F25" s="56" t="str">
        <f ca="1">IF(INDIRECT("BDD!BD" &amp; $I$1)&lt;&gt;"",INDIRECT("BDD!BD" &amp; $I$1),"")</f>
        <v/>
      </c>
      <c r="G25" s="57"/>
      <c r="H25" s="58"/>
    </row>
    <row r="26" spans="1:8" x14ac:dyDescent="0.25">
      <c r="A26" s="40" t="str">
        <f ca="1">IF(INDIRECT("BDD!AH" &amp; $I$1)&lt;&gt;"",INDIRECT("BDD!AH" &amp; $I$1),"")</f>
        <v/>
      </c>
      <c r="B26" s="41"/>
      <c r="C26" s="42"/>
      <c r="D26" s="27" t="str">
        <f ca="1">IF(INDIRECT("BDD!AI" &amp; $I$1)&lt;&gt;"",INDIRECT("BDD!AI" &amp; $I$1),"")</f>
        <v/>
      </c>
      <c r="F26" s="59"/>
      <c r="G26" s="60"/>
      <c r="H26" s="61"/>
    </row>
    <row r="27" spans="1:8" x14ac:dyDescent="0.25">
      <c r="A27" s="40" t="str">
        <f ca="1">IF(INDIRECT("BDD!AJ" &amp; $I$1)&lt;&gt;"",INDIRECT("BDD!AJ" &amp; $I$1),"")</f>
        <v/>
      </c>
      <c r="B27" s="41"/>
      <c r="C27" s="42"/>
      <c r="D27" s="27" t="str">
        <f ca="1">IF(INDIRECT("BDD!AK" &amp; $I$1)&lt;&gt;"",INDIRECT("BDD!AK" &amp; $I$1),"")</f>
        <v/>
      </c>
      <c r="F27" s="59"/>
      <c r="G27" s="60"/>
      <c r="H27" s="61"/>
    </row>
    <row r="28" spans="1:8" x14ac:dyDescent="0.25">
      <c r="A28" s="40" t="str">
        <f ca="1">IF(INDIRECT("BDD!AL" &amp; $I$1)&lt;&gt;"",INDIRECT("BDD!AL" &amp; $I$1),"")</f>
        <v/>
      </c>
      <c r="B28" s="41"/>
      <c r="C28" s="42"/>
      <c r="D28" s="27" t="str">
        <f ca="1">IF(INDIRECT("BDD!AM" &amp; $I$1)&lt;&gt;"",INDIRECT("BDD!AM" &amp; $I$1),"")</f>
        <v/>
      </c>
      <c r="F28" s="59"/>
      <c r="G28" s="60"/>
      <c r="H28" s="61"/>
    </row>
    <row r="29" spans="1:8" x14ac:dyDescent="0.25">
      <c r="A29" s="40" t="str">
        <f ca="1">IF(INDIRECT("BDD!AN" &amp; $I$1)&lt;&gt;"",INDIRECT("BDD!AN" &amp; $I$1),"")</f>
        <v/>
      </c>
      <c r="B29" s="41"/>
      <c r="C29" s="42"/>
      <c r="D29" s="27" t="str">
        <f ca="1">IF(INDIRECT("BDD!AO" &amp; $I$1)&lt;&gt;"",INDIRECT("BDD!AO" &amp; $I$1),"")</f>
        <v/>
      </c>
      <c r="F29" s="59"/>
      <c r="G29" s="60"/>
      <c r="H29" s="61"/>
    </row>
    <row r="30" spans="1:8" x14ac:dyDescent="0.25">
      <c r="A30" s="40" t="str">
        <f ca="1">IF(INDIRECT("BDD!AP" &amp; $I$1)&lt;&gt;"",INDIRECT("BDD!AP" &amp; $I$1),"")</f>
        <v/>
      </c>
      <c r="B30" s="41"/>
      <c r="C30" s="42"/>
      <c r="D30" s="27" t="str">
        <f ca="1">IF(INDIRECT("BDD!AQ" &amp; $I$1)&lt;&gt;"",INDIRECT("BDD!AQ" &amp; $I$1),"")</f>
        <v/>
      </c>
      <c r="F30" s="59"/>
      <c r="G30" s="60"/>
      <c r="H30" s="61"/>
    </row>
    <row r="31" spans="1:8" x14ac:dyDescent="0.25">
      <c r="A31" s="40" t="str">
        <f ca="1">IF(INDIRECT("BDD!AR" &amp; $I$1)&lt;&gt;"",INDIRECT("BDD!AR" &amp; $I$1),"")</f>
        <v/>
      </c>
      <c r="B31" s="41"/>
      <c r="C31" s="42"/>
      <c r="D31" s="27" t="str">
        <f ca="1">IF(INDIRECT("BDD!AS" &amp; $I$1)&lt;&gt;"",INDIRECT("BDD!AS" &amp; $I$1),"")</f>
        <v/>
      </c>
      <c r="F31" s="59"/>
      <c r="G31" s="60"/>
      <c r="H31" s="61"/>
    </row>
    <row r="32" spans="1:8" x14ac:dyDescent="0.25">
      <c r="A32" s="40" t="str">
        <f ca="1">IF(INDIRECT("BDD!AT" &amp; $I$1)&lt;&gt;"",INDIRECT("BDD!AT" &amp; $I$1),"")</f>
        <v/>
      </c>
      <c r="B32" s="41"/>
      <c r="C32" s="42"/>
      <c r="D32" s="27" t="str">
        <f ca="1">IF(INDIRECT("BDD!AU" &amp; $I$1)&lt;&gt;"",INDIRECT("BDD!AU" &amp; $I$1),"")</f>
        <v/>
      </c>
      <c r="F32" s="59"/>
      <c r="G32" s="60"/>
      <c r="H32" s="61"/>
    </row>
    <row r="33" spans="1:8" x14ac:dyDescent="0.25">
      <c r="A33" s="40" t="str">
        <f ca="1">IF(INDIRECT("BDD!AV" &amp; $I$1)&lt;&gt;"",INDIRECT("BDD!AV" &amp; $I$1),"")</f>
        <v/>
      </c>
      <c r="B33" s="41"/>
      <c r="C33" s="42"/>
      <c r="D33" s="27" t="str">
        <f ca="1">IF(INDIRECT("BDD!AW" &amp; $I$1)&lt;&gt;"",INDIRECT("BDD!AW" &amp; $I$1),"")</f>
        <v/>
      </c>
      <c r="F33" s="59"/>
      <c r="G33" s="60"/>
      <c r="H33" s="61"/>
    </row>
    <row r="34" spans="1:8" x14ac:dyDescent="0.25">
      <c r="A34" s="40" t="str">
        <f ca="1">IF(INDIRECT("BDD!AX" &amp; $I$1)&lt;&gt;"",INDIRECT("BDD!AX" &amp; $I$1),"")</f>
        <v/>
      </c>
      <c r="B34" s="41"/>
      <c r="C34" s="42"/>
      <c r="D34" s="27" t="str">
        <f ca="1">IF(INDIRECT("BDD!AY" &amp; $I$1)&lt;&gt;"",INDIRECT("BDD!AY" &amp; $I$1),"")</f>
        <v/>
      </c>
      <c r="F34" s="59"/>
      <c r="G34" s="60"/>
      <c r="H34" s="61"/>
    </row>
    <row r="35" spans="1:8" x14ac:dyDescent="0.25">
      <c r="A35" s="40" t="str">
        <f ca="1">IF(INDIRECT("BDD!AZ" &amp; $I$1)&lt;&gt;"",INDIRECT("BDD!AZ" &amp; $I$1),"")</f>
        <v/>
      </c>
      <c r="B35" s="41"/>
      <c r="C35" s="42"/>
      <c r="D35" s="27" t="str">
        <f ca="1">IF(INDIRECT("BDD!BA" &amp; $I$1)&lt;&gt;"",INDIRECT("BDD!BA" &amp; $I$1),"")</f>
        <v/>
      </c>
      <c r="F35" s="59"/>
      <c r="G35" s="60"/>
      <c r="H35" s="61"/>
    </row>
    <row r="36" spans="1:8" x14ac:dyDescent="0.25">
      <c r="A36" s="40" t="str">
        <f ca="1">IF(INDIRECT("BDD!BB" &amp; $I$1)&lt;&gt;"",INDIRECT("BDD!BB" &amp; $I$1),"")</f>
        <v/>
      </c>
      <c r="B36" s="41"/>
      <c r="C36" s="42"/>
      <c r="D36" s="27" t="str">
        <f ca="1">IF(INDIRECT("BDD!BC" &amp; $I$1)&lt;&gt;"",INDIRECT("BDD!BC" &amp; $I$1),"")</f>
        <v/>
      </c>
      <c r="F36" s="59"/>
      <c r="G36" s="60"/>
      <c r="H36" s="61"/>
    </row>
    <row r="37" spans="1:8" ht="15.75" thickBot="1" x14ac:dyDescent="0.3">
      <c r="A37" s="37" t="str">
        <f t="shared" ref="A37" ca="1" si="0">IF(INDIRECT("BDD!AG" &amp; $I$1)&lt;&gt;"",INDIRECT("BDD!AG" &amp; $I$1),"")</f>
        <v/>
      </c>
      <c r="B37" s="38"/>
      <c r="C37" s="39"/>
      <c r="D37" s="27" t="str">
        <f t="shared" ref="D37" ca="1" si="1">IF(INDIRECT("BDD!AI" &amp; $I$1)&lt;&gt;"",INDIRECT("BDD!AI" &amp; $I$1),"")</f>
        <v/>
      </c>
      <c r="F37" s="62"/>
      <c r="G37" s="63"/>
      <c r="H37" s="64"/>
    </row>
  </sheetData>
  <mergeCells count="35">
    <mergeCell ref="A1:F1"/>
    <mergeCell ref="D3:E3"/>
    <mergeCell ref="D5:E5"/>
    <mergeCell ref="G5:H5"/>
    <mergeCell ref="B3:C3"/>
    <mergeCell ref="C15:D15"/>
    <mergeCell ref="E15:F15"/>
    <mergeCell ref="G7:H7"/>
    <mergeCell ref="F9:H9"/>
    <mergeCell ref="A11:H11"/>
    <mergeCell ref="C13:G13"/>
    <mergeCell ref="C14:D14"/>
    <mergeCell ref="E14:F14"/>
    <mergeCell ref="B9:C9"/>
    <mergeCell ref="C21:D21"/>
    <mergeCell ref="A25:C25"/>
    <mergeCell ref="C16:D16"/>
    <mergeCell ref="E16:F16"/>
    <mergeCell ref="A18:H18"/>
    <mergeCell ref="C20:D20"/>
    <mergeCell ref="A23:D23"/>
    <mergeCell ref="F23:H23"/>
    <mergeCell ref="F25:H37"/>
    <mergeCell ref="A30:C30"/>
    <mergeCell ref="A31:C31"/>
    <mergeCell ref="A28:C28"/>
    <mergeCell ref="A29:C29"/>
    <mergeCell ref="A26:C26"/>
    <mergeCell ref="A27:C27"/>
    <mergeCell ref="A36:C36"/>
    <mergeCell ref="A37:C37"/>
    <mergeCell ref="A34:C34"/>
    <mergeCell ref="A35:C35"/>
    <mergeCell ref="A32:C32"/>
    <mergeCell ref="A33:C33"/>
  </mergeCells>
  <dataValidations count="2">
    <dataValidation type="list" allowBlank="1" showInputMessage="1" showErrorMessage="1" sqref="G5:H5">
      <formula1>"Algérie,France,Espagne,Côte d'Ivoire"</formula1>
    </dataValidation>
    <dataValidation type="list" allowBlank="1" showInputMessage="1" showErrorMessage="1" sqref="E8:F8">
      <formula1>"Française, Espagnole,Ivoirienne,Franco-Ivoirienne"</formula1>
    </dataValidation>
  </dataValidation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Généalogie</vt:lpstr>
      <vt:lpstr>BDD</vt:lpstr>
      <vt:lpstr>Fiche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MARNEFFE Philippe</cp:lastModifiedBy>
  <dcterms:created xsi:type="dcterms:W3CDTF">2018-08-15T22:10:41Z</dcterms:created>
  <dcterms:modified xsi:type="dcterms:W3CDTF">2018-08-20T00:07:34Z</dcterms:modified>
</cp:coreProperties>
</file>