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1195" windowHeight="972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Feuil1!$A$1:$CO$25</definedName>
  </definedNames>
  <calcPr calcId="145621"/>
</workbook>
</file>

<file path=xl/calcChain.xml><?xml version="1.0" encoding="utf-8"?>
<calcChain xmlns="http://schemas.openxmlformats.org/spreadsheetml/2006/main">
  <c r="CO3" i="1" l="1"/>
  <c r="CO5" i="1"/>
  <c r="CO6" i="1"/>
  <c r="CO9" i="1"/>
  <c r="CO10" i="1"/>
  <c r="CO11" i="1"/>
  <c r="CO12" i="1"/>
  <c r="CO23" i="1"/>
  <c r="CO24" i="1"/>
  <c r="CO25" i="1"/>
  <c r="C2" i="1" l="1"/>
  <c r="D2" i="1"/>
  <c r="O2" i="1"/>
  <c r="P2" i="1"/>
  <c r="AO2" i="1" s="1"/>
  <c r="Y2" i="1"/>
  <c r="AD2" i="1"/>
  <c r="AE2" i="1"/>
  <c r="AF2" i="1"/>
  <c r="AG2" i="1"/>
  <c r="AJ2" i="1"/>
  <c r="AK2" i="1"/>
  <c r="AL2" i="1"/>
  <c r="AR2" i="1"/>
  <c r="AV2" i="1"/>
  <c r="AY2" i="1"/>
  <c r="AZ2" i="1"/>
  <c r="BA2" i="1"/>
  <c r="BB2" i="1"/>
  <c r="BC2" i="1"/>
  <c r="BD2" i="1"/>
  <c r="BE2" i="1"/>
  <c r="C3" i="1"/>
  <c r="D3" i="1"/>
  <c r="O3" i="1"/>
  <c r="P3" i="1"/>
  <c r="AO3" i="1" s="1"/>
  <c r="Y3" i="1"/>
  <c r="AD3" i="1"/>
  <c r="AE3" i="1"/>
  <c r="AF3" i="1"/>
  <c r="AG3" i="1"/>
  <c r="AJ3" i="1"/>
  <c r="AK3" i="1"/>
  <c r="AL3" i="1"/>
  <c r="AP3" i="1"/>
  <c r="AR3" i="1"/>
  <c r="AT3" i="1"/>
  <c r="AV3" i="1"/>
  <c r="AX3" i="1"/>
  <c r="AY3" i="1"/>
  <c r="AZ3" i="1"/>
  <c r="BA3" i="1"/>
  <c r="BB3" i="1"/>
  <c r="BC3" i="1"/>
  <c r="BD3" i="1"/>
  <c r="BE3" i="1"/>
  <c r="BF3" i="1"/>
  <c r="C4" i="1"/>
  <c r="D4" i="1"/>
  <c r="O4" i="1"/>
  <c r="P4" i="1"/>
  <c r="AR4" i="1" s="1"/>
  <c r="Y4" i="1"/>
  <c r="AD4" i="1"/>
  <c r="AE4" i="1"/>
  <c r="AF4" i="1"/>
  <c r="AG4" i="1"/>
  <c r="AJ4" i="1"/>
  <c r="AK4" i="1"/>
  <c r="AL4" i="1"/>
  <c r="AY4" i="1"/>
  <c r="AZ4" i="1"/>
  <c r="BA4" i="1"/>
  <c r="BB4" i="1"/>
  <c r="BC4" i="1"/>
  <c r="BF4" i="1" s="1"/>
  <c r="BD4" i="1"/>
  <c r="BE4" i="1"/>
  <c r="C5" i="1"/>
  <c r="D5" i="1"/>
  <c r="O5" i="1"/>
  <c r="P5" i="1"/>
  <c r="AR5" i="1" s="1"/>
  <c r="Y5" i="1"/>
  <c r="AD5" i="1"/>
  <c r="AE5" i="1"/>
  <c r="AF5" i="1"/>
  <c r="AG5" i="1"/>
  <c r="AJ5" i="1"/>
  <c r="AK5" i="1"/>
  <c r="AL5" i="1"/>
  <c r="AY5" i="1"/>
  <c r="AZ5" i="1"/>
  <c r="BA5" i="1"/>
  <c r="BB5" i="1"/>
  <c r="BC5" i="1"/>
  <c r="BD5" i="1"/>
  <c r="BE5" i="1"/>
  <c r="BF5" i="1"/>
  <c r="C6" i="1"/>
  <c r="D6" i="1"/>
  <c r="O6" i="1"/>
  <c r="P6" i="1"/>
  <c r="Y6" i="1"/>
  <c r="AD6" i="1"/>
  <c r="AE6" i="1"/>
  <c r="AF6" i="1"/>
  <c r="AG6" i="1"/>
  <c r="AJ6" i="1"/>
  <c r="AK6" i="1"/>
  <c r="AL6" i="1"/>
  <c r="AR6" i="1"/>
  <c r="AV6" i="1"/>
  <c r="AX6" i="1"/>
  <c r="AY6" i="1"/>
  <c r="AZ6" i="1"/>
  <c r="BA6" i="1"/>
  <c r="BB6" i="1"/>
  <c r="BC6" i="1"/>
  <c r="BD6" i="1"/>
  <c r="BE6" i="1"/>
  <c r="BF6" i="1"/>
  <c r="C7" i="1"/>
  <c r="D7" i="1"/>
  <c r="O7" i="1"/>
  <c r="P7" i="1"/>
  <c r="AO7" i="1" s="1"/>
  <c r="Y7" i="1"/>
  <c r="AD7" i="1"/>
  <c r="AE7" i="1"/>
  <c r="AF7" i="1"/>
  <c r="AG7" i="1"/>
  <c r="AJ7" i="1"/>
  <c r="AK7" i="1"/>
  <c r="AL7" i="1"/>
  <c r="AY7" i="1"/>
  <c r="AZ7" i="1"/>
  <c r="BA7" i="1"/>
  <c r="BB7" i="1"/>
  <c r="BC7" i="1"/>
  <c r="BD7" i="1"/>
  <c r="BE7" i="1"/>
  <c r="C8" i="1"/>
  <c r="D8" i="1"/>
  <c r="O8" i="1"/>
  <c r="P8" i="1"/>
  <c r="AP8" i="1" s="1"/>
  <c r="Y8" i="1"/>
  <c r="AD8" i="1"/>
  <c r="AE8" i="1"/>
  <c r="AF8" i="1"/>
  <c r="AG8" i="1"/>
  <c r="AJ8" i="1"/>
  <c r="AK8" i="1"/>
  <c r="AL8" i="1"/>
  <c r="AY8" i="1"/>
  <c r="AZ8" i="1"/>
  <c r="BA8" i="1"/>
  <c r="BB8" i="1"/>
  <c r="BC8" i="1"/>
  <c r="BF8" i="1" s="1"/>
  <c r="BD8" i="1"/>
  <c r="BE8" i="1"/>
  <c r="C9" i="1"/>
  <c r="D9" i="1"/>
  <c r="O9" i="1"/>
  <c r="P9" i="1"/>
  <c r="AP9" i="1" s="1"/>
  <c r="Y9" i="1"/>
  <c r="AD9" i="1"/>
  <c r="AE9" i="1"/>
  <c r="AF9" i="1"/>
  <c r="AG9" i="1"/>
  <c r="AJ9" i="1"/>
  <c r="AK9" i="1"/>
  <c r="AL9" i="1"/>
  <c r="AR9" i="1"/>
  <c r="AV9" i="1"/>
  <c r="AY9" i="1"/>
  <c r="AZ9" i="1"/>
  <c r="BA9" i="1"/>
  <c r="BB9" i="1"/>
  <c r="BC9" i="1"/>
  <c r="BD9" i="1"/>
  <c r="BE9" i="1"/>
  <c r="BF9" i="1"/>
  <c r="C10" i="1"/>
  <c r="D10" i="1"/>
  <c r="O10" i="1"/>
  <c r="P10" i="1"/>
  <c r="AP10" i="1" s="1"/>
  <c r="Y10" i="1"/>
  <c r="AD10" i="1"/>
  <c r="AE10" i="1"/>
  <c r="AF10" i="1"/>
  <c r="AG10" i="1"/>
  <c r="AJ10" i="1"/>
  <c r="AK10" i="1"/>
  <c r="AL10" i="1"/>
  <c r="AY10" i="1"/>
  <c r="AZ10" i="1"/>
  <c r="BA10" i="1"/>
  <c r="BB10" i="1"/>
  <c r="BC10" i="1"/>
  <c r="BD10" i="1"/>
  <c r="BE10" i="1"/>
  <c r="BF10" i="1"/>
  <c r="C11" i="1"/>
  <c r="D11" i="1"/>
  <c r="O11" i="1"/>
  <c r="P11" i="1"/>
  <c r="AP11" i="1" s="1"/>
  <c r="Y11" i="1"/>
  <c r="AD11" i="1"/>
  <c r="AE11" i="1"/>
  <c r="AF11" i="1"/>
  <c r="AG11" i="1"/>
  <c r="AJ11" i="1"/>
  <c r="AK11" i="1"/>
  <c r="AL11" i="1"/>
  <c r="AY11" i="1"/>
  <c r="AZ11" i="1"/>
  <c r="BA11" i="1"/>
  <c r="BB11" i="1"/>
  <c r="BC11" i="1"/>
  <c r="BD11" i="1"/>
  <c r="BE11" i="1"/>
  <c r="BF11" i="1"/>
  <c r="C12" i="1"/>
  <c r="D12" i="1"/>
  <c r="O12" i="1"/>
  <c r="P12" i="1"/>
  <c r="AP12" i="1" s="1"/>
  <c r="Y12" i="1"/>
  <c r="AD12" i="1"/>
  <c r="AE12" i="1"/>
  <c r="AF12" i="1"/>
  <c r="AG12" i="1"/>
  <c r="AJ12" i="1"/>
  <c r="AK12" i="1"/>
  <c r="AL12" i="1"/>
  <c r="AR12" i="1"/>
  <c r="AV12" i="1"/>
  <c r="AY12" i="1"/>
  <c r="AZ12" i="1"/>
  <c r="BA12" i="1"/>
  <c r="BB12" i="1"/>
  <c r="BC12" i="1"/>
  <c r="BD12" i="1"/>
  <c r="BE12" i="1"/>
  <c r="BF12" i="1"/>
  <c r="C23" i="1"/>
  <c r="D23" i="1"/>
  <c r="O23" i="1"/>
  <c r="P23" i="1"/>
  <c r="AO23" i="1" s="1"/>
  <c r="Y23" i="1"/>
  <c r="AD23" i="1"/>
  <c r="AE23" i="1"/>
  <c r="AF23" i="1"/>
  <c r="AG23" i="1"/>
  <c r="AJ23" i="1"/>
  <c r="AK23" i="1"/>
  <c r="AL23" i="1"/>
  <c r="AP23" i="1"/>
  <c r="AR23" i="1"/>
  <c r="AT23" i="1"/>
  <c r="AV23" i="1"/>
  <c r="AX23" i="1"/>
  <c r="AY23" i="1"/>
  <c r="AZ23" i="1"/>
  <c r="BA23" i="1"/>
  <c r="BB23" i="1"/>
  <c r="BC23" i="1"/>
  <c r="BD23" i="1"/>
  <c r="BE23" i="1"/>
  <c r="BF23" i="1"/>
  <c r="AV7" i="1" l="1"/>
  <c r="BF2" i="1"/>
  <c r="AV11" i="1"/>
  <c r="AR11" i="1"/>
  <c r="AV10" i="1"/>
  <c r="AR10" i="1"/>
  <c r="AV8" i="1"/>
  <c r="AR8" i="1"/>
  <c r="AR7" i="1"/>
  <c r="AT7" i="1"/>
  <c r="AP7" i="1"/>
  <c r="BF7" i="1"/>
  <c r="AV5" i="1"/>
  <c r="AV4" i="1"/>
  <c r="AT2" i="1"/>
  <c r="AP2" i="1"/>
  <c r="AW2" i="1"/>
  <c r="AU2" i="1"/>
  <c r="AS2" i="1"/>
  <c r="AQ2" i="1"/>
  <c r="AX12" i="1"/>
  <c r="AT12" i="1"/>
  <c r="AX11" i="1"/>
  <c r="AT11" i="1"/>
  <c r="AT10" i="1"/>
  <c r="AX9" i="1"/>
  <c r="AT9" i="1"/>
  <c r="AT8" i="1"/>
  <c r="AW23" i="1"/>
  <c r="AU23" i="1"/>
  <c r="AS23" i="1"/>
  <c r="AQ23" i="1"/>
  <c r="AO12" i="1"/>
  <c r="AQ12" i="1"/>
  <c r="AS12" i="1"/>
  <c r="AU12" i="1"/>
  <c r="AW12" i="1"/>
  <c r="AO11" i="1"/>
  <c r="AQ11" i="1"/>
  <c r="AS11" i="1"/>
  <c r="AU11" i="1"/>
  <c r="AW11" i="1"/>
  <c r="AO10" i="1"/>
  <c r="AQ10" i="1"/>
  <c r="AS10" i="1"/>
  <c r="AU10" i="1"/>
  <c r="AW10" i="1"/>
  <c r="AO9" i="1"/>
  <c r="AQ9" i="1"/>
  <c r="AS9" i="1"/>
  <c r="AU9" i="1"/>
  <c r="AW9" i="1"/>
  <c r="AO8" i="1"/>
  <c r="AQ8" i="1"/>
  <c r="AS8" i="1"/>
  <c r="AU8" i="1"/>
  <c r="AW8" i="1"/>
  <c r="AO6" i="1"/>
  <c r="AQ6" i="1"/>
  <c r="AS6" i="1"/>
  <c r="AU6" i="1"/>
  <c r="AO5" i="1"/>
  <c r="AQ5" i="1"/>
  <c r="AS5" i="1"/>
  <c r="AU5" i="1"/>
  <c r="AW5" i="1"/>
  <c r="AO4" i="1"/>
  <c r="AQ4" i="1"/>
  <c r="AS4" i="1"/>
  <c r="AU4" i="1"/>
  <c r="AW4" i="1"/>
  <c r="AW7" i="1"/>
  <c r="AU7" i="1"/>
  <c r="AS7" i="1"/>
  <c r="AQ7" i="1"/>
  <c r="AX7" i="1" s="1"/>
  <c r="AW6" i="1"/>
  <c r="AT6" i="1"/>
  <c r="AP6" i="1"/>
  <c r="AX5" i="1"/>
  <c r="AT5" i="1"/>
  <c r="AP5" i="1"/>
  <c r="AX4" i="1"/>
  <c r="AT4" i="1"/>
  <c r="AP4" i="1"/>
  <c r="AW3" i="1"/>
  <c r="AU3" i="1"/>
  <c r="AS3" i="1"/>
  <c r="AQ3" i="1"/>
  <c r="C24" i="1"/>
  <c r="C25" i="1"/>
  <c r="AX8" i="1" l="1"/>
  <c r="CO8" i="1"/>
  <c r="CO4" i="1"/>
  <c r="CO2" i="1"/>
  <c r="AX2" i="1"/>
  <c r="AX10" i="1"/>
  <c r="CO7" i="1"/>
  <c r="P24" i="1"/>
  <c r="P25" i="1"/>
  <c r="D24" i="1" l="1"/>
  <c r="D25" i="1"/>
  <c r="AD24" i="1" l="1"/>
  <c r="AD25" i="1"/>
  <c r="AO24" i="1" l="1"/>
  <c r="AO25" i="1"/>
  <c r="Y24" i="1" l="1"/>
  <c r="Y25" i="1"/>
  <c r="BE24" i="1" l="1"/>
  <c r="BE25" i="1"/>
  <c r="BD24" i="1"/>
  <c r="BD25" i="1"/>
  <c r="BC25" i="1"/>
  <c r="BC24" i="1"/>
  <c r="BB24" i="1"/>
  <c r="BB25" i="1"/>
  <c r="BA24" i="1"/>
  <c r="BA25" i="1"/>
  <c r="AZ24" i="1"/>
  <c r="AZ25" i="1"/>
  <c r="AY24" i="1"/>
  <c r="BF24" i="1" s="1"/>
  <c r="AY25" i="1"/>
  <c r="BF25" i="1" s="1"/>
  <c r="AW24" i="1"/>
  <c r="AW25" i="1"/>
  <c r="AV24" i="1"/>
  <c r="AV25" i="1"/>
  <c r="AU24" i="1"/>
  <c r="AU25" i="1"/>
  <c r="AT25" i="1"/>
  <c r="AT24" i="1"/>
  <c r="AS24" i="1"/>
  <c r="AS25" i="1"/>
  <c r="AR25" i="1"/>
  <c r="AR24" i="1"/>
  <c r="AQ24" i="1"/>
  <c r="AQ25" i="1"/>
  <c r="AP24" i="1"/>
  <c r="AP25" i="1"/>
  <c r="AX24" i="1"/>
  <c r="AX25" i="1"/>
  <c r="AJ24" i="1"/>
  <c r="AJ25" i="1"/>
  <c r="AG24" i="1"/>
  <c r="AG25" i="1"/>
  <c r="AF24" i="1"/>
  <c r="AF25" i="1"/>
  <c r="AE24" i="1"/>
  <c r="AE25" i="1"/>
  <c r="O24" i="1" l="1"/>
  <c r="O25" i="1"/>
  <c r="AL24" i="1" l="1"/>
  <c r="AK24" i="1"/>
  <c r="AL25" i="1"/>
  <c r="AK25" i="1"/>
  <c r="CO26" i="1" l="1"/>
</calcChain>
</file>

<file path=xl/sharedStrings.xml><?xml version="1.0" encoding="utf-8"?>
<sst xmlns="http://schemas.openxmlformats.org/spreadsheetml/2006/main" count="241" uniqueCount="118">
  <si>
    <t>SECTION</t>
  </si>
  <si>
    <t>NOM Prénom</t>
  </si>
  <si>
    <t>Titulaire absent</t>
  </si>
  <si>
    <t>NC/AVT</t>
  </si>
  <si>
    <t>Durée contrat</t>
  </si>
  <si>
    <t>Date début de mission</t>
  </si>
  <si>
    <t>Date fin de mission</t>
  </si>
  <si>
    <t>Durée semaine</t>
  </si>
  <si>
    <t>Poste</t>
  </si>
  <si>
    <t>Lundi</t>
  </si>
  <si>
    <t>Mardi</t>
  </si>
  <si>
    <t>Mercredi</t>
  </si>
  <si>
    <t>Jeudi</t>
  </si>
  <si>
    <t>Vendredi</t>
  </si>
  <si>
    <t>Samedi</t>
  </si>
  <si>
    <t>Dimanche</t>
  </si>
  <si>
    <t>Agence</t>
  </si>
  <si>
    <t>Catégorie</t>
  </si>
  <si>
    <t>Coeff Temporaire</t>
  </si>
  <si>
    <t>Coeff Titulaire</t>
  </si>
  <si>
    <t>DEL/GES</t>
  </si>
  <si>
    <t>Heures normales</t>
  </si>
  <si>
    <t>Heures Repos Compensateur</t>
  </si>
  <si>
    <t>Prime habillage</t>
  </si>
  <si>
    <t>Heures Feux Continus</t>
  </si>
  <si>
    <t>Prime Habillage</t>
  </si>
  <si>
    <t>Prime Consignes</t>
  </si>
  <si>
    <t>Prime Containers</t>
  </si>
  <si>
    <t>Prime Salissures</t>
  </si>
  <si>
    <t>Panier Jour</t>
  </si>
  <si>
    <t>Panier Nuit</t>
  </si>
  <si>
    <t>Prime Nuit</t>
  </si>
  <si>
    <t>Calcul Pr Vacs Lundi</t>
  </si>
  <si>
    <t>Calcul Pr Vacs Mardi</t>
  </si>
  <si>
    <t>Calcul Pr Vacs Mercredi</t>
  </si>
  <si>
    <t>Calcul Pr Vacs Jeudi</t>
  </si>
  <si>
    <t>Calcul Pr Vacs Vendredi</t>
  </si>
  <si>
    <t>Calcul Pr Vacs Samedi</t>
  </si>
  <si>
    <t>Calcul Pr Vacs Dimanche</t>
  </si>
  <si>
    <t>Calcul Pr Nuit Lundi</t>
  </si>
  <si>
    <t>Calcul Pr Nuit Mardi</t>
  </si>
  <si>
    <t>Calcul Pr Nuit Mercredi</t>
  </si>
  <si>
    <t>Calcul Pr Nuit Jeudi</t>
  </si>
  <si>
    <t>Calcul Pr Nuit Vendredi</t>
  </si>
  <si>
    <t>Calcul Pr Nuit Samedi</t>
  </si>
  <si>
    <t>Calcul Pr Nuit Dimanche</t>
  </si>
  <si>
    <t>Calcul Heures Prime Vacs</t>
  </si>
  <si>
    <t>Facturation Heures normales</t>
  </si>
  <si>
    <t>Heure majorée 25%</t>
  </si>
  <si>
    <t>TAUX HORAIRE</t>
  </si>
  <si>
    <t>Facturation Heures 125</t>
  </si>
  <si>
    <t>Heure majorée 50%</t>
  </si>
  <si>
    <t>Facturation Heures 150</t>
  </si>
  <si>
    <t>Prime Dimanche</t>
  </si>
  <si>
    <t>Prime vacances</t>
  </si>
  <si>
    <t>Fact Prime Vacances</t>
  </si>
  <si>
    <t>Prime 13ème mois</t>
  </si>
  <si>
    <t>Fact Prime 13ème Mois</t>
  </si>
  <si>
    <t>Fact Panier Jour</t>
  </si>
  <si>
    <t>Panier nuit exonéré</t>
  </si>
  <si>
    <t>Fact Panier Nuit Exonéré</t>
  </si>
  <si>
    <t>Panier nuit non exonéré</t>
  </si>
  <si>
    <t>Fact Panier Nuit Non Exonéré</t>
  </si>
  <si>
    <t>Prime compensation</t>
  </si>
  <si>
    <t>Fact Prime Habillage</t>
  </si>
  <si>
    <t>Prime relève</t>
  </si>
  <si>
    <t>Fact Prime relève/ Consigne</t>
  </si>
  <si>
    <t>Fact Prime Compensation</t>
  </si>
  <si>
    <t>Prime transport</t>
  </si>
  <si>
    <t>Fact Prime Transport</t>
  </si>
  <si>
    <t>Prime container</t>
  </si>
  <si>
    <t>Fact Prime Container</t>
  </si>
  <si>
    <t>Prime salissure</t>
  </si>
  <si>
    <t>Fact Prime Salissure</t>
  </si>
  <si>
    <t>Facturation Prime Dimanche</t>
  </si>
  <si>
    <t>Facturation Repos Compensateur</t>
  </si>
  <si>
    <t>Facturation Prime Feux Continus</t>
  </si>
  <si>
    <t>TOTAL FACTURATION</t>
  </si>
  <si>
    <t>Motif</t>
  </si>
  <si>
    <t>MOIS</t>
  </si>
  <si>
    <t>TOTAL SEMAINE:</t>
  </si>
  <si>
    <t>TOTAL HEURES</t>
  </si>
  <si>
    <t>Prime de nuit</t>
  </si>
  <si>
    <t>Fact Prime de Nuit</t>
  </si>
  <si>
    <t>Horaires</t>
  </si>
  <si>
    <t>Service</t>
  </si>
  <si>
    <t>TP/ RT PART</t>
  </si>
  <si>
    <t>Semaine</t>
  </si>
  <si>
    <t>COMMENTAIRES</t>
  </si>
  <si>
    <t>+24H/+48H</t>
  </si>
  <si>
    <t>JANVIER</t>
  </si>
  <si>
    <t>ADE</t>
  </si>
  <si>
    <t>OUV</t>
  </si>
  <si>
    <t>NC</t>
  </si>
  <si>
    <t>MALADIE</t>
  </si>
  <si>
    <t>5h-13h</t>
  </si>
  <si>
    <t>GES</t>
  </si>
  <si>
    <t>TP RT PART</t>
  </si>
  <si>
    <t>RCY/RTT</t>
  </si>
  <si>
    <t>21h-5h</t>
  </si>
  <si>
    <t>13h-21h</t>
  </si>
  <si>
    <t>RC/RH</t>
  </si>
  <si>
    <t>CP</t>
  </si>
  <si>
    <t xml:space="preserve">Facturation Heures 200 </t>
  </si>
  <si>
    <t>FRANCIS</t>
  </si>
  <si>
    <t>OLIVIER</t>
  </si>
  <si>
    <t>PIERRE</t>
  </si>
  <si>
    <t>PAUL</t>
  </si>
  <si>
    <t>JACQUES</t>
  </si>
  <si>
    <t>CYRIL</t>
  </si>
  <si>
    <t>FEVRIER</t>
  </si>
  <si>
    <t>Emballage</t>
  </si>
  <si>
    <t>AM</t>
  </si>
  <si>
    <t/>
  </si>
  <si>
    <t>N</t>
  </si>
  <si>
    <t>PM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</si>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</sst>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\ ;\(\$#,##0\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24"/>
      <name val="Arial"/>
      <family val="2"/>
    </font>
    <font>
      <sz val="18"/>
      <color indexed="24"/>
      <name val="Arial"/>
      <family val="2"/>
    </font>
    <font>
      <sz val="8"/>
      <color indexed="24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3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Protection="0"/>
    <xf numFmtId="10" fontId="4" fillId="0" borderId="0" applyFont="0" applyFill="0" applyBorder="0" applyAlignment="0" applyProtection="0"/>
    <xf numFmtId="0" fontId="4" fillId="0" borderId="2" applyNumberFormat="0" applyFont="0" applyFill="0" applyAlignment="0" applyProtection="0"/>
    <xf numFmtId="2" fontId="4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10" borderId="0" applyNumberFormat="0" applyBorder="0" applyAlignment="0" applyProtection="0"/>
  </cellStyleXfs>
  <cellXfs count="46">
    <xf numFmtId="0" fontId="0" fillId="0" borderId="0" xfId="0"/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/>
    <xf numFmtId="0" fontId="0" fillId="0" borderId="0" xfId="0" applyProtection="1"/>
    <xf numFmtId="2" fontId="0" fillId="0" borderId="1" xfId="0" applyNumberFormat="1" applyBorder="1" applyProtection="1"/>
    <xf numFmtId="2" fontId="1" fillId="6" borderId="1" xfId="15" applyNumberFormat="1" applyBorder="1" applyProtection="1"/>
    <xf numFmtId="0" fontId="1" fillId="6" borderId="1" xfId="15" applyBorder="1" applyProtection="1"/>
    <xf numFmtId="2" fontId="2" fillId="2" borderId="0" xfId="1" applyNumberFormat="1" applyFont="1" applyProtection="1"/>
    <xf numFmtId="0" fontId="7" fillId="0" borderId="1" xfId="0" applyFont="1" applyBorder="1" applyProtection="1"/>
    <xf numFmtId="0" fontId="7" fillId="0" borderId="0" xfId="0" applyFont="1" applyProtection="1"/>
    <xf numFmtId="0" fontId="1" fillId="10" borderId="3" xfId="17" applyBorder="1" applyProtection="1">
      <protection locked="0"/>
    </xf>
    <xf numFmtId="14" fontId="0" fillId="0" borderId="1" xfId="0" quotePrefix="1" applyNumberFormat="1" applyBorder="1" applyProtection="1">
      <protection locked="0"/>
    </xf>
    <xf numFmtId="0" fontId="2" fillId="8" borderId="7" xfId="1" applyFont="1" applyFill="1" applyBorder="1" applyAlignment="1" applyProtection="1">
      <alignment horizontal="center" vertical="center" wrapText="1"/>
      <protection locked="0"/>
    </xf>
    <xf numFmtId="0" fontId="8" fillId="3" borderId="7" xfId="2" applyFont="1" applyBorder="1" applyAlignment="1" applyProtection="1">
      <alignment horizontal="center" vertical="center" wrapText="1"/>
    </xf>
    <xf numFmtId="0" fontId="9" fillId="9" borderId="7" xfId="1" applyFont="1" applyFill="1" applyBorder="1" applyAlignment="1" applyProtection="1">
      <alignment horizontal="center" vertical="center" wrapText="1"/>
      <protection locked="0"/>
    </xf>
    <xf numFmtId="0" fontId="2" fillId="8" borderId="7" xfId="3" applyFont="1" applyFill="1" applyBorder="1" applyAlignment="1" applyProtection="1">
      <alignment horizontal="center" vertical="center" wrapText="1"/>
      <protection locked="0"/>
    </xf>
    <xf numFmtId="0" fontId="2" fillId="8" borderId="7" xfId="3" quotePrefix="1" applyFont="1" applyFill="1" applyBorder="1" applyAlignment="1" applyProtection="1">
      <alignment horizontal="center" vertical="center" wrapText="1"/>
      <protection locked="0"/>
    </xf>
    <xf numFmtId="0" fontId="1" fillId="4" borderId="7" xfId="3" applyBorder="1" applyAlignment="1" applyProtection="1">
      <alignment horizontal="center" vertical="center" wrapText="1"/>
      <protection locked="0"/>
    </xf>
    <xf numFmtId="0" fontId="2" fillId="7" borderId="7" xfId="16" applyFont="1" applyBorder="1" applyAlignment="1" applyProtection="1">
      <alignment horizontal="center" vertical="center" wrapText="1"/>
      <protection locked="0"/>
    </xf>
    <xf numFmtId="0" fontId="8" fillId="9" borderId="7" xfId="3" applyFont="1" applyFill="1" applyBorder="1" applyAlignment="1" applyProtection="1">
      <alignment horizontal="center" vertical="center" wrapText="1"/>
      <protection locked="0"/>
    </xf>
    <xf numFmtId="0" fontId="8" fillId="3" borderId="7" xfId="2" applyFont="1" applyBorder="1" applyAlignment="1" applyProtection="1">
      <alignment horizontal="center" vertical="center" wrapText="1"/>
      <protection locked="0"/>
    </xf>
    <xf numFmtId="0" fontId="2" fillId="2" borderId="7" xfId="1" applyFont="1" applyBorder="1" applyAlignment="1" applyProtection="1">
      <alignment horizontal="center" vertical="center" wrapText="1"/>
    </xf>
    <xf numFmtId="0" fontId="7" fillId="0" borderId="3" xfId="0" applyFont="1" applyBorder="1" applyProtection="1"/>
    <xf numFmtId="0" fontId="0" fillId="0" borderId="3" xfId="0" applyBorder="1" applyProtection="1"/>
    <xf numFmtId="14" fontId="0" fillId="0" borderId="3" xfId="0" quotePrefix="1" applyNumberFormat="1" applyBorder="1" applyProtection="1">
      <protection locked="0"/>
    </xf>
    <xf numFmtId="2" fontId="0" fillId="0" borderId="3" xfId="0" applyNumberFormat="1" applyBorder="1" applyProtection="1"/>
    <xf numFmtId="2" fontId="1" fillId="6" borderId="3" xfId="15" applyNumberFormat="1" applyBorder="1" applyProtection="1"/>
    <xf numFmtId="0" fontId="1" fillId="6" borderId="3" xfId="15" applyBorder="1" applyProtection="1"/>
    <xf numFmtId="2" fontId="1" fillId="5" borderId="3" xfId="14" applyNumberFormat="1" applyBorder="1" applyProtection="1"/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11" fillId="0" borderId="3" xfId="0" applyFont="1" applyBorder="1" applyProtection="1">
      <protection locked="0"/>
    </xf>
    <xf numFmtId="0" fontId="11" fillId="0" borderId="0" xfId="0" applyFont="1" applyProtection="1">
      <protection locked="0"/>
    </xf>
    <xf numFmtId="0" fontId="10" fillId="8" borderId="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Protection="1">
      <protection locked="0"/>
    </xf>
    <xf numFmtId="0" fontId="12" fillId="9" borderId="7" xfId="3" applyFont="1" applyFill="1" applyBorder="1" applyAlignment="1" applyProtection="1">
      <alignment horizontal="center" vertical="center" wrapText="1"/>
      <protection locked="0"/>
    </xf>
    <xf numFmtId="14" fontId="2" fillId="8" borderId="7" xfId="3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2" fillId="2" borderId="0" xfId="1" applyFont="1" applyBorder="1" applyAlignment="1" applyProtection="1">
      <alignment horizontal="right"/>
    </xf>
    <xf numFmtId="0" fontId="2" fillId="2" borderId="6" xfId="1" applyFont="1" applyBorder="1" applyAlignment="1" applyProtection="1">
      <alignment horizontal="right"/>
    </xf>
  </cellXfs>
  <cellStyles count="18">
    <cellStyle name="20 % - Accent2" xfId="17" builtinId="34"/>
    <cellStyle name="20 % - Accent3" xfId="15" builtinId="38"/>
    <cellStyle name="40 % - Accent2" xfId="14" builtinId="35"/>
    <cellStyle name="40 % - Accent3" xfId="2" builtinId="39"/>
    <cellStyle name="40 % - Accent5" xfId="3" builtinId="47"/>
    <cellStyle name="60 % - Accent2" xfId="16" builtinId="36"/>
    <cellStyle name="Accent2" xfId="1" builtinId="33"/>
    <cellStyle name="Date" xfId="4"/>
    <cellStyle name="En-tête 1" xfId="5"/>
    <cellStyle name="En-tête 2" xfId="6"/>
    <cellStyle name="Financier0" xfId="7"/>
    <cellStyle name="Milliers 2" xfId="8"/>
    <cellStyle name="Monétaire0" xfId="9"/>
    <cellStyle name="Normal" xfId="0" builtinId="0"/>
    <cellStyle name="Normal 2" xfId="10"/>
    <cellStyle name="Pourcentage 2" xfId="11"/>
    <cellStyle name="Total 2" xfId="12"/>
    <cellStyle name="Virgule fixe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.libre-service\Int&#233;rims\Donn&#233;es%20Int&#233;rim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Feuil1"/>
    </sheetNames>
    <sheetDataSet>
      <sheetData sheetId="0">
        <row r="2">
          <cell r="A2">
            <v>150</v>
          </cell>
          <cell r="B2" t="str">
            <v>ADE</v>
          </cell>
          <cell r="C2" t="str">
            <v>TAUX HORAIRE</v>
          </cell>
          <cell r="F2">
            <v>19.349599999999999</v>
          </cell>
          <cell r="G2" t="str">
            <v>DEL/MAJ</v>
          </cell>
        </row>
        <row r="3">
          <cell r="A3">
            <v>160</v>
          </cell>
          <cell r="B3" t="str">
            <v>ADE</v>
          </cell>
          <cell r="C3" t="str">
            <v>TAUX HORAIRE</v>
          </cell>
          <cell r="F3">
            <v>19.620349999999998</v>
          </cell>
          <cell r="G3" t="str">
            <v>DEL/MAJ</v>
          </cell>
        </row>
        <row r="4">
          <cell r="A4">
            <v>175</v>
          </cell>
          <cell r="B4" t="str">
            <v>ADE</v>
          </cell>
          <cell r="C4" t="str">
            <v>TAUX HORAIRE</v>
          </cell>
          <cell r="F4">
            <v>20.682849999999998</v>
          </cell>
          <cell r="G4" t="str">
            <v>DEL/MAJ</v>
          </cell>
        </row>
        <row r="5">
          <cell r="A5">
            <v>190</v>
          </cell>
          <cell r="B5" t="str">
            <v>ADE</v>
          </cell>
          <cell r="C5" t="str">
            <v>TAUX HORAIRE</v>
          </cell>
          <cell r="F5">
            <v>21.093150000000001</v>
          </cell>
          <cell r="G5" t="str">
            <v>DEL/MAJ</v>
          </cell>
        </row>
        <row r="6">
          <cell r="A6">
            <v>205</v>
          </cell>
          <cell r="B6" t="str">
            <v>ADE</v>
          </cell>
          <cell r="C6" t="str">
            <v>TAUX HORAIRE</v>
          </cell>
          <cell r="F6">
            <v>21.503449999999997</v>
          </cell>
          <cell r="G6" t="str">
            <v>DEL/MAJ</v>
          </cell>
        </row>
        <row r="7">
          <cell r="A7">
            <v>225</v>
          </cell>
          <cell r="B7" t="str">
            <v>ADE</v>
          </cell>
          <cell r="C7" t="str">
            <v>TAUX HORAIRE</v>
          </cell>
          <cell r="F7">
            <v>23.4222</v>
          </cell>
          <cell r="G7" t="str">
            <v>DEL/MAJ</v>
          </cell>
        </row>
        <row r="8">
          <cell r="A8">
            <v>150</v>
          </cell>
          <cell r="B8" t="str">
            <v>ADE</v>
          </cell>
          <cell r="C8" t="str">
            <v>TAUX HORAIRE</v>
          </cell>
          <cell r="F8">
            <v>19.188800000000001</v>
          </cell>
          <cell r="G8" t="str">
            <v>GES</v>
          </cell>
        </row>
        <row r="9">
          <cell r="A9">
            <v>160</v>
          </cell>
          <cell r="B9" t="str">
            <v>ADE</v>
          </cell>
          <cell r="C9" t="str">
            <v>TAUX HORAIRE</v>
          </cell>
          <cell r="F9">
            <v>19.4573</v>
          </cell>
          <cell r="G9" t="str">
            <v>GES</v>
          </cell>
        </row>
        <row r="10">
          <cell r="A10">
            <v>175</v>
          </cell>
          <cell r="B10" t="str">
            <v>ADE</v>
          </cell>
          <cell r="C10" t="str">
            <v>TAUX HORAIRE</v>
          </cell>
          <cell r="F10">
            <v>19.851099999999999</v>
          </cell>
          <cell r="G10" t="str">
            <v>GES</v>
          </cell>
        </row>
        <row r="11">
          <cell r="A11">
            <v>190</v>
          </cell>
          <cell r="B11" t="str">
            <v>ADE</v>
          </cell>
          <cell r="C11" t="str">
            <v>TAUX HORAIRE</v>
          </cell>
          <cell r="F11">
            <v>20.244900000000001</v>
          </cell>
          <cell r="G11" t="str">
            <v>GES</v>
          </cell>
        </row>
        <row r="12">
          <cell r="A12">
            <v>205</v>
          </cell>
          <cell r="B12" t="str">
            <v>ADE</v>
          </cell>
          <cell r="C12" t="str">
            <v>TAUX HORAIRE</v>
          </cell>
          <cell r="F12">
            <v>20.6387</v>
          </cell>
          <cell r="G12" t="str">
            <v>GES</v>
          </cell>
        </row>
        <row r="13">
          <cell r="A13">
            <v>225</v>
          </cell>
          <cell r="B13" t="str">
            <v>ADE</v>
          </cell>
          <cell r="C13" t="str">
            <v>TAUX HORAIRE</v>
          </cell>
          <cell r="F13">
            <v>22.124399999999998</v>
          </cell>
          <cell r="G13" t="str">
            <v>GES</v>
          </cell>
        </row>
        <row r="14">
          <cell r="A14">
            <v>150</v>
          </cell>
          <cell r="B14" t="str">
            <v>ADE</v>
          </cell>
          <cell r="C14" t="str">
            <v>Heure majorée 25%</v>
          </cell>
          <cell r="F14">
            <v>24.187000000000001</v>
          </cell>
        </row>
        <row r="15">
          <cell r="A15">
            <v>160</v>
          </cell>
          <cell r="B15" t="str">
            <v>ADE</v>
          </cell>
          <cell r="C15" t="str">
            <v>Heure majorée 25%</v>
          </cell>
          <cell r="F15">
            <v>24.529949999999999</v>
          </cell>
        </row>
        <row r="16">
          <cell r="A16">
            <v>175</v>
          </cell>
          <cell r="B16" t="str">
            <v>ADE</v>
          </cell>
          <cell r="C16" t="str">
            <v>Heure majorée 25%</v>
          </cell>
          <cell r="F16">
            <v>25.8489</v>
          </cell>
        </row>
        <row r="17">
          <cell r="A17">
            <v>190</v>
          </cell>
          <cell r="B17" t="str">
            <v>ADE</v>
          </cell>
          <cell r="C17" t="str">
            <v>Heure majorée 25%</v>
          </cell>
          <cell r="F17">
            <v>26.371100000000002</v>
          </cell>
        </row>
        <row r="18">
          <cell r="A18">
            <v>205</v>
          </cell>
          <cell r="B18" t="str">
            <v>ADE</v>
          </cell>
          <cell r="C18" t="str">
            <v>Heure majorée 25%</v>
          </cell>
          <cell r="F18">
            <v>26.874649999999999</v>
          </cell>
        </row>
        <row r="19">
          <cell r="A19">
            <v>225</v>
          </cell>
          <cell r="B19" t="str">
            <v>ADE</v>
          </cell>
          <cell r="C19" t="str">
            <v>Heure majorée 25%</v>
          </cell>
          <cell r="F19">
            <v>29.277749999999997</v>
          </cell>
        </row>
        <row r="20">
          <cell r="A20">
            <v>150</v>
          </cell>
          <cell r="B20" t="str">
            <v>ADE</v>
          </cell>
          <cell r="C20" t="str">
            <v>Heure majorée 50%</v>
          </cell>
          <cell r="F20">
            <v>29.024400000000004</v>
          </cell>
        </row>
        <row r="21">
          <cell r="A21">
            <v>160</v>
          </cell>
          <cell r="B21" t="str">
            <v>ADE</v>
          </cell>
          <cell r="C21" t="str">
            <v>Heure majorée 50%</v>
          </cell>
          <cell r="F21">
            <v>29.439549999999997</v>
          </cell>
        </row>
        <row r="22">
          <cell r="A22">
            <v>175</v>
          </cell>
          <cell r="B22" t="str">
            <v>ADE</v>
          </cell>
          <cell r="C22" t="str">
            <v>Heure majorée 50%</v>
          </cell>
          <cell r="F22">
            <v>31.014949999999999</v>
          </cell>
        </row>
        <row r="23">
          <cell r="A23">
            <v>190</v>
          </cell>
          <cell r="B23" t="str">
            <v>ADE</v>
          </cell>
          <cell r="C23" t="str">
            <v>Heure majorée 50%</v>
          </cell>
          <cell r="F23">
            <v>31.649049999999999</v>
          </cell>
        </row>
        <row r="24">
          <cell r="A24">
            <v>205</v>
          </cell>
          <cell r="B24" t="str">
            <v>ADE</v>
          </cell>
          <cell r="C24" t="str">
            <v>Heure majorée 50%</v>
          </cell>
          <cell r="F24">
            <v>32.245849999999997</v>
          </cell>
        </row>
        <row r="25">
          <cell r="A25">
            <v>225</v>
          </cell>
          <cell r="B25" t="str">
            <v>ADE</v>
          </cell>
          <cell r="C25" t="str">
            <v>Heure majorée 50%</v>
          </cell>
          <cell r="F25">
            <v>35.133299999999998</v>
          </cell>
        </row>
        <row r="26">
          <cell r="A26">
            <v>150</v>
          </cell>
          <cell r="B26" t="str">
            <v>ADE</v>
          </cell>
          <cell r="C26" t="str">
            <v>Prime 13ème mois</v>
          </cell>
          <cell r="F26">
            <v>1.6064499999999999</v>
          </cell>
          <cell r="G26" t="str">
            <v>DEL/MAJ</v>
          </cell>
        </row>
        <row r="27">
          <cell r="A27">
            <v>160</v>
          </cell>
          <cell r="B27" t="str">
            <v>ADE</v>
          </cell>
          <cell r="C27" t="str">
            <v>Prime 13ème mois</v>
          </cell>
          <cell r="F27">
            <v>1.64255</v>
          </cell>
          <cell r="G27" t="str">
            <v>DEL/MAJ</v>
          </cell>
        </row>
        <row r="28">
          <cell r="A28">
            <v>175</v>
          </cell>
          <cell r="B28" t="str">
            <v>ADE</v>
          </cell>
          <cell r="C28" t="str">
            <v>Prime 13ème mois</v>
          </cell>
          <cell r="F28">
            <v>1.7158</v>
          </cell>
          <cell r="G28" t="str">
            <v>DEL/MAJ</v>
          </cell>
        </row>
        <row r="29">
          <cell r="A29">
            <v>190</v>
          </cell>
          <cell r="B29" t="str">
            <v>ADE</v>
          </cell>
          <cell r="C29" t="str">
            <v>Prime 13ème mois</v>
          </cell>
          <cell r="F29">
            <v>1.7530999999999999</v>
          </cell>
          <cell r="G29" t="str">
            <v>DEL/MAJ</v>
          </cell>
        </row>
        <row r="30">
          <cell r="A30">
            <v>205</v>
          </cell>
          <cell r="B30" t="str">
            <v>ADE</v>
          </cell>
          <cell r="C30" t="str">
            <v>Prime 13ème mois</v>
          </cell>
          <cell r="F30">
            <v>1.7904</v>
          </cell>
          <cell r="G30" t="str">
            <v>DEL/MAJ</v>
          </cell>
        </row>
        <row r="31">
          <cell r="A31">
            <v>225</v>
          </cell>
          <cell r="B31" t="str">
            <v>ADE</v>
          </cell>
          <cell r="C31" t="str">
            <v>Prime 13ème mois</v>
          </cell>
          <cell r="F31">
            <v>1.9518500000000001</v>
          </cell>
          <cell r="G31" t="str">
            <v>DEL/MAJ</v>
          </cell>
        </row>
        <row r="32">
          <cell r="A32">
            <v>150</v>
          </cell>
          <cell r="B32" t="str">
            <v>ADE</v>
          </cell>
          <cell r="C32" t="str">
            <v>Prime 13ème mois</v>
          </cell>
          <cell r="F32">
            <v>1.5931</v>
          </cell>
          <cell r="G32" t="str">
            <v>GES</v>
          </cell>
        </row>
        <row r="33">
          <cell r="A33">
            <v>160</v>
          </cell>
          <cell r="B33" t="str">
            <v>ADE</v>
          </cell>
          <cell r="C33" t="str">
            <v>Prime 13ème mois</v>
          </cell>
          <cell r="F33">
            <v>1.6289</v>
          </cell>
          <cell r="G33" t="str">
            <v>GES</v>
          </cell>
        </row>
        <row r="34">
          <cell r="A34">
            <v>175</v>
          </cell>
          <cell r="B34" t="str">
            <v>ADE</v>
          </cell>
          <cell r="C34" t="str">
            <v>Prime 13ème mois</v>
          </cell>
          <cell r="F34">
            <v>1.6468</v>
          </cell>
          <cell r="G34" t="str">
            <v>GES</v>
          </cell>
        </row>
        <row r="35">
          <cell r="A35">
            <v>190</v>
          </cell>
          <cell r="B35" t="str">
            <v>ADE</v>
          </cell>
          <cell r="C35" t="str">
            <v>Prime 13ème mois</v>
          </cell>
          <cell r="F35">
            <v>1.6825999999999999</v>
          </cell>
          <cell r="G35" t="str">
            <v>GES</v>
          </cell>
        </row>
        <row r="36">
          <cell r="A36">
            <v>205</v>
          </cell>
          <cell r="B36" t="str">
            <v>ADE</v>
          </cell>
          <cell r="C36" t="str">
            <v>Prime 13ème mois</v>
          </cell>
          <cell r="F36">
            <v>1.7183999999999999</v>
          </cell>
          <cell r="G36" t="str">
            <v>GES</v>
          </cell>
        </row>
        <row r="37">
          <cell r="A37">
            <v>225</v>
          </cell>
          <cell r="B37" t="str">
            <v>ADE</v>
          </cell>
          <cell r="C37" t="str">
            <v>Prime 13ème mois</v>
          </cell>
          <cell r="F37">
            <v>1.8437000000000001</v>
          </cell>
          <cell r="G37" t="str">
            <v>GES</v>
          </cell>
        </row>
        <row r="38">
          <cell r="A38">
            <v>150</v>
          </cell>
          <cell r="B38" t="str">
            <v>ADE</v>
          </cell>
          <cell r="C38" t="str">
            <v>Prime vacances</v>
          </cell>
          <cell r="F38">
            <v>1.2995999999999999</v>
          </cell>
          <cell r="G38" t="str">
            <v>DEL/MAJ</v>
          </cell>
        </row>
        <row r="39">
          <cell r="A39">
            <v>160</v>
          </cell>
          <cell r="B39" t="str">
            <v>ADE</v>
          </cell>
          <cell r="C39" t="str">
            <v>Prime vacances</v>
          </cell>
          <cell r="F39">
            <v>1.2995999999999999</v>
          </cell>
          <cell r="G39" t="str">
            <v>DEL/MAJ</v>
          </cell>
        </row>
        <row r="40">
          <cell r="A40">
            <v>175</v>
          </cell>
          <cell r="B40" t="str">
            <v>ADE</v>
          </cell>
          <cell r="C40" t="str">
            <v>Prime vacances</v>
          </cell>
          <cell r="F40">
            <v>1.3428</v>
          </cell>
          <cell r="G40" t="str">
            <v>DEL/MAJ</v>
          </cell>
        </row>
        <row r="41">
          <cell r="A41">
            <v>190</v>
          </cell>
          <cell r="B41" t="str">
            <v>ADE</v>
          </cell>
          <cell r="C41" t="str">
            <v>Prime vacances</v>
          </cell>
          <cell r="F41">
            <v>1.3428</v>
          </cell>
          <cell r="G41" t="str">
            <v>DEL/MAJ</v>
          </cell>
        </row>
        <row r="42">
          <cell r="A42">
            <v>205</v>
          </cell>
          <cell r="B42" t="str">
            <v>ADE</v>
          </cell>
          <cell r="C42" t="str">
            <v>Prime vacances</v>
          </cell>
          <cell r="F42">
            <v>1.3428</v>
          </cell>
          <cell r="G42" t="str">
            <v>DEL/MAJ</v>
          </cell>
        </row>
        <row r="43">
          <cell r="A43">
            <v>225</v>
          </cell>
          <cell r="B43" t="str">
            <v>ADE</v>
          </cell>
          <cell r="C43" t="str">
            <v>Prime vacances</v>
          </cell>
          <cell r="F43">
            <v>1.3644000000000001</v>
          </cell>
          <cell r="G43" t="str">
            <v>DEL/MAJ</v>
          </cell>
        </row>
        <row r="44">
          <cell r="A44">
            <v>150</v>
          </cell>
          <cell r="B44" t="str">
            <v>ADE</v>
          </cell>
          <cell r="C44" t="str">
            <v>Prime vacances</v>
          </cell>
          <cell r="F44">
            <v>1.2887999999999999</v>
          </cell>
          <cell r="G44" t="str">
            <v>GES</v>
          </cell>
        </row>
        <row r="45">
          <cell r="A45">
            <v>160</v>
          </cell>
          <cell r="B45" t="str">
            <v>ADE</v>
          </cell>
          <cell r="C45" t="str">
            <v>Prime vacances</v>
          </cell>
          <cell r="F45">
            <v>1.2887999999999999</v>
          </cell>
          <cell r="G45" t="str">
            <v>GES</v>
          </cell>
        </row>
        <row r="46">
          <cell r="A46">
            <v>175</v>
          </cell>
          <cell r="B46" t="str">
            <v>ADE</v>
          </cell>
          <cell r="C46" t="str">
            <v>Prime vacances</v>
          </cell>
          <cell r="F46">
            <v>1.2887999999999999</v>
          </cell>
          <cell r="G46" t="str">
            <v>GES</v>
          </cell>
        </row>
        <row r="47">
          <cell r="A47">
            <v>190</v>
          </cell>
          <cell r="B47" t="str">
            <v>ADE</v>
          </cell>
          <cell r="C47" t="str">
            <v>Prime vacances</v>
          </cell>
          <cell r="F47">
            <v>1.2887999999999999</v>
          </cell>
          <cell r="G47" t="str">
            <v>GES</v>
          </cell>
        </row>
        <row r="48">
          <cell r="A48">
            <v>205</v>
          </cell>
          <cell r="B48" t="str">
            <v>ADE</v>
          </cell>
          <cell r="C48" t="str">
            <v>Prime vacances</v>
          </cell>
          <cell r="F48">
            <v>1.2887999999999999</v>
          </cell>
          <cell r="G48" t="str">
            <v>GES</v>
          </cell>
        </row>
        <row r="49">
          <cell r="A49">
            <v>225</v>
          </cell>
          <cell r="B49" t="str">
            <v>ADE</v>
          </cell>
          <cell r="C49" t="str">
            <v>Prime vacances</v>
          </cell>
          <cell r="F49">
            <v>1.2887999999999999</v>
          </cell>
          <cell r="G49" t="str">
            <v>GES</v>
          </cell>
        </row>
        <row r="50">
          <cell r="A50">
            <v>150</v>
          </cell>
          <cell r="B50" t="str">
            <v>ADE</v>
          </cell>
          <cell r="C50" t="str">
            <v>Prime compensation</v>
          </cell>
          <cell r="F50">
            <v>0.10829999999999999</v>
          </cell>
          <cell r="G50" t="str">
            <v>DEL/MAJ</v>
          </cell>
        </row>
        <row r="51">
          <cell r="A51">
            <v>160</v>
          </cell>
          <cell r="B51" t="str">
            <v>ADE</v>
          </cell>
          <cell r="C51" t="str">
            <v>Prime compensation</v>
          </cell>
          <cell r="F51">
            <v>0.10829999999999999</v>
          </cell>
          <cell r="G51" t="str">
            <v>DEL/MAJ</v>
          </cell>
        </row>
        <row r="52">
          <cell r="A52">
            <v>175</v>
          </cell>
          <cell r="B52" t="str">
            <v>ADE</v>
          </cell>
          <cell r="C52" t="str">
            <v>Prime compensation</v>
          </cell>
          <cell r="F52">
            <v>0.1119</v>
          </cell>
          <cell r="G52" t="str">
            <v>DEL/MAJ</v>
          </cell>
        </row>
        <row r="53">
          <cell r="A53">
            <v>190</v>
          </cell>
          <cell r="B53" t="str">
            <v>ADE</v>
          </cell>
          <cell r="C53" t="str">
            <v>Prime compensation</v>
          </cell>
          <cell r="F53">
            <v>0.1119</v>
          </cell>
          <cell r="G53" t="str">
            <v>DEL/MAJ</v>
          </cell>
        </row>
        <row r="54">
          <cell r="A54">
            <v>205</v>
          </cell>
          <cell r="B54" t="str">
            <v>ADE</v>
          </cell>
          <cell r="C54" t="str">
            <v>Prime compensation</v>
          </cell>
          <cell r="F54">
            <v>0.1119</v>
          </cell>
          <cell r="G54" t="str">
            <v>DEL/MAJ</v>
          </cell>
        </row>
        <row r="55">
          <cell r="A55">
            <v>225</v>
          </cell>
          <cell r="B55" t="str">
            <v>ADE</v>
          </cell>
          <cell r="C55" t="str">
            <v>Prime compensation</v>
          </cell>
          <cell r="F55">
            <v>0.1137</v>
          </cell>
          <cell r="G55" t="str">
            <v>DEL/MAJ</v>
          </cell>
        </row>
        <row r="56">
          <cell r="A56">
            <v>150</v>
          </cell>
          <cell r="B56" t="str">
            <v>ADE</v>
          </cell>
          <cell r="C56" t="str">
            <v>Prime compensation</v>
          </cell>
          <cell r="F56">
            <v>0.1074</v>
          </cell>
          <cell r="G56" t="str">
            <v>GES</v>
          </cell>
        </row>
        <row r="57">
          <cell r="A57">
            <v>160</v>
          </cell>
          <cell r="B57" t="str">
            <v>ADE</v>
          </cell>
          <cell r="C57" t="str">
            <v>Prime compensation</v>
          </cell>
          <cell r="F57">
            <v>0.1074</v>
          </cell>
          <cell r="G57" t="str">
            <v>GES</v>
          </cell>
        </row>
        <row r="58">
          <cell r="A58">
            <v>175</v>
          </cell>
          <cell r="B58" t="str">
            <v>ADE</v>
          </cell>
          <cell r="C58" t="str">
            <v>Prime compensation</v>
          </cell>
          <cell r="F58">
            <v>0.1074</v>
          </cell>
          <cell r="G58" t="str">
            <v>GES</v>
          </cell>
        </row>
        <row r="59">
          <cell r="A59">
            <v>190</v>
          </cell>
          <cell r="B59" t="str">
            <v>ADE</v>
          </cell>
          <cell r="C59" t="str">
            <v>Prime compensation</v>
          </cell>
          <cell r="F59">
            <v>0.1074</v>
          </cell>
          <cell r="G59" t="str">
            <v>GES</v>
          </cell>
        </row>
        <row r="60">
          <cell r="A60">
            <v>205</v>
          </cell>
          <cell r="B60" t="str">
            <v>ADE</v>
          </cell>
          <cell r="C60" t="str">
            <v>Prime compensation</v>
          </cell>
          <cell r="F60">
            <v>0.1074</v>
          </cell>
          <cell r="G60" t="str">
            <v>GES</v>
          </cell>
        </row>
        <row r="61">
          <cell r="A61">
            <v>225</v>
          </cell>
          <cell r="B61" t="str">
            <v>ADE</v>
          </cell>
          <cell r="C61" t="str">
            <v>Prime compensation</v>
          </cell>
          <cell r="F61">
            <v>0.1074</v>
          </cell>
          <cell r="G61" t="str">
            <v>GES</v>
          </cell>
        </row>
        <row r="62">
          <cell r="A62">
            <v>150</v>
          </cell>
          <cell r="B62" t="str">
            <v>ADE</v>
          </cell>
          <cell r="C62" t="str">
            <v>Prime habillage</v>
          </cell>
          <cell r="F62">
            <v>2.0937999999999999</v>
          </cell>
          <cell r="G62" t="str">
            <v>DEL/MAJ</v>
          </cell>
        </row>
        <row r="63">
          <cell r="A63">
            <v>160</v>
          </cell>
          <cell r="B63" t="str">
            <v>ADE</v>
          </cell>
          <cell r="C63" t="str">
            <v>Prime habillage</v>
          </cell>
          <cell r="F63">
            <v>2.1298999999999997</v>
          </cell>
          <cell r="G63" t="str">
            <v>DEL/MAJ</v>
          </cell>
        </row>
        <row r="64">
          <cell r="A64">
            <v>175</v>
          </cell>
          <cell r="B64" t="str">
            <v>ADE</v>
          </cell>
          <cell r="C64" t="str">
            <v>Prime habillage</v>
          </cell>
          <cell r="F64">
            <v>2.238</v>
          </cell>
          <cell r="G64" t="str">
            <v>DEL/MAJ</v>
          </cell>
        </row>
        <row r="65">
          <cell r="A65">
            <v>190</v>
          </cell>
          <cell r="B65" t="str">
            <v>ADE</v>
          </cell>
          <cell r="C65" t="str">
            <v>Prime habillage</v>
          </cell>
          <cell r="F65">
            <v>2.2939500000000002</v>
          </cell>
          <cell r="G65" t="str">
            <v>DEL/MAJ</v>
          </cell>
        </row>
        <row r="66">
          <cell r="A66">
            <v>205</v>
          </cell>
          <cell r="B66" t="str">
            <v>ADE</v>
          </cell>
          <cell r="C66" t="str">
            <v>Prime habillage</v>
          </cell>
          <cell r="F66">
            <v>2.3312499999999998</v>
          </cell>
          <cell r="G66" t="str">
            <v>DEL/MAJ</v>
          </cell>
        </row>
        <row r="67">
          <cell r="A67">
            <v>225</v>
          </cell>
          <cell r="B67" t="str">
            <v>ADE</v>
          </cell>
          <cell r="C67" t="str">
            <v>Prime habillage</v>
          </cell>
          <cell r="F67">
            <v>2.5393000000000003</v>
          </cell>
          <cell r="G67" t="str">
            <v>DEL/MAJ</v>
          </cell>
        </row>
        <row r="68">
          <cell r="A68">
            <v>150</v>
          </cell>
          <cell r="B68" t="str">
            <v>ADE</v>
          </cell>
          <cell r="C68" t="str">
            <v>Prime habillage</v>
          </cell>
          <cell r="F68">
            <v>2.0764</v>
          </cell>
          <cell r="G68" t="str">
            <v>GES</v>
          </cell>
        </row>
        <row r="69">
          <cell r="A69">
            <v>160</v>
          </cell>
          <cell r="B69" t="str">
            <v>ADE</v>
          </cell>
          <cell r="C69" t="str">
            <v>Prime habillage</v>
          </cell>
          <cell r="F69">
            <v>2.1122000000000001</v>
          </cell>
          <cell r="G69" t="str">
            <v>GES</v>
          </cell>
        </row>
        <row r="70">
          <cell r="A70">
            <v>175</v>
          </cell>
          <cell r="B70" t="str">
            <v>ADE</v>
          </cell>
          <cell r="C70" t="str">
            <v>Prime habillage</v>
          </cell>
          <cell r="F70">
            <v>2.1480000000000001</v>
          </cell>
          <cell r="G70" t="str">
            <v>GES</v>
          </cell>
        </row>
        <row r="71">
          <cell r="A71">
            <v>190</v>
          </cell>
          <cell r="B71" t="str">
            <v>ADE</v>
          </cell>
          <cell r="C71" t="str">
            <v>Prime habillage</v>
          </cell>
          <cell r="F71">
            <v>2.2017000000000002</v>
          </cell>
          <cell r="G71" t="str">
            <v>GES</v>
          </cell>
        </row>
        <row r="72">
          <cell r="A72">
            <v>205</v>
          </cell>
          <cell r="B72" t="str">
            <v>ADE</v>
          </cell>
          <cell r="C72" t="str">
            <v>Prime habillage</v>
          </cell>
          <cell r="F72">
            <v>2.2374999999999998</v>
          </cell>
          <cell r="G72" t="str">
            <v>GES</v>
          </cell>
        </row>
        <row r="73">
          <cell r="A73">
            <v>225</v>
          </cell>
          <cell r="B73" t="str">
            <v>ADE</v>
          </cell>
          <cell r="C73" t="str">
            <v>Prime habillage</v>
          </cell>
          <cell r="F73">
            <v>2.3986000000000001</v>
          </cell>
          <cell r="G73" t="str">
            <v>GES</v>
          </cell>
        </row>
        <row r="74">
          <cell r="A74">
            <v>150</v>
          </cell>
          <cell r="B74" t="str">
            <v>ADE</v>
          </cell>
          <cell r="C74" t="str">
            <v>Prime relève</v>
          </cell>
          <cell r="F74">
            <v>1.6064499999999999</v>
          </cell>
          <cell r="G74" t="str">
            <v>DEL/MAJ</v>
          </cell>
        </row>
        <row r="75">
          <cell r="A75">
            <v>160</v>
          </cell>
          <cell r="B75" t="str">
            <v>ADE</v>
          </cell>
          <cell r="C75" t="str">
            <v>Prime relève</v>
          </cell>
          <cell r="F75">
            <v>1.64255</v>
          </cell>
          <cell r="G75" t="str">
            <v>DEL/MAJ</v>
          </cell>
        </row>
        <row r="76">
          <cell r="A76">
            <v>175</v>
          </cell>
          <cell r="B76" t="str">
            <v>ADE</v>
          </cell>
          <cell r="C76" t="str">
            <v>Prime relève</v>
          </cell>
          <cell r="F76">
            <v>1.7158</v>
          </cell>
          <cell r="G76" t="str">
            <v>DEL/MAJ</v>
          </cell>
        </row>
        <row r="77">
          <cell r="A77">
            <v>190</v>
          </cell>
          <cell r="B77" t="str">
            <v>ADE</v>
          </cell>
          <cell r="C77" t="str">
            <v>Prime relève</v>
          </cell>
          <cell r="F77">
            <v>1.7530999999999999</v>
          </cell>
          <cell r="G77" t="str">
            <v>DEL/MAJ</v>
          </cell>
        </row>
        <row r="78">
          <cell r="A78">
            <v>205</v>
          </cell>
          <cell r="B78" t="str">
            <v>ADE</v>
          </cell>
          <cell r="C78" t="str">
            <v>Prime relève</v>
          </cell>
          <cell r="F78">
            <v>1.7904</v>
          </cell>
          <cell r="G78" t="str">
            <v>DEL/MAJ</v>
          </cell>
        </row>
        <row r="79">
          <cell r="A79">
            <v>225</v>
          </cell>
          <cell r="B79" t="str">
            <v>ADE</v>
          </cell>
          <cell r="C79" t="str">
            <v>Prime relève</v>
          </cell>
          <cell r="F79">
            <v>1.9518500000000001</v>
          </cell>
          <cell r="G79" t="str">
            <v>DEL/MAJ</v>
          </cell>
        </row>
        <row r="80">
          <cell r="A80">
            <v>150</v>
          </cell>
          <cell r="B80" t="str">
            <v>ADE</v>
          </cell>
          <cell r="C80" t="str">
            <v>Prime relève</v>
          </cell>
          <cell r="F80">
            <v>1.5931</v>
          </cell>
          <cell r="G80" t="str">
            <v>GES</v>
          </cell>
        </row>
        <row r="81">
          <cell r="A81">
            <v>160</v>
          </cell>
          <cell r="B81" t="str">
            <v>ADE</v>
          </cell>
          <cell r="C81" t="str">
            <v>Prime relève</v>
          </cell>
          <cell r="F81">
            <v>1.6289</v>
          </cell>
          <cell r="G81" t="str">
            <v>GES</v>
          </cell>
        </row>
        <row r="82">
          <cell r="A82">
            <v>175</v>
          </cell>
          <cell r="B82" t="str">
            <v>ADE</v>
          </cell>
          <cell r="C82" t="str">
            <v>Prime relève</v>
          </cell>
          <cell r="F82">
            <v>1.6468</v>
          </cell>
          <cell r="G82" t="str">
            <v>GES</v>
          </cell>
        </row>
        <row r="83">
          <cell r="A83">
            <v>190</v>
          </cell>
          <cell r="B83" t="str">
            <v>ADE</v>
          </cell>
          <cell r="C83" t="str">
            <v>Prime relève</v>
          </cell>
          <cell r="F83">
            <v>1.6825999999999999</v>
          </cell>
          <cell r="G83" t="str">
            <v>GES</v>
          </cell>
        </row>
        <row r="84">
          <cell r="A84">
            <v>205</v>
          </cell>
          <cell r="B84" t="str">
            <v>ADE</v>
          </cell>
          <cell r="C84" t="str">
            <v>Prime relève</v>
          </cell>
          <cell r="F84">
            <v>1.7183999999999999</v>
          </cell>
          <cell r="G84" t="str">
            <v>GES</v>
          </cell>
        </row>
        <row r="85">
          <cell r="A85">
            <v>225</v>
          </cell>
          <cell r="B85" t="str">
            <v>ADE</v>
          </cell>
          <cell r="C85" t="str">
            <v>Prime relève</v>
          </cell>
          <cell r="F85">
            <v>1.8437000000000001</v>
          </cell>
          <cell r="G85" t="str">
            <v>GES</v>
          </cell>
        </row>
        <row r="86">
          <cell r="A86">
            <v>150</v>
          </cell>
          <cell r="B86" t="str">
            <v>ADE</v>
          </cell>
          <cell r="C86" t="str">
            <v>Prime de nuit</v>
          </cell>
          <cell r="F86">
            <v>2.8519000000000001</v>
          </cell>
          <cell r="G86" t="str">
            <v>DEL/MAJ</v>
          </cell>
        </row>
        <row r="87">
          <cell r="A87">
            <v>160</v>
          </cell>
          <cell r="B87" t="str">
            <v>ADE</v>
          </cell>
          <cell r="C87" t="str">
            <v>Prime de nuit</v>
          </cell>
          <cell r="F87">
            <v>3.0324</v>
          </cell>
          <cell r="G87" t="str">
            <v>DEL/MAJ</v>
          </cell>
        </row>
        <row r="88">
          <cell r="A88">
            <v>175</v>
          </cell>
          <cell r="B88" t="str">
            <v>ADE</v>
          </cell>
          <cell r="C88" t="str">
            <v>Prime de nuit</v>
          </cell>
          <cell r="F88">
            <v>3.4316</v>
          </cell>
          <cell r="G88" t="str">
            <v>DEL/MAJ</v>
          </cell>
        </row>
        <row r="89">
          <cell r="A89">
            <v>190</v>
          </cell>
          <cell r="B89" t="str">
            <v>ADE</v>
          </cell>
          <cell r="C89" t="str">
            <v>Prime de nuit</v>
          </cell>
          <cell r="F89">
            <v>3.73</v>
          </cell>
          <cell r="G89" t="str">
            <v>DEL/MAJ</v>
          </cell>
        </row>
        <row r="90">
          <cell r="A90">
            <v>205</v>
          </cell>
          <cell r="B90" t="str">
            <v>ADE</v>
          </cell>
          <cell r="C90" t="str">
            <v>Prime de nuit</v>
          </cell>
          <cell r="F90">
            <v>4.0284000000000004</v>
          </cell>
          <cell r="G90" t="str">
            <v>DEL/MAJ</v>
          </cell>
        </row>
        <row r="91">
          <cell r="A91">
            <v>225</v>
          </cell>
          <cell r="B91" t="str">
            <v>ADE</v>
          </cell>
          <cell r="C91" t="str">
            <v>Prime de nuit</v>
          </cell>
          <cell r="F91">
            <v>4.4911500000000002</v>
          </cell>
          <cell r="G91" t="str">
            <v>DEL/MAJ</v>
          </cell>
        </row>
        <row r="92">
          <cell r="A92">
            <v>150</v>
          </cell>
          <cell r="B92" t="str">
            <v>ADE</v>
          </cell>
          <cell r="C92" t="str">
            <v>Prime de nuit</v>
          </cell>
          <cell r="F92">
            <v>2.8282000000000003</v>
          </cell>
          <cell r="G92" t="str">
            <v>GES</v>
          </cell>
        </row>
        <row r="93">
          <cell r="A93">
            <v>160</v>
          </cell>
          <cell r="B93" t="str">
            <v>ADE</v>
          </cell>
          <cell r="C93" t="str">
            <v>Prime de nuit</v>
          </cell>
          <cell r="F93">
            <v>3.0072000000000001</v>
          </cell>
          <cell r="G93" t="str">
            <v>GES</v>
          </cell>
        </row>
        <row r="94">
          <cell r="A94">
            <v>175</v>
          </cell>
          <cell r="B94" t="str">
            <v>ADE</v>
          </cell>
          <cell r="C94" t="str">
            <v>Prime de nuit</v>
          </cell>
          <cell r="F94">
            <v>3.2936000000000001</v>
          </cell>
          <cell r="G94" t="str">
            <v>GES</v>
          </cell>
        </row>
        <row r="95">
          <cell r="A95">
            <v>190</v>
          </cell>
          <cell r="B95" t="str">
            <v>ADE</v>
          </cell>
          <cell r="C95" t="str">
            <v>Prime de nuit</v>
          </cell>
          <cell r="F95">
            <v>3.58</v>
          </cell>
          <cell r="G95" t="str">
            <v>GES</v>
          </cell>
        </row>
        <row r="96">
          <cell r="A96">
            <v>205</v>
          </cell>
          <cell r="B96" t="str">
            <v>ADE</v>
          </cell>
          <cell r="C96" t="str">
            <v>Prime de nuit</v>
          </cell>
          <cell r="F96">
            <v>3.8664000000000005</v>
          </cell>
          <cell r="G96" t="str">
            <v>GES</v>
          </cell>
        </row>
        <row r="97">
          <cell r="A97">
            <v>225</v>
          </cell>
          <cell r="B97" t="str">
            <v>ADE</v>
          </cell>
          <cell r="C97" t="str">
            <v>Prime de nuit</v>
          </cell>
          <cell r="F97">
            <v>4.2423000000000002</v>
          </cell>
          <cell r="G97" t="str">
            <v>GES</v>
          </cell>
        </row>
        <row r="98">
          <cell r="A98">
            <v>150</v>
          </cell>
          <cell r="B98" t="str">
            <v>ADE</v>
          </cell>
          <cell r="C98" t="str">
            <v>Prime Dimanche</v>
          </cell>
          <cell r="F98">
            <v>14.2234</v>
          </cell>
          <cell r="G98" t="str">
            <v>DEL/MAJ</v>
          </cell>
        </row>
        <row r="99">
          <cell r="A99">
            <v>160</v>
          </cell>
          <cell r="B99" t="str">
            <v>ADE</v>
          </cell>
          <cell r="C99" t="str">
            <v>Prime Dimanche</v>
          </cell>
          <cell r="F99">
            <v>15.18005</v>
          </cell>
          <cell r="G99" t="str">
            <v>DEL/MAJ</v>
          </cell>
        </row>
        <row r="100">
          <cell r="A100">
            <v>175</v>
          </cell>
          <cell r="B100" t="str">
            <v>ADE</v>
          </cell>
          <cell r="C100" t="str">
            <v>Prime Dimanche</v>
          </cell>
          <cell r="F100">
            <v>17.157999999999998</v>
          </cell>
          <cell r="G100" t="str">
            <v>DEL/MAJ</v>
          </cell>
        </row>
        <row r="101">
          <cell r="A101">
            <v>190</v>
          </cell>
          <cell r="B101" t="str">
            <v>ADE</v>
          </cell>
          <cell r="C101" t="str">
            <v>Prime Dimanche</v>
          </cell>
          <cell r="F101">
            <v>18.631350000000001</v>
          </cell>
          <cell r="G101" t="str">
            <v>DEL/MAJ</v>
          </cell>
        </row>
        <row r="102">
          <cell r="A102">
            <v>205</v>
          </cell>
          <cell r="B102" t="str">
            <v>ADE</v>
          </cell>
          <cell r="C102" t="str">
            <v>Prime Dimanche</v>
          </cell>
          <cell r="F102">
            <v>20.104699999999998</v>
          </cell>
          <cell r="G102" t="str">
            <v>DEL/MAJ</v>
          </cell>
        </row>
        <row r="103">
          <cell r="A103">
            <v>225</v>
          </cell>
          <cell r="B103" t="str">
            <v>ADE</v>
          </cell>
          <cell r="C103" t="str">
            <v>Prime Dimanche</v>
          </cell>
          <cell r="F103">
            <v>22.417850000000001</v>
          </cell>
          <cell r="G103" t="str">
            <v>DEL/MAJ</v>
          </cell>
        </row>
        <row r="104">
          <cell r="A104">
            <v>150</v>
          </cell>
          <cell r="B104" t="str">
            <v>ADE</v>
          </cell>
          <cell r="C104" t="str">
            <v>Prime Dimanche</v>
          </cell>
          <cell r="F104">
            <v>14.1052</v>
          </cell>
          <cell r="G104" t="str">
            <v>GES</v>
          </cell>
        </row>
        <row r="105">
          <cell r="A105">
            <v>160</v>
          </cell>
          <cell r="B105" t="str">
            <v>ADE</v>
          </cell>
          <cell r="C105" t="str">
            <v>Prime Dimanche</v>
          </cell>
          <cell r="F105">
            <v>15.053900000000001</v>
          </cell>
          <cell r="G105" t="str">
            <v>GES</v>
          </cell>
        </row>
        <row r="106">
          <cell r="A106">
            <v>175</v>
          </cell>
          <cell r="B106" t="str">
            <v>ADE</v>
          </cell>
          <cell r="C106" t="str">
            <v>Prime Dimanche</v>
          </cell>
          <cell r="F106">
            <v>16.468</v>
          </cell>
          <cell r="G106" t="str">
            <v>GES</v>
          </cell>
        </row>
        <row r="107">
          <cell r="A107">
            <v>190</v>
          </cell>
          <cell r="B107" t="str">
            <v>ADE</v>
          </cell>
          <cell r="C107" t="str">
            <v>Prime Dimanche</v>
          </cell>
          <cell r="F107">
            <v>17.882100000000001</v>
          </cell>
          <cell r="G107" t="str">
            <v>GES</v>
          </cell>
        </row>
        <row r="108">
          <cell r="A108">
            <v>205</v>
          </cell>
          <cell r="B108" t="str">
            <v>ADE</v>
          </cell>
          <cell r="C108" t="str">
            <v>Prime Dimanche</v>
          </cell>
          <cell r="F108">
            <v>19.296199999999999</v>
          </cell>
          <cell r="G108" t="str">
            <v>GES</v>
          </cell>
        </row>
        <row r="109">
          <cell r="A109">
            <v>225</v>
          </cell>
          <cell r="B109" t="str">
            <v>ADE</v>
          </cell>
          <cell r="C109" t="str">
            <v>Prime Dimanche</v>
          </cell>
          <cell r="F109">
            <v>21.175699999999999</v>
          </cell>
          <cell r="G109" t="str">
            <v>GES</v>
          </cell>
        </row>
        <row r="110">
          <cell r="A110">
            <v>150</v>
          </cell>
          <cell r="B110" t="str">
            <v>ADE</v>
          </cell>
          <cell r="C110" t="str">
            <v>Panier jour</v>
          </cell>
          <cell r="F110">
            <v>5.0999999999999996</v>
          </cell>
        </row>
        <row r="111">
          <cell r="A111">
            <v>160</v>
          </cell>
          <cell r="B111" t="str">
            <v>ADE</v>
          </cell>
          <cell r="C111" t="str">
            <v>Panier jour</v>
          </cell>
          <cell r="F111">
            <v>5.0999999999999996</v>
          </cell>
        </row>
        <row r="112">
          <cell r="A112">
            <v>175</v>
          </cell>
          <cell r="B112" t="str">
            <v>ADE</v>
          </cell>
          <cell r="C112" t="str">
            <v>Panier jour</v>
          </cell>
          <cell r="F112">
            <v>5.0999999999999996</v>
          </cell>
        </row>
        <row r="113">
          <cell r="A113">
            <v>190</v>
          </cell>
          <cell r="B113" t="str">
            <v>ADE</v>
          </cell>
          <cell r="C113" t="str">
            <v>Panier jour</v>
          </cell>
          <cell r="F113">
            <v>5.0999999999999996</v>
          </cell>
        </row>
        <row r="114">
          <cell r="A114">
            <v>205</v>
          </cell>
          <cell r="B114" t="str">
            <v>ADE</v>
          </cell>
          <cell r="C114" t="str">
            <v>Panier jour</v>
          </cell>
          <cell r="F114">
            <v>5.0999999999999996</v>
          </cell>
        </row>
        <row r="115">
          <cell r="A115">
            <v>225</v>
          </cell>
          <cell r="B115" t="str">
            <v>ADE</v>
          </cell>
          <cell r="C115" t="str">
            <v>Panier jour</v>
          </cell>
          <cell r="F115">
            <v>5.0999999999999996</v>
          </cell>
        </row>
        <row r="116">
          <cell r="A116">
            <v>150</v>
          </cell>
          <cell r="B116" t="str">
            <v>ADE</v>
          </cell>
          <cell r="C116" t="str">
            <v>Panier nuit exonéré</v>
          </cell>
          <cell r="F116">
            <v>6.2</v>
          </cell>
        </row>
        <row r="117">
          <cell r="A117">
            <v>160</v>
          </cell>
          <cell r="B117" t="str">
            <v>ADE</v>
          </cell>
          <cell r="C117" t="str">
            <v>Panier nuit exonéré</v>
          </cell>
          <cell r="F117">
            <v>6.2</v>
          </cell>
        </row>
        <row r="118">
          <cell r="A118">
            <v>175</v>
          </cell>
          <cell r="B118" t="str">
            <v>ADE</v>
          </cell>
          <cell r="C118" t="str">
            <v>Panier nuit exonéré</v>
          </cell>
          <cell r="F118">
            <v>6.2</v>
          </cell>
        </row>
        <row r="119">
          <cell r="A119">
            <v>190</v>
          </cell>
          <cell r="B119" t="str">
            <v>ADE</v>
          </cell>
          <cell r="C119" t="str">
            <v>Panier nuit exonéré</v>
          </cell>
          <cell r="F119">
            <v>6.2</v>
          </cell>
        </row>
        <row r="120">
          <cell r="A120">
            <v>205</v>
          </cell>
          <cell r="B120" t="str">
            <v>ADE</v>
          </cell>
          <cell r="C120" t="str">
            <v>Panier nuit exonéré</v>
          </cell>
          <cell r="F120">
            <v>6.2</v>
          </cell>
        </row>
        <row r="121">
          <cell r="A121">
            <v>225</v>
          </cell>
          <cell r="B121" t="str">
            <v>ADE</v>
          </cell>
          <cell r="C121" t="str">
            <v>Panier nuit exonéré</v>
          </cell>
          <cell r="F121">
            <v>6.2</v>
          </cell>
        </row>
        <row r="122">
          <cell r="A122">
            <v>150</v>
          </cell>
          <cell r="B122" t="str">
            <v>ADE</v>
          </cell>
          <cell r="C122" t="str">
            <v>Panier nuit non exonéré</v>
          </cell>
          <cell r="F122">
            <v>6.1369999999999996</v>
          </cell>
          <cell r="G122" t="str">
            <v>DEL/MAJ</v>
          </cell>
        </row>
        <row r="123">
          <cell r="A123">
            <v>160</v>
          </cell>
          <cell r="B123" t="str">
            <v>ADE</v>
          </cell>
          <cell r="C123" t="str">
            <v>Panier nuit non exonéré</v>
          </cell>
          <cell r="F123">
            <v>6.1369999999999996</v>
          </cell>
          <cell r="G123" t="str">
            <v>DEL/MAJ</v>
          </cell>
        </row>
        <row r="124">
          <cell r="A124">
            <v>175</v>
          </cell>
          <cell r="B124" t="str">
            <v>ADE</v>
          </cell>
          <cell r="C124" t="str">
            <v>Panier nuit non exonéré</v>
          </cell>
          <cell r="F124">
            <v>6.3410000000000002</v>
          </cell>
          <cell r="G124" t="str">
            <v>DEL/MAJ</v>
          </cell>
        </row>
        <row r="125">
          <cell r="A125">
            <v>190</v>
          </cell>
          <cell r="B125" t="str">
            <v>ADE</v>
          </cell>
          <cell r="C125" t="str">
            <v>Panier nuit non exonéré</v>
          </cell>
          <cell r="F125">
            <v>6.3410000000000002</v>
          </cell>
          <cell r="G125" t="str">
            <v>DEL/MAJ</v>
          </cell>
        </row>
        <row r="126">
          <cell r="A126">
            <v>205</v>
          </cell>
          <cell r="B126" t="str">
            <v>ADE</v>
          </cell>
          <cell r="C126" t="str">
            <v>Panier nuit non exonéré</v>
          </cell>
          <cell r="F126">
            <v>6.3410000000000002</v>
          </cell>
          <cell r="G126" t="str">
            <v>DEL/MAJ</v>
          </cell>
        </row>
        <row r="127">
          <cell r="A127">
            <v>225</v>
          </cell>
          <cell r="B127" t="str">
            <v>ADE</v>
          </cell>
          <cell r="C127" t="str">
            <v>Panier nuit non exonéré</v>
          </cell>
          <cell r="F127">
            <v>6.4429999999999996</v>
          </cell>
          <cell r="G127" t="str">
            <v>DEL/MAJ</v>
          </cell>
        </row>
        <row r="128">
          <cell r="A128">
            <v>150</v>
          </cell>
          <cell r="B128" t="str">
            <v>ADE</v>
          </cell>
          <cell r="C128" t="str">
            <v>Panier nuit non exonéré</v>
          </cell>
          <cell r="F128">
            <v>6.0860000000000003</v>
          </cell>
          <cell r="G128" t="str">
            <v>GES</v>
          </cell>
        </row>
        <row r="129">
          <cell r="A129">
            <v>160</v>
          </cell>
          <cell r="B129" t="str">
            <v>ADE</v>
          </cell>
          <cell r="C129" t="str">
            <v>Panier nuit non exonéré</v>
          </cell>
          <cell r="F129">
            <v>6.0860000000000003</v>
          </cell>
          <cell r="G129" t="str">
            <v>GES</v>
          </cell>
        </row>
        <row r="130">
          <cell r="A130">
            <v>175</v>
          </cell>
          <cell r="B130" t="str">
            <v>ADE</v>
          </cell>
          <cell r="C130" t="str">
            <v>Panier nuit non exonéré</v>
          </cell>
          <cell r="F130">
            <v>6.0860000000000003</v>
          </cell>
          <cell r="G130" t="str">
            <v>GES</v>
          </cell>
        </row>
        <row r="131">
          <cell r="A131">
            <v>190</v>
          </cell>
          <cell r="B131" t="str">
            <v>ADE</v>
          </cell>
          <cell r="C131" t="str">
            <v>Panier nuit non exonéré</v>
          </cell>
          <cell r="F131">
            <v>6.0860000000000003</v>
          </cell>
          <cell r="G131" t="str">
            <v>GES</v>
          </cell>
        </row>
        <row r="132">
          <cell r="A132">
            <v>205</v>
          </cell>
          <cell r="B132" t="str">
            <v>ADE</v>
          </cell>
          <cell r="C132" t="str">
            <v>Panier nuit non exonéré</v>
          </cell>
          <cell r="F132">
            <v>6.0860000000000003</v>
          </cell>
          <cell r="G132" t="str">
            <v>GES</v>
          </cell>
        </row>
        <row r="133">
          <cell r="A133">
            <v>225</v>
          </cell>
          <cell r="B133" t="str">
            <v>ADE</v>
          </cell>
          <cell r="C133" t="str">
            <v>Panier nuit non exonéré</v>
          </cell>
          <cell r="F133">
            <v>6.0860000000000003</v>
          </cell>
          <cell r="G133" t="str">
            <v>GES</v>
          </cell>
        </row>
        <row r="134">
          <cell r="A134">
            <v>150</v>
          </cell>
          <cell r="B134" t="str">
            <v>ADE</v>
          </cell>
          <cell r="C134" t="str">
            <v>Prime salissure</v>
          </cell>
          <cell r="F134">
            <v>0.34</v>
          </cell>
        </row>
        <row r="135">
          <cell r="A135">
            <v>160</v>
          </cell>
          <cell r="B135" t="str">
            <v>ADE</v>
          </cell>
          <cell r="C135" t="str">
            <v>Prime salissure</v>
          </cell>
          <cell r="F135">
            <v>0.34</v>
          </cell>
        </row>
        <row r="136">
          <cell r="A136">
            <v>175</v>
          </cell>
          <cell r="B136" t="str">
            <v>ADE</v>
          </cell>
          <cell r="C136" t="str">
            <v>Prime salissure</v>
          </cell>
          <cell r="F136">
            <v>0.34</v>
          </cell>
        </row>
        <row r="137">
          <cell r="A137">
            <v>190</v>
          </cell>
          <cell r="B137" t="str">
            <v>ADE</v>
          </cell>
          <cell r="C137" t="str">
            <v>Prime salissure</v>
          </cell>
          <cell r="F137">
            <v>0.34</v>
          </cell>
        </row>
        <row r="138">
          <cell r="A138">
            <v>205</v>
          </cell>
          <cell r="B138" t="str">
            <v>ADE</v>
          </cell>
          <cell r="C138" t="str">
            <v>Prime salissure</v>
          </cell>
          <cell r="F138">
            <v>0.34</v>
          </cell>
        </row>
        <row r="139">
          <cell r="A139">
            <v>225</v>
          </cell>
          <cell r="B139" t="str">
            <v>ADE</v>
          </cell>
          <cell r="C139" t="str">
            <v>Prime salissure</v>
          </cell>
          <cell r="F139">
            <v>0.34</v>
          </cell>
        </row>
        <row r="140">
          <cell r="A140">
            <v>150</v>
          </cell>
          <cell r="B140" t="str">
            <v>ADE</v>
          </cell>
          <cell r="C140" t="str">
            <v>Prime transport</v>
          </cell>
          <cell r="F140">
            <v>0.48735000000000001</v>
          </cell>
          <cell r="G140" t="str">
            <v>DEL/MAJ</v>
          </cell>
        </row>
        <row r="141">
          <cell r="A141">
            <v>160</v>
          </cell>
          <cell r="B141" t="str">
            <v>ADE</v>
          </cell>
          <cell r="C141" t="str">
            <v>Prime transport</v>
          </cell>
          <cell r="F141">
            <v>0.48735000000000001</v>
          </cell>
          <cell r="G141" t="str">
            <v>DEL/MAJ</v>
          </cell>
        </row>
        <row r="142">
          <cell r="A142">
            <v>175</v>
          </cell>
          <cell r="B142" t="str">
            <v>ADE</v>
          </cell>
          <cell r="C142" t="str">
            <v>Prime transport</v>
          </cell>
          <cell r="F142">
            <v>0.50355000000000005</v>
          </cell>
          <cell r="G142" t="str">
            <v>DEL/MAJ</v>
          </cell>
        </row>
        <row r="143">
          <cell r="A143">
            <v>190</v>
          </cell>
          <cell r="B143" t="str">
            <v>ADE</v>
          </cell>
          <cell r="C143" t="str">
            <v>Prime transport</v>
          </cell>
          <cell r="F143">
            <v>0.50355000000000005</v>
          </cell>
          <cell r="G143" t="str">
            <v>DEL/MAJ</v>
          </cell>
        </row>
        <row r="144">
          <cell r="A144">
            <v>205</v>
          </cell>
          <cell r="B144" t="str">
            <v>ADE</v>
          </cell>
          <cell r="C144" t="str">
            <v>Prime transport</v>
          </cell>
          <cell r="F144">
            <v>0.50355000000000005</v>
          </cell>
          <cell r="G144" t="str">
            <v>DEL/MAJ</v>
          </cell>
        </row>
        <row r="145">
          <cell r="A145">
            <v>225</v>
          </cell>
          <cell r="B145" t="str">
            <v>ADE</v>
          </cell>
          <cell r="C145" t="str">
            <v>Prime transport</v>
          </cell>
          <cell r="F145">
            <v>0.51165000000000005</v>
          </cell>
          <cell r="G145" t="str">
            <v>DEL/MAJ</v>
          </cell>
        </row>
        <row r="146">
          <cell r="A146">
            <v>150</v>
          </cell>
          <cell r="B146" t="str">
            <v>ADE</v>
          </cell>
          <cell r="C146" t="str">
            <v>Prime transport</v>
          </cell>
          <cell r="F146">
            <v>0.48330000000000006</v>
          </cell>
          <cell r="G146" t="str">
            <v>GES</v>
          </cell>
        </row>
        <row r="147">
          <cell r="A147">
            <v>160</v>
          </cell>
          <cell r="B147" t="str">
            <v>ADE</v>
          </cell>
          <cell r="C147" t="str">
            <v>Prime transport</v>
          </cell>
          <cell r="F147">
            <v>0.48330000000000006</v>
          </cell>
          <cell r="G147" t="str">
            <v>GES</v>
          </cell>
        </row>
        <row r="148">
          <cell r="A148">
            <v>175</v>
          </cell>
          <cell r="B148" t="str">
            <v>ADE</v>
          </cell>
          <cell r="C148" t="str">
            <v>Prime transport</v>
          </cell>
          <cell r="F148">
            <v>0.48330000000000006</v>
          </cell>
          <cell r="G148" t="str">
            <v>GES</v>
          </cell>
        </row>
        <row r="149">
          <cell r="A149">
            <v>190</v>
          </cell>
          <cell r="B149" t="str">
            <v>ADE</v>
          </cell>
          <cell r="C149" t="str">
            <v>Prime transport</v>
          </cell>
          <cell r="F149">
            <v>0.48330000000000006</v>
          </cell>
          <cell r="G149" t="str">
            <v>GES</v>
          </cell>
        </row>
        <row r="150">
          <cell r="A150">
            <v>205</v>
          </cell>
          <cell r="B150" t="str">
            <v>ADE</v>
          </cell>
          <cell r="C150" t="str">
            <v>Prime transport</v>
          </cell>
          <cell r="F150">
            <v>0.48330000000000006</v>
          </cell>
          <cell r="G150" t="str">
            <v>GES</v>
          </cell>
        </row>
        <row r="151">
          <cell r="A151">
            <v>225</v>
          </cell>
          <cell r="B151" t="str">
            <v>ADE</v>
          </cell>
          <cell r="C151" t="str">
            <v>Prime transport</v>
          </cell>
          <cell r="F151">
            <v>0.48330000000000006</v>
          </cell>
          <cell r="G151" t="str">
            <v>GES</v>
          </cell>
        </row>
        <row r="152">
          <cell r="A152">
            <v>150</v>
          </cell>
          <cell r="B152" t="str">
            <v>ADE</v>
          </cell>
          <cell r="C152" t="str">
            <v>Prime container</v>
          </cell>
          <cell r="F152">
            <v>6.7326499999999996</v>
          </cell>
          <cell r="G152" t="str">
            <v>DEL/MAJ</v>
          </cell>
        </row>
        <row r="153">
          <cell r="A153">
            <v>160</v>
          </cell>
          <cell r="B153" t="str">
            <v>ADE</v>
          </cell>
          <cell r="C153" t="str">
            <v>Prime container</v>
          </cell>
          <cell r="F153">
            <v>6.7326499999999996</v>
          </cell>
          <cell r="G153" t="str">
            <v>DEL/MAJ</v>
          </cell>
        </row>
        <row r="154">
          <cell r="A154">
            <v>175</v>
          </cell>
          <cell r="B154" t="str">
            <v>ADE</v>
          </cell>
          <cell r="C154" t="str">
            <v>Prime container</v>
          </cell>
          <cell r="F154">
            <v>6.9564500000000002</v>
          </cell>
          <cell r="G154" t="str">
            <v>DEL/MAJ</v>
          </cell>
        </row>
        <row r="155">
          <cell r="A155">
            <v>190</v>
          </cell>
          <cell r="B155" t="str">
            <v>ADE</v>
          </cell>
          <cell r="C155" t="str">
            <v>Prime container</v>
          </cell>
          <cell r="F155">
            <v>6.9564500000000002</v>
          </cell>
          <cell r="G155" t="str">
            <v>DEL/MAJ</v>
          </cell>
        </row>
        <row r="156">
          <cell r="A156">
            <v>205</v>
          </cell>
          <cell r="B156" t="str">
            <v>ADE</v>
          </cell>
          <cell r="C156" t="str">
            <v>Prime container</v>
          </cell>
          <cell r="F156">
            <v>6.9564500000000002</v>
          </cell>
          <cell r="G156" t="str">
            <v>DEL/MAJ</v>
          </cell>
        </row>
        <row r="157">
          <cell r="A157">
            <v>225</v>
          </cell>
          <cell r="B157" t="str">
            <v>ADE</v>
          </cell>
          <cell r="C157" t="str">
            <v>Prime container</v>
          </cell>
          <cell r="F157">
            <v>7.0683499999999997</v>
          </cell>
          <cell r="G157" t="str">
            <v>DEL/MAJ</v>
          </cell>
        </row>
        <row r="158">
          <cell r="A158">
            <v>150</v>
          </cell>
          <cell r="B158" t="str">
            <v>ADE</v>
          </cell>
          <cell r="C158" t="str">
            <v>Prime container</v>
          </cell>
          <cell r="F158">
            <v>6.6767000000000003</v>
          </cell>
          <cell r="G158" t="str">
            <v>GES</v>
          </cell>
        </row>
        <row r="159">
          <cell r="A159">
            <v>160</v>
          </cell>
          <cell r="B159" t="str">
            <v>ADE</v>
          </cell>
          <cell r="C159" t="str">
            <v>Prime container</v>
          </cell>
          <cell r="F159">
            <v>6.6767000000000003</v>
          </cell>
          <cell r="G159" t="str">
            <v>GES</v>
          </cell>
        </row>
        <row r="160">
          <cell r="A160">
            <v>175</v>
          </cell>
          <cell r="B160" t="str">
            <v>ADE</v>
          </cell>
          <cell r="C160" t="str">
            <v>Prime container</v>
          </cell>
          <cell r="F160">
            <v>6.6767000000000003</v>
          </cell>
          <cell r="G160" t="str">
            <v>GES</v>
          </cell>
        </row>
        <row r="161">
          <cell r="A161">
            <v>190</v>
          </cell>
          <cell r="B161" t="str">
            <v>ADE</v>
          </cell>
          <cell r="C161" t="str">
            <v>Prime container</v>
          </cell>
          <cell r="F161">
            <v>6.6767000000000003</v>
          </cell>
          <cell r="G161" t="str">
            <v>GES</v>
          </cell>
        </row>
        <row r="162">
          <cell r="A162">
            <v>205</v>
          </cell>
          <cell r="B162" t="str">
            <v>ADE</v>
          </cell>
          <cell r="C162" t="str">
            <v>Prime container</v>
          </cell>
          <cell r="F162">
            <v>6.6767000000000003</v>
          </cell>
          <cell r="G162" t="str">
            <v>GES</v>
          </cell>
        </row>
        <row r="163">
          <cell r="A163">
            <v>225</v>
          </cell>
          <cell r="B163" t="str">
            <v>ADE</v>
          </cell>
          <cell r="C163" t="str">
            <v>Prime container</v>
          </cell>
          <cell r="F163">
            <v>6.6767000000000003</v>
          </cell>
          <cell r="G163" t="str">
            <v>GES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Q26"/>
  <sheetViews>
    <sheetView tabSelected="1" workbookViewId="0">
      <selection activeCell="B22" sqref="B22"/>
    </sheetView>
  </sheetViews>
  <sheetFormatPr baseColWidth="10" defaultRowHeight="15" x14ac:dyDescent="0.25"/>
  <cols>
    <col min="1" max="1" width="8.5703125" style="4" customWidth="1"/>
    <col min="2" max="2" width="10.140625" style="4" customWidth="1"/>
    <col min="3" max="3" width="10.140625" style="15" customWidth="1"/>
    <col min="4" max="4" width="8.5703125" style="9" customWidth="1"/>
    <col min="5" max="5" width="27.28515625" style="38" customWidth="1"/>
    <col min="6" max="6" width="7.85546875" style="4" customWidth="1"/>
    <col min="7" max="7" width="9.28515625" style="4" customWidth="1"/>
    <col min="8" max="8" width="7.85546875" style="4" customWidth="1"/>
    <col min="9" max="9" width="20.7109375" style="38" customWidth="1"/>
    <col min="10" max="10" width="34" style="38" customWidth="1"/>
    <col min="11" max="11" width="7.85546875" style="4" customWidth="1"/>
    <col min="12" max="12" width="11.42578125" style="43"/>
    <col min="13" max="13" width="6" style="4" customWidth="1"/>
    <col min="14" max="14" width="11.42578125" style="43"/>
    <col min="15" max="15" width="8.42578125" style="9" customWidth="1"/>
    <col min="16" max="16" width="7.85546875" style="4" hidden="1" customWidth="1"/>
    <col min="17" max="17" width="8.28515625" style="4" customWidth="1"/>
    <col min="18" max="24" width="9.5703125" style="4" customWidth="1"/>
    <col min="25" max="25" width="9.5703125" style="9" customWidth="1"/>
    <col min="26" max="26" width="11.5703125" style="4" customWidth="1"/>
    <col min="27" max="27" width="11.5703125" style="38" customWidth="1"/>
    <col min="28" max="28" width="11.5703125" style="4" customWidth="1"/>
    <col min="29" max="29" width="11.42578125" style="4"/>
    <col min="30" max="34" width="11.42578125" style="9"/>
    <col min="35" max="35" width="13.85546875" style="4" customWidth="1"/>
    <col min="36" max="38" width="11.42578125" style="9"/>
    <col min="39" max="40" width="11.42578125" style="4"/>
    <col min="41" max="42" width="11.42578125" style="9"/>
    <col min="43" max="49" width="11.42578125" style="9" hidden="1" customWidth="1"/>
    <col min="50" max="50" width="11.42578125" style="9"/>
    <col min="51" max="58" width="11.42578125" style="4" hidden="1" customWidth="1"/>
    <col min="59" max="59" width="11.42578125" style="9" customWidth="1"/>
    <col min="60" max="60" width="11.42578125" style="9" hidden="1" customWidth="1"/>
    <col min="61" max="61" width="11.42578125" style="9" customWidth="1"/>
    <col min="62" max="62" width="11.42578125" style="9" hidden="1" customWidth="1"/>
    <col min="63" max="63" width="11.42578125" style="9" customWidth="1"/>
    <col min="64" max="64" width="11.42578125" style="9" hidden="1" customWidth="1"/>
    <col min="65" max="65" width="11.42578125" style="9" customWidth="1"/>
    <col min="66" max="66" width="11.42578125" style="9" hidden="1" customWidth="1"/>
    <col min="67" max="67" width="11.42578125" style="9" customWidth="1"/>
    <col min="68" max="68" width="11.42578125" style="9" hidden="1" customWidth="1"/>
    <col min="69" max="69" width="11.42578125" style="9" customWidth="1"/>
    <col min="70" max="70" width="11.42578125" style="9" hidden="1" customWidth="1"/>
    <col min="71" max="71" width="11.42578125" style="9" customWidth="1"/>
    <col min="72" max="72" width="11.42578125" style="9" hidden="1" customWidth="1"/>
    <col min="73" max="73" width="11.42578125" style="9" customWidth="1"/>
    <col min="74" max="74" width="11.42578125" style="9" hidden="1" customWidth="1"/>
    <col min="75" max="75" width="11.42578125" style="9" customWidth="1"/>
    <col min="76" max="76" width="11.42578125" style="9" hidden="1" customWidth="1"/>
    <col min="77" max="77" width="11.42578125" style="9" customWidth="1"/>
    <col min="78" max="78" width="11.42578125" style="9" hidden="1" customWidth="1"/>
    <col min="79" max="79" width="11.42578125" style="9" customWidth="1"/>
    <col min="80" max="80" width="11.42578125" style="9" hidden="1" customWidth="1"/>
    <col min="81" max="81" width="11.42578125" style="9" customWidth="1"/>
    <col min="82" max="82" width="11.42578125" style="9" hidden="1" customWidth="1"/>
    <col min="83" max="83" width="11.42578125" style="9" customWidth="1"/>
    <col min="84" max="84" width="11.42578125" style="9" hidden="1" customWidth="1"/>
    <col min="85" max="85" width="11.42578125" style="9" customWidth="1"/>
    <col min="86" max="86" width="11.42578125" style="9" hidden="1" customWidth="1"/>
    <col min="87" max="87" width="11.42578125" style="9" customWidth="1"/>
    <col min="88" max="88" width="11.42578125" style="9" hidden="1" customWidth="1"/>
    <col min="89" max="89" width="11.42578125" style="9" customWidth="1"/>
    <col min="90" max="90" width="13.7109375" style="9" customWidth="1"/>
    <col min="91" max="92" width="11.42578125" style="9" customWidth="1"/>
    <col min="93" max="93" width="13.42578125" style="9" customWidth="1"/>
    <col min="94" max="94" width="41.7109375" style="4" customWidth="1"/>
    <col min="95" max="16384" width="11.42578125" style="4"/>
  </cols>
  <sheetData>
    <row r="1" spans="1:95" s="1" customFormat="1" ht="53.25" customHeight="1" x14ac:dyDescent="0.25">
      <c r="A1" s="18" t="s">
        <v>87</v>
      </c>
      <c r="B1" s="18" t="s">
        <v>79</v>
      </c>
      <c r="C1" s="19" t="s">
        <v>85</v>
      </c>
      <c r="D1" s="19" t="s">
        <v>0</v>
      </c>
      <c r="E1" s="18" t="s">
        <v>1</v>
      </c>
      <c r="F1" s="20" t="s">
        <v>16</v>
      </c>
      <c r="G1" s="18" t="s">
        <v>17</v>
      </c>
      <c r="H1" s="18" t="s">
        <v>3</v>
      </c>
      <c r="I1" s="39" t="s">
        <v>78</v>
      </c>
      <c r="J1" s="39" t="s">
        <v>2</v>
      </c>
      <c r="K1" s="21" t="s">
        <v>4</v>
      </c>
      <c r="L1" s="42" t="s">
        <v>5</v>
      </c>
      <c r="M1" s="22" t="s">
        <v>89</v>
      </c>
      <c r="N1" s="42" t="s">
        <v>6</v>
      </c>
      <c r="O1" s="19" t="s">
        <v>7</v>
      </c>
      <c r="P1" s="23" t="s">
        <v>8</v>
      </c>
      <c r="Q1" s="21" t="s">
        <v>84</v>
      </c>
      <c r="R1" s="21" t="s">
        <v>9</v>
      </c>
      <c r="S1" s="21" t="s">
        <v>10</v>
      </c>
      <c r="T1" s="21" t="s">
        <v>11</v>
      </c>
      <c r="U1" s="21" t="s">
        <v>12</v>
      </c>
      <c r="V1" s="21" t="s">
        <v>13</v>
      </c>
      <c r="W1" s="21" t="s">
        <v>14</v>
      </c>
      <c r="X1" s="21" t="s">
        <v>15</v>
      </c>
      <c r="Y1" s="19" t="s">
        <v>81</v>
      </c>
      <c r="Z1" s="25" t="s">
        <v>18</v>
      </c>
      <c r="AA1" s="41" t="s">
        <v>86</v>
      </c>
      <c r="AB1" s="25" t="s">
        <v>19</v>
      </c>
      <c r="AC1" s="25" t="s">
        <v>20</v>
      </c>
      <c r="AD1" s="19" t="s">
        <v>49</v>
      </c>
      <c r="AE1" s="19" t="s">
        <v>21</v>
      </c>
      <c r="AF1" s="19">
        <v>125</v>
      </c>
      <c r="AG1" s="19">
        <v>150</v>
      </c>
      <c r="AH1" s="25">
        <v>200</v>
      </c>
      <c r="AI1" s="25" t="s">
        <v>22</v>
      </c>
      <c r="AJ1" s="19" t="s">
        <v>24</v>
      </c>
      <c r="AK1" s="19" t="s">
        <v>25</v>
      </c>
      <c r="AL1" s="19" t="s">
        <v>26</v>
      </c>
      <c r="AM1" s="25" t="s">
        <v>28</v>
      </c>
      <c r="AN1" s="25" t="s">
        <v>27</v>
      </c>
      <c r="AO1" s="19" t="s">
        <v>29</v>
      </c>
      <c r="AP1" s="19" t="s">
        <v>30</v>
      </c>
      <c r="AQ1" s="19" t="s">
        <v>39</v>
      </c>
      <c r="AR1" s="19" t="s">
        <v>40</v>
      </c>
      <c r="AS1" s="19" t="s">
        <v>41</v>
      </c>
      <c r="AT1" s="19" t="s">
        <v>42</v>
      </c>
      <c r="AU1" s="19" t="s">
        <v>43</v>
      </c>
      <c r="AV1" s="19" t="s">
        <v>44</v>
      </c>
      <c r="AW1" s="19" t="s">
        <v>45</v>
      </c>
      <c r="AX1" s="19" t="s">
        <v>31</v>
      </c>
      <c r="AY1" s="26" t="s">
        <v>32</v>
      </c>
      <c r="AZ1" s="26" t="s">
        <v>33</v>
      </c>
      <c r="BA1" s="26" t="s">
        <v>34</v>
      </c>
      <c r="BB1" s="26" t="s">
        <v>35</v>
      </c>
      <c r="BC1" s="26" t="s">
        <v>36</v>
      </c>
      <c r="BD1" s="26" t="s">
        <v>37</v>
      </c>
      <c r="BE1" s="26" t="s">
        <v>38</v>
      </c>
      <c r="BF1" s="26" t="s">
        <v>46</v>
      </c>
      <c r="BG1" s="19" t="s">
        <v>47</v>
      </c>
      <c r="BH1" s="19" t="s">
        <v>48</v>
      </c>
      <c r="BI1" s="19" t="s">
        <v>50</v>
      </c>
      <c r="BJ1" s="19" t="s">
        <v>51</v>
      </c>
      <c r="BK1" s="19" t="s">
        <v>52</v>
      </c>
      <c r="BL1" s="19" t="s">
        <v>54</v>
      </c>
      <c r="BM1" s="19" t="s">
        <v>55</v>
      </c>
      <c r="BN1" s="19" t="s">
        <v>56</v>
      </c>
      <c r="BO1" s="19" t="s">
        <v>57</v>
      </c>
      <c r="BP1" s="19" t="s">
        <v>29</v>
      </c>
      <c r="BQ1" s="19" t="s">
        <v>58</v>
      </c>
      <c r="BR1" s="19" t="s">
        <v>59</v>
      </c>
      <c r="BS1" s="19" t="s">
        <v>60</v>
      </c>
      <c r="BT1" s="19" t="s">
        <v>61</v>
      </c>
      <c r="BU1" s="19" t="s">
        <v>62</v>
      </c>
      <c r="BV1" s="19" t="s">
        <v>82</v>
      </c>
      <c r="BW1" s="19" t="s">
        <v>83</v>
      </c>
      <c r="BX1" s="19" t="s">
        <v>23</v>
      </c>
      <c r="BY1" s="19" t="s">
        <v>64</v>
      </c>
      <c r="BZ1" s="19" t="s">
        <v>65</v>
      </c>
      <c r="CA1" s="19" t="s">
        <v>66</v>
      </c>
      <c r="CB1" s="19" t="s">
        <v>63</v>
      </c>
      <c r="CC1" s="19" t="s">
        <v>67</v>
      </c>
      <c r="CD1" s="19" t="s">
        <v>68</v>
      </c>
      <c r="CE1" s="19" t="s">
        <v>69</v>
      </c>
      <c r="CF1" s="19" t="s">
        <v>70</v>
      </c>
      <c r="CG1" s="19" t="s">
        <v>71</v>
      </c>
      <c r="CH1" s="19" t="s">
        <v>72</v>
      </c>
      <c r="CI1" s="19" t="s">
        <v>73</v>
      </c>
      <c r="CJ1" s="19" t="s">
        <v>53</v>
      </c>
      <c r="CK1" s="19" t="s">
        <v>74</v>
      </c>
      <c r="CL1" s="19" t="s">
        <v>75</v>
      </c>
      <c r="CM1" s="19" t="s">
        <v>76</v>
      </c>
      <c r="CN1" s="19" t="s">
        <v>103</v>
      </c>
      <c r="CO1" s="27" t="s">
        <v>77</v>
      </c>
      <c r="CP1" s="24" t="s">
        <v>88</v>
      </c>
    </row>
    <row r="2" spans="1:95" x14ac:dyDescent="0.25">
      <c r="A2" s="2">
        <v>1</v>
      </c>
      <c r="B2" s="2" t="s">
        <v>90</v>
      </c>
      <c r="C2" s="28" t="str">
        <f>IF(ISBLANK($E2),"","Emballage")</f>
        <v>Emballage</v>
      </c>
      <c r="D2" s="29">
        <f>IF(ISBLANK($E2),"",401220)</f>
        <v>401220</v>
      </c>
      <c r="E2" s="37" t="s">
        <v>109</v>
      </c>
      <c r="F2" s="2" t="s">
        <v>91</v>
      </c>
      <c r="G2" s="2" t="s">
        <v>92</v>
      </c>
      <c r="H2" s="2" t="s">
        <v>93</v>
      </c>
      <c r="I2" s="37" t="s">
        <v>94</v>
      </c>
      <c r="J2" s="37"/>
      <c r="K2" s="2">
        <v>3</v>
      </c>
      <c r="L2" s="5">
        <v>42375</v>
      </c>
      <c r="M2" s="30"/>
      <c r="N2" s="5">
        <v>42377</v>
      </c>
      <c r="O2" s="29">
        <f>COUNT(R2:X2)</f>
        <v>3</v>
      </c>
      <c r="P2" s="2" t="str">
        <f>IF($Q2="5h-13h","AM",IF($Q2="13h-21h","PM",IF($Q2="8h-16h","JC",IF($Q2="21h-5h","N",""))))</f>
        <v>AM</v>
      </c>
      <c r="Q2" s="2" t="s">
        <v>95</v>
      </c>
      <c r="R2" s="2"/>
      <c r="S2" s="2"/>
      <c r="T2" s="2">
        <v>8</v>
      </c>
      <c r="U2" s="2">
        <v>8</v>
      </c>
      <c r="V2" s="2">
        <v>8</v>
      </c>
      <c r="W2" s="2"/>
      <c r="X2" s="2"/>
      <c r="Y2" s="29">
        <f>SUM($R2:$X2)</f>
        <v>24</v>
      </c>
      <c r="Z2" s="2">
        <v>175</v>
      </c>
      <c r="AA2" s="37" t="s">
        <v>97</v>
      </c>
      <c r="AB2" s="2">
        <v>205</v>
      </c>
      <c r="AC2" s="2" t="s">
        <v>96</v>
      </c>
      <c r="AD2" s="31">
        <f>SUMIFS([1]Données!$F$2:$F$2000,[1]Données!$A$2:$A$2000,$Z2,[1]Données!$B$2:$B$2000,$F2,[1]Données!$C$2:$C$2000,$AD$1,[1]Données!$G$2:$G$2000,$AC2)</f>
        <v>19.851099999999999</v>
      </c>
      <c r="AE2" s="29">
        <f>IF(SUM(R2:X2)&gt;=35,35,SUM(R2:X2))</f>
        <v>24</v>
      </c>
      <c r="AF2" s="29">
        <f>IF(SUM(R2:X2)&gt;35,IF(SUM(R2:X2)&lt;43,SUM(R2:X2)-35,8),0)</f>
        <v>0</v>
      </c>
      <c r="AG2" s="29">
        <f>IF(SUM(R2:X2)&gt;43,SUM(R2:X2)-43,0)</f>
        <v>0</v>
      </c>
      <c r="AH2" s="29"/>
      <c r="AI2" s="2"/>
      <c r="AJ2" s="29">
        <f>$X2/2</f>
        <v>0</v>
      </c>
      <c r="AK2" s="29">
        <f>$O2*6</f>
        <v>18</v>
      </c>
      <c r="AL2" s="29">
        <f>$O2*5</f>
        <v>15</v>
      </c>
      <c r="AM2" s="2"/>
      <c r="AN2" s="2"/>
      <c r="AO2" s="29">
        <f>IF($P2="N",0,$O2)</f>
        <v>3</v>
      </c>
      <c r="AP2" s="29">
        <f>IF($P2="N",$O2,0)</f>
        <v>0</v>
      </c>
      <c r="AQ2" s="29">
        <f>IF(AND($P2="AM",R2&gt;=8),1,0)</f>
        <v>0</v>
      </c>
      <c r="AR2" s="29">
        <f>IF(AND($P2="AM",S2&gt;=8),1,0)</f>
        <v>0</v>
      </c>
      <c r="AS2" s="29">
        <f>IF(AND($P2="AM",T2&gt;=8),1,0)</f>
        <v>1</v>
      </c>
      <c r="AT2" s="29">
        <f>IF(AND($P2="AM",U2&gt;=8),1,0)</f>
        <v>1</v>
      </c>
      <c r="AU2" s="29">
        <f t="shared" ref="AU2:AU24" si="0">IF(AND($P2="AM",V2&gt;=8),1,0)</f>
        <v>1</v>
      </c>
      <c r="AV2" s="29">
        <f>IF(AND($P2="AM",W2&gt;=8),1,0)</f>
        <v>0</v>
      </c>
      <c r="AW2" s="29">
        <f>IF(AND($P2="AM",X2&gt;=8),1,0)</f>
        <v>0</v>
      </c>
      <c r="AX2" s="29">
        <f>IF($P2="N",SUM(R2:X2),IF($P2="AM",SUM(AQ2:AW2),0))</f>
        <v>3</v>
      </c>
      <c r="AY2" s="2">
        <f t="shared" ref="AY2:AY25" si="1">IF($F2="ADE",(IF(R2&gt;7,7,R2)),R2)</f>
        <v>0</v>
      </c>
      <c r="AZ2" s="2">
        <f t="shared" ref="AZ2:AZ25" si="2">IF($F2="ADE",(IF(S2&gt;7,7,S2)),S2)</f>
        <v>0</v>
      </c>
      <c r="BA2" s="2">
        <f t="shared" ref="BA2:BA25" si="3">IF($F2="ADE",(IF(T2&gt;7,7,T2)),T2)</f>
        <v>7</v>
      </c>
      <c r="BB2" s="2">
        <f t="shared" ref="BB2:BB25" si="4">IF($F2="ADE",(IF(U2&gt;7,7,U2)),U2)</f>
        <v>7</v>
      </c>
      <c r="BC2" s="2">
        <f t="shared" ref="BC2:BC25" si="5">IF($F2="ADE",(IF(V2&gt;7,7,V2)),V2)</f>
        <v>7</v>
      </c>
      <c r="BD2" s="2">
        <f t="shared" ref="BD2:BD25" si="6">IF($F2="ADE",(IF(W2&gt;7,7,W2)),W2)</f>
        <v>0</v>
      </c>
      <c r="BE2" s="2">
        <f t="shared" ref="BE2:BE25" si="7">IF($F2="ADE",(IF(X2&gt;7,7,X2)),X2)</f>
        <v>0</v>
      </c>
      <c r="BF2" s="2">
        <f>IF(AY2+AZ2+BA2+BB2+BC2+BD2+BE2&gt;35,35,AY2+AZ2+BA2+BB2+BC2+BD2+BE2)</f>
        <v>21</v>
      </c>
      <c r="BG2" s="32"/>
      <c r="BH2" s="31"/>
      <c r="BI2" s="32"/>
      <c r="BJ2" s="31"/>
      <c r="BK2" s="32"/>
      <c r="BL2" s="31"/>
      <c r="BM2" s="32"/>
      <c r="BN2" s="31"/>
      <c r="BO2" s="32"/>
      <c r="BP2" s="31"/>
      <c r="BQ2" s="33"/>
      <c r="BR2" s="29"/>
      <c r="BS2" s="33"/>
      <c r="BT2" s="31"/>
      <c r="BU2" s="32"/>
      <c r="BV2" s="31"/>
      <c r="BW2" s="32"/>
      <c r="BX2" s="31"/>
      <c r="BY2" s="32"/>
      <c r="BZ2" s="31"/>
      <c r="CA2" s="32"/>
      <c r="CB2" s="31"/>
      <c r="CC2" s="32"/>
      <c r="CD2" s="31"/>
      <c r="CE2" s="32"/>
      <c r="CF2" s="31"/>
      <c r="CG2" s="32"/>
      <c r="CH2" s="29"/>
      <c r="CI2" s="33"/>
      <c r="CJ2" s="31"/>
      <c r="CK2" s="32"/>
      <c r="CL2" s="32"/>
      <c r="CM2" s="32"/>
      <c r="CN2" s="32"/>
      <c r="CO2" s="34">
        <f>$BG2+$BI2+$BK2+$BM2+$BO2+$BQ2+$BS2+$BU2+$BY2+$CA2+$CC2+$CE2+$CG2+$CI2+$CK2+$CL2+$CM2+$CN2</f>
        <v>0</v>
      </c>
      <c r="CP2" s="16"/>
      <c r="CQ2" s="35"/>
    </row>
    <row r="3" spans="1:95" x14ac:dyDescent="0.25">
      <c r="A3" s="2"/>
      <c r="B3" s="2"/>
      <c r="C3" s="14" t="str">
        <f t="shared" ref="C3:C25" si="8">IF(ISBLANK($E3),"","Emballage")</f>
        <v/>
      </c>
      <c r="D3" s="8" t="str">
        <f t="shared" ref="D3:D25" si="9">IF(ISBLANK($E3),"",401220)</f>
        <v/>
      </c>
      <c r="E3" s="37"/>
      <c r="F3" s="3"/>
      <c r="G3" s="3"/>
      <c r="H3" s="3"/>
      <c r="I3" s="40"/>
      <c r="J3" s="37"/>
      <c r="K3" s="3"/>
      <c r="L3" s="5"/>
      <c r="M3" s="17"/>
      <c r="N3" s="5"/>
      <c r="O3" s="8">
        <f t="shared" ref="O3:O25" si="10">COUNT(R3:X3)</f>
        <v>0</v>
      </c>
      <c r="P3" s="3" t="str">
        <f t="shared" ref="P3:P25" si="11">IF($Q3="5h-13h","AM",IF($Q3="13h-21h","PM",IF($Q3="8h-16h","JC",IF($Q3="21h-5h","N",""))))</f>
        <v/>
      </c>
      <c r="Q3" s="3"/>
      <c r="R3" s="2"/>
      <c r="S3" s="2"/>
      <c r="T3" s="2"/>
      <c r="U3" s="2"/>
      <c r="V3" s="2"/>
      <c r="W3" s="2"/>
      <c r="X3" s="2"/>
      <c r="Y3" s="8">
        <f t="shared" ref="Y3:Y25" si="12">SUM($R3:$X3)</f>
        <v>0</v>
      </c>
      <c r="Z3" s="3"/>
      <c r="AA3" s="37"/>
      <c r="AB3" s="3"/>
      <c r="AC3" s="3"/>
      <c r="AD3" s="10">
        <f>SUMIFS([1]Données!$F$2:$F$2000,[1]Données!$A$2:$A$2000,$Z3,[1]Données!$B$2:$B$2000,$F3,[1]Données!$C$2:$C$2000,$AD$1,[1]Données!$G$2:$G$2000,$AC3)</f>
        <v>0</v>
      </c>
      <c r="AE3" s="8">
        <f t="shared" ref="AE3:AE25" si="13">IF(SUM(R3:X3)&gt;=35,35,SUM(R3:X3))</f>
        <v>0</v>
      </c>
      <c r="AF3" s="8">
        <f t="shared" ref="AF3:AF25" si="14">IF(SUM(R3:X3)&gt;35,IF(SUM(R3:X3)&lt;43,SUM(R3:X3)-35,8),0)</f>
        <v>0</v>
      </c>
      <c r="AG3" s="8">
        <f t="shared" ref="AG3:AG25" si="15">IF(SUM(R3:X3)&gt;43,SUM(R3:X3)-43,0)</f>
        <v>0</v>
      </c>
      <c r="AH3" s="8"/>
      <c r="AI3" s="2"/>
      <c r="AJ3" s="8">
        <f t="shared" ref="AJ3:AJ25" si="16">$X3/2</f>
        <v>0</v>
      </c>
      <c r="AK3" s="8">
        <f t="shared" ref="AK3:AK25" si="17">$O3*6</f>
        <v>0</v>
      </c>
      <c r="AL3" s="8">
        <f t="shared" ref="AL3:AL25" si="18">$O3*5</f>
        <v>0</v>
      </c>
      <c r="AM3" s="2"/>
      <c r="AN3" s="2"/>
      <c r="AO3" s="8">
        <f t="shared" ref="AO3:AO25" si="19">IF($P3="N",0,$O3)</f>
        <v>0</v>
      </c>
      <c r="AP3" s="8">
        <f t="shared" ref="AP3:AP25" si="20">IF($P3="N",$O3,0)</f>
        <v>0</v>
      </c>
      <c r="AQ3" s="8">
        <f t="shared" ref="AQ3:AQ25" si="21">IF(AND($P3="AM",R3&gt;=8),1,0)</f>
        <v>0</v>
      </c>
      <c r="AR3" s="8">
        <f t="shared" ref="AR3:AR24" si="22">IF(AND($P3="AM",S3&gt;=8),1,0)</f>
        <v>0</v>
      </c>
      <c r="AS3" s="8">
        <f t="shared" ref="AS3:AS24" si="23">IF(AND($P3="AM",T3&gt;=8),1,0)</f>
        <v>0</v>
      </c>
      <c r="AT3" s="8">
        <f t="shared" ref="AT3:AT24" si="24">IF(AND($P3="AM",U3&gt;=8),1,0)</f>
        <v>0</v>
      </c>
      <c r="AU3" s="8">
        <f t="shared" si="0"/>
        <v>0</v>
      </c>
      <c r="AV3" s="8">
        <f t="shared" ref="AV3:AV24" si="25">IF(AND($P3="AM",W3&gt;=8),1,0)</f>
        <v>0</v>
      </c>
      <c r="AW3" s="8">
        <f t="shared" ref="AW3:AW24" si="26">IF(AND($P3="AM",X3&gt;=8),1,0)</f>
        <v>0</v>
      </c>
      <c r="AX3" s="8">
        <f t="shared" ref="AX3:AX25" si="27">IF($P3="N",SUM(R3:X3),IF($P3="AM",SUM(AQ3:AW3),0))</f>
        <v>0</v>
      </c>
      <c r="AY3" s="3">
        <f t="shared" si="1"/>
        <v>0</v>
      </c>
      <c r="AZ3" s="3">
        <f t="shared" si="2"/>
        <v>0</v>
      </c>
      <c r="BA3" s="3">
        <f t="shared" si="3"/>
        <v>0</v>
      </c>
      <c r="BB3" s="3">
        <f t="shared" si="4"/>
        <v>0</v>
      </c>
      <c r="BC3" s="3">
        <f t="shared" si="5"/>
        <v>0</v>
      </c>
      <c r="BD3" s="3">
        <f t="shared" si="6"/>
        <v>0</v>
      </c>
      <c r="BE3" s="3">
        <f t="shared" si="7"/>
        <v>0</v>
      </c>
      <c r="BF3" s="3">
        <f t="shared" ref="BF3:BF24" si="28">IF(AY3+AZ3+BA3+BB3+BC3+BD3+BE3&gt;35,35,AY3+AZ3+BA3+BB3+BC3+BD3+BE3)</f>
        <v>0</v>
      </c>
      <c r="BG3" s="11"/>
      <c r="BH3" s="10"/>
      <c r="BI3" s="11"/>
      <c r="BJ3" s="10"/>
      <c r="BK3" s="11"/>
      <c r="BL3" s="10"/>
      <c r="BM3" s="11"/>
      <c r="BN3" s="10"/>
      <c r="BO3" s="11"/>
      <c r="BP3" s="10"/>
      <c r="BQ3" s="12"/>
      <c r="BR3" s="8"/>
      <c r="BS3" s="12"/>
      <c r="BT3" s="10"/>
      <c r="BU3" s="11"/>
      <c r="BV3" s="10"/>
      <c r="BW3" s="11"/>
      <c r="BX3" s="10"/>
      <c r="BY3" s="11"/>
      <c r="BZ3" s="10"/>
      <c r="CA3" s="11"/>
      <c r="CB3" s="10"/>
      <c r="CC3" s="11"/>
      <c r="CD3" s="10"/>
      <c r="CE3" s="11"/>
      <c r="CF3" s="10"/>
      <c r="CG3" s="11"/>
      <c r="CH3" s="8"/>
      <c r="CI3" s="12"/>
      <c r="CJ3" s="10"/>
      <c r="CK3" s="32"/>
      <c r="CL3" s="11"/>
      <c r="CM3" s="11"/>
      <c r="CN3" s="11"/>
      <c r="CO3" s="34">
        <f t="shared" ref="CO3:CO25" si="29">$BG3+$BI3+$BK3+$BM3+$BO3+$BQ3+$BS3+$BU3+$BY3+$CA3+$CC3+$CE3+$CG3+$CI3+$CK3+$CL3+$CM3+$CN3</f>
        <v>0</v>
      </c>
      <c r="CP3" s="16"/>
      <c r="CQ3" s="36"/>
    </row>
    <row r="4" spans="1:95" x14ac:dyDescent="0.25">
      <c r="A4" s="2">
        <v>2</v>
      </c>
      <c r="B4" s="2" t="s">
        <v>90</v>
      </c>
      <c r="C4" s="14" t="str">
        <f t="shared" si="8"/>
        <v>Emballage</v>
      </c>
      <c r="D4" s="8">
        <f t="shared" si="9"/>
        <v>401220</v>
      </c>
      <c r="E4" s="37" t="s">
        <v>108</v>
      </c>
      <c r="F4" s="3" t="s">
        <v>91</v>
      </c>
      <c r="G4" s="3" t="s">
        <v>92</v>
      </c>
      <c r="H4" s="3" t="s">
        <v>93</v>
      </c>
      <c r="I4" s="40" t="s">
        <v>98</v>
      </c>
      <c r="J4" s="37"/>
      <c r="K4" s="3">
        <v>1</v>
      </c>
      <c r="L4" s="5">
        <v>42384</v>
      </c>
      <c r="M4" s="17"/>
      <c r="N4" s="5">
        <v>42384</v>
      </c>
      <c r="O4" s="8">
        <f t="shared" si="10"/>
        <v>1</v>
      </c>
      <c r="P4" s="3" t="str">
        <f t="shared" si="11"/>
        <v>N</v>
      </c>
      <c r="Q4" s="3" t="s">
        <v>99</v>
      </c>
      <c r="R4" s="2"/>
      <c r="S4" s="2"/>
      <c r="T4" s="2"/>
      <c r="U4" s="2"/>
      <c r="V4" s="2">
        <v>5</v>
      </c>
      <c r="W4" s="2"/>
      <c r="X4" s="2"/>
      <c r="Y4" s="8">
        <f t="shared" si="12"/>
        <v>5</v>
      </c>
      <c r="Z4" s="3">
        <v>175</v>
      </c>
      <c r="AA4" s="37" t="s">
        <v>97</v>
      </c>
      <c r="AB4" s="3">
        <v>250</v>
      </c>
      <c r="AC4" s="3" t="s">
        <v>96</v>
      </c>
      <c r="AD4" s="10">
        <f>SUMIFS([1]Données!$F$2:$F$2000,[1]Données!$A$2:$A$2000,$Z4,[1]Données!$B$2:$B$2000,$F4,[1]Données!$C$2:$C$2000,$AD$1,[1]Données!$G$2:$G$2000,$AC4)</f>
        <v>19.851099999999999</v>
      </c>
      <c r="AE4" s="8">
        <f t="shared" si="13"/>
        <v>5</v>
      </c>
      <c r="AF4" s="8">
        <f t="shared" si="14"/>
        <v>0</v>
      </c>
      <c r="AG4" s="8">
        <f t="shared" si="15"/>
        <v>0</v>
      </c>
      <c r="AH4" s="8"/>
      <c r="AI4" s="2"/>
      <c r="AJ4" s="8">
        <f t="shared" si="16"/>
        <v>0</v>
      </c>
      <c r="AK4" s="8">
        <f t="shared" si="17"/>
        <v>6</v>
      </c>
      <c r="AL4" s="8">
        <f t="shared" si="18"/>
        <v>5</v>
      </c>
      <c r="AM4" s="2"/>
      <c r="AN4" s="2"/>
      <c r="AO4" s="8">
        <f t="shared" si="19"/>
        <v>0</v>
      </c>
      <c r="AP4" s="8">
        <f t="shared" si="20"/>
        <v>1</v>
      </c>
      <c r="AQ4" s="8">
        <f t="shared" si="21"/>
        <v>0</v>
      </c>
      <c r="AR4" s="8">
        <f t="shared" si="22"/>
        <v>0</v>
      </c>
      <c r="AS4" s="8">
        <f t="shared" si="23"/>
        <v>0</v>
      </c>
      <c r="AT4" s="8">
        <f t="shared" si="24"/>
        <v>0</v>
      </c>
      <c r="AU4" s="8">
        <f t="shared" si="0"/>
        <v>0</v>
      </c>
      <c r="AV4" s="8">
        <f t="shared" si="25"/>
        <v>0</v>
      </c>
      <c r="AW4" s="8">
        <f t="shared" si="26"/>
        <v>0</v>
      </c>
      <c r="AX4" s="8">
        <f t="shared" si="27"/>
        <v>5</v>
      </c>
      <c r="AY4" s="3">
        <f t="shared" si="1"/>
        <v>0</v>
      </c>
      <c r="AZ4" s="3">
        <f t="shared" si="2"/>
        <v>0</v>
      </c>
      <c r="BA4" s="3">
        <f t="shared" si="3"/>
        <v>0</v>
      </c>
      <c r="BB4" s="3">
        <f t="shared" si="4"/>
        <v>0</v>
      </c>
      <c r="BC4" s="3">
        <f t="shared" si="5"/>
        <v>5</v>
      </c>
      <c r="BD4" s="3">
        <f t="shared" si="6"/>
        <v>0</v>
      </c>
      <c r="BE4" s="3">
        <f t="shared" si="7"/>
        <v>0</v>
      </c>
      <c r="BF4" s="3">
        <f t="shared" si="28"/>
        <v>5</v>
      </c>
      <c r="BG4" s="11"/>
      <c r="BH4" s="10"/>
      <c r="BI4" s="11"/>
      <c r="BJ4" s="10"/>
      <c r="BK4" s="11"/>
      <c r="BL4" s="10"/>
      <c r="BM4" s="11"/>
      <c r="BN4" s="10"/>
      <c r="BO4" s="11"/>
      <c r="BP4" s="10"/>
      <c r="BQ4" s="12"/>
      <c r="BR4" s="8"/>
      <c r="BS4" s="12"/>
      <c r="BT4" s="10"/>
      <c r="BU4" s="11"/>
      <c r="BV4" s="10"/>
      <c r="BW4" s="11"/>
      <c r="BX4" s="10"/>
      <c r="BY4" s="11"/>
      <c r="BZ4" s="10"/>
      <c r="CA4" s="11"/>
      <c r="CB4" s="10"/>
      <c r="CC4" s="11"/>
      <c r="CD4" s="10"/>
      <c r="CE4" s="11"/>
      <c r="CF4" s="10"/>
      <c r="CG4" s="11"/>
      <c r="CH4" s="8"/>
      <c r="CI4" s="12"/>
      <c r="CJ4" s="10"/>
      <c r="CK4" s="32"/>
      <c r="CL4" s="11"/>
      <c r="CM4" s="11"/>
      <c r="CN4" s="11"/>
      <c r="CO4" s="34">
        <f t="shared" si="29"/>
        <v>0</v>
      </c>
      <c r="CP4" s="16"/>
      <c r="CQ4" s="36"/>
    </row>
    <row r="5" spans="1:95" x14ac:dyDescent="0.25">
      <c r="A5" s="2">
        <v>2</v>
      </c>
      <c r="B5" s="2" t="s">
        <v>90</v>
      </c>
      <c r="C5" s="14" t="str">
        <f t="shared" si="8"/>
        <v>Emballage</v>
      </c>
      <c r="D5" s="8">
        <f t="shared" si="9"/>
        <v>401220</v>
      </c>
      <c r="E5" s="37" t="s">
        <v>104</v>
      </c>
      <c r="F5" s="3" t="s">
        <v>91</v>
      </c>
      <c r="G5" s="3" t="s">
        <v>92</v>
      </c>
      <c r="H5" s="3" t="s">
        <v>93</v>
      </c>
      <c r="I5" s="40" t="s">
        <v>98</v>
      </c>
      <c r="J5" s="37"/>
      <c r="K5" s="3">
        <v>1</v>
      </c>
      <c r="L5" s="5">
        <v>42387</v>
      </c>
      <c r="M5" s="17"/>
      <c r="N5" s="5">
        <v>42387</v>
      </c>
      <c r="O5" s="8">
        <f t="shared" si="10"/>
        <v>0</v>
      </c>
      <c r="P5" s="3" t="str">
        <f t="shared" si="11"/>
        <v>PM</v>
      </c>
      <c r="Q5" s="3" t="s">
        <v>100</v>
      </c>
      <c r="R5" s="2"/>
      <c r="S5" s="2"/>
      <c r="T5" s="2"/>
      <c r="U5" s="2"/>
      <c r="V5" s="2"/>
      <c r="W5" s="2"/>
      <c r="X5" s="2"/>
      <c r="Y5" s="8">
        <f t="shared" si="12"/>
        <v>0</v>
      </c>
      <c r="Z5" s="3">
        <v>175</v>
      </c>
      <c r="AA5" s="37" t="s">
        <v>97</v>
      </c>
      <c r="AB5" s="3">
        <v>190</v>
      </c>
      <c r="AC5" s="3" t="s">
        <v>96</v>
      </c>
      <c r="AD5" s="10">
        <f>SUMIFS([1]Données!$F$2:$F$2000,[1]Données!$A$2:$A$2000,$Z5,[1]Données!$B$2:$B$2000,$F5,[1]Données!$C$2:$C$2000,$AD$1,[1]Données!$G$2:$G$2000,$AC5)</f>
        <v>19.851099999999999</v>
      </c>
      <c r="AE5" s="8">
        <f t="shared" si="13"/>
        <v>0</v>
      </c>
      <c r="AF5" s="8">
        <f t="shared" si="14"/>
        <v>0</v>
      </c>
      <c r="AG5" s="8">
        <f t="shared" si="15"/>
        <v>0</v>
      </c>
      <c r="AH5" s="8"/>
      <c r="AI5" s="2"/>
      <c r="AJ5" s="8">
        <f t="shared" si="16"/>
        <v>0</v>
      </c>
      <c r="AK5" s="8">
        <f t="shared" si="17"/>
        <v>0</v>
      </c>
      <c r="AL5" s="8">
        <f t="shared" si="18"/>
        <v>0</v>
      </c>
      <c r="AM5" s="2"/>
      <c r="AN5" s="2"/>
      <c r="AO5" s="8">
        <f t="shared" si="19"/>
        <v>0</v>
      </c>
      <c r="AP5" s="8">
        <f t="shared" si="20"/>
        <v>0</v>
      </c>
      <c r="AQ5" s="8">
        <f t="shared" si="21"/>
        <v>0</v>
      </c>
      <c r="AR5" s="8">
        <f t="shared" si="22"/>
        <v>0</v>
      </c>
      <c r="AS5" s="8">
        <f t="shared" si="23"/>
        <v>0</v>
      </c>
      <c r="AT5" s="8">
        <f t="shared" si="24"/>
        <v>0</v>
      </c>
      <c r="AU5" s="8">
        <f t="shared" si="0"/>
        <v>0</v>
      </c>
      <c r="AV5" s="8">
        <f t="shared" si="25"/>
        <v>0</v>
      </c>
      <c r="AW5" s="8">
        <f t="shared" si="26"/>
        <v>0</v>
      </c>
      <c r="AX5" s="8">
        <f t="shared" si="27"/>
        <v>0</v>
      </c>
      <c r="AY5" s="3">
        <f t="shared" si="1"/>
        <v>0</v>
      </c>
      <c r="AZ5" s="3">
        <f t="shared" si="2"/>
        <v>0</v>
      </c>
      <c r="BA5" s="3">
        <f t="shared" si="3"/>
        <v>0</v>
      </c>
      <c r="BB5" s="3">
        <f t="shared" si="4"/>
        <v>0</v>
      </c>
      <c r="BC5" s="3">
        <f t="shared" si="5"/>
        <v>0</v>
      </c>
      <c r="BD5" s="3">
        <f t="shared" si="6"/>
        <v>0</v>
      </c>
      <c r="BE5" s="3">
        <f t="shared" si="7"/>
        <v>0</v>
      </c>
      <c r="BF5" s="3">
        <f t="shared" si="28"/>
        <v>0</v>
      </c>
      <c r="BG5" s="11"/>
      <c r="BH5" s="10"/>
      <c r="BI5" s="11"/>
      <c r="BJ5" s="10"/>
      <c r="BK5" s="11"/>
      <c r="BL5" s="10"/>
      <c r="BM5" s="11"/>
      <c r="BN5" s="10"/>
      <c r="BO5" s="11"/>
      <c r="BP5" s="10"/>
      <c r="BQ5" s="12"/>
      <c r="BR5" s="8"/>
      <c r="BS5" s="12"/>
      <c r="BT5" s="10"/>
      <c r="BU5" s="11"/>
      <c r="BV5" s="10"/>
      <c r="BW5" s="11"/>
      <c r="BX5" s="10"/>
      <c r="BY5" s="11"/>
      <c r="BZ5" s="10"/>
      <c r="CA5" s="11"/>
      <c r="CB5" s="10"/>
      <c r="CC5" s="11"/>
      <c r="CD5" s="10"/>
      <c r="CE5" s="11"/>
      <c r="CF5" s="10"/>
      <c r="CG5" s="11"/>
      <c r="CH5" s="8"/>
      <c r="CI5" s="12"/>
      <c r="CJ5" s="10"/>
      <c r="CK5" s="32"/>
      <c r="CL5" s="11"/>
      <c r="CM5" s="11"/>
      <c r="CN5" s="11"/>
      <c r="CO5" s="34">
        <f t="shared" si="29"/>
        <v>0</v>
      </c>
      <c r="CP5" s="16"/>
      <c r="CQ5" s="36"/>
    </row>
    <row r="6" spans="1:95" x14ac:dyDescent="0.25">
      <c r="A6" s="2"/>
      <c r="B6" s="2"/>
      <c r="C6" s="14" t="str">
        <f t="shared" si="8"/>
        <v/>
      </c>
      <c r="D6" s="8" t="str">
        <f t="shared" si="9"/>
        <v/>
      </c>
      <c r="E6" s="37"/>
      <c r="F6" s="3"/>
      <c r="G6" s="3"/>
      <c r="H6" s="3"/>
      <c r="I6" s="40"/>
      <c r="J6" s="37"/>
      <c r="K6" s="3"/>
      <c r="L6" s="5"/>
      <c r="M6" s="17"/>
      <c r="N6" s="5"/>
      <c r="O6" s="8">
        <f t="shared" si="10"/>
        <v>0</v>
      </c>
      <c r="P6" s="3" t="str">
        <f t="shared" si="11"/>
        <v/>
      </c>
      <c r="Q6" s="3"/>
      <c r="R6" s="2"/>
      <c r="S6" s="2"/>
      <c r="T6" s="2"/>
      <c r="U6" s="2"/>
      <c r="V6" s="2"/>
      <c r="W6" s="2"/>
      <c r="X6" s="2"/>
      <c r="Y6" s="8">
        <f t="shared" si="12"/>
        <v>0</v>
      </c>
      <c r="Z6" s="3"/>
      <c r="AA6" s="37"/>
      <c r="AB6" s="3"/>
      <c r="AC6" s="3"/>
      <c r="AD6" s="10">
        <f>SUMIFS([1]Données!$F$2:$F$2000,[1]Données!$A$2:$A$2000,$Z6,[1]Données!$B$2:$B$2000,$F6,[1]Données!$C$2:$C$2000,$AD$1,[1]Données!$G$2:$G$2000,$AC6)</f>
        <v>0</v>
      </c>
      <c r="AE6" s="8">
        <f t="shared" si="13"/>
        <v>0</v>
      </c>
      <c r="AF6" s="8">
        <f t="shared" si="14"/>
        <v>0</v>
      </c>
      <c r="AG6" s="8">
        <f t="shared" si="15"/>
        <v>0</v>
      </c>
      <c r="AH6" s="8"/>
      <c r="AI6" s="2"/>
      <c r="AJ6" s="8">
        <f t="shared" si="16"/>
        <v>0</v>
      </c>
      <c r="AK6" s="8">
        <f t="shared" si="17"/>
        <v>0</v>
      </c>
      <c r="AL6" s="8">
        <f t="shared" si="18"/>
        <v>0</v>
      </c>
      <c r="AM6" s="2"/>
      <c r="AN6" s="2"/>
      <c r="AO6" s="8">
        <f t="shared" si="19"/>
        <v>0</v>
      </c>
      <c r="AP6" s="8">
        <f t="shared" si="20"/>
        <v>0</v>
      </c>
      <c r="AQ6" s="8">
        <f t="shared" si="21"/>
        <v>0</v>
      </c>
      <c r="AR6" s="8">
        <f t="shared" si="22"/>
        <v>0</v>
      </c>
      <c r="AS6" s="8">
        <f t="shared" si="23"/>
        <v>0</v>
      </c>
      <c r="AT6" s="8">
        <f t="shared" si="24"/>
        <v>0</v>
      </c>
      <c r="AU6" s="8">
        <f t="shared" si="0"/>
        <v>0</v>
      </c>
      <c r="AV6" s="8">
        <f t="shared" si="25"/>
        <v>0</v>
      </c>
      <c r="AW6" s="8">
        <f t="shared" si="26"/>
        <v>0</v>
      </c>
      <c r="AX6" s="8">
        <f t="shared" si="27"/>
        <v>0</v>
      </c>
      <c r="AY6" s="3">
        <f t="shared" si="1"/>
        <v>0</v>
      </c>
      <c r="AZ6" s="3">
        <f t="shared" si="2"/>
        <v>0</v>
      </c>
      <c r="BA6" s="3">
        <f t="shared" si="3"/>
        <v>0</v>
      </c>
      <c r="BB6" s="3">
        <f t="shared" si="4"/>
        <v>0</v>
      </c>
      <c r="BC6" s="3">
        <f t="shared" si="5"/>
        <v>0</v>
      </c>
      <c r="BD6" s="3">
        <f t="shared" si="6"/>
        <v>0</v>
      </c>
      <c r="BE6" s="3">
        <f t="shared" si="7"/>
        <v>0</v>
      </c>
      <c r="BF6" s="3">
        <f t="shared" si="28"/>
        <v>0</v>
      </c>
      <c r="BG6" s="11"/>
      <c r="BH6" s="10"/>
      <c r="BI6" s="11"/>
      <c r="BJ6" s="10"/>
      <c r="BK6" s="11"/>
      <c r="BL6" s="10"/>
      <c r="BM6" s="11"/>
      <c r="BN6" s="10"/>
      <c r="BO6" s="11"/>
      <c r="BP6" s="10"/>
      <c r="BQ6" s="12"/>
      <c r="BR6" s="8"/>
      <c r="BS6" s="12"/>
      <c r="BT6" s="10"/>
      <c r="BU6" s="11"/>
      <c r="BV6" s="10"/>
      <c r="BW6" s="11"/>
      <c r="BX6" s="10"/>
      <c r="BY6" s="11"/>
      <c r="BZ6" s="10"/>
      <c r="CA6" s="11"/>
      <c r="CB6" s="10"/>
      <c r="CC6" s="11"/>
      <c r="CD6" s="10"/>
      <c r="CE6" s="11"/>
      <c r="CF6" s="10"/>
      <c r="CG6" s="11"/>
      <c r="CH6" s="8"/>
      <c r="CI6" s="12"/>
      <c r="CJ6" s="10"/>
      <c r="CK6" s="32"/>
      <c r="CL6" s="11"/>
      <c r="CM6" s="11"/>
      <c r="CN6" s="11"/>
      <c r="CO6" s="34">
        <f t="shared" si="29"/>
        <v>0</v>
      </c>
      <c r="CP6" s="16"/>
      <c r="CQ6" s="36"/>
    </row>
    <row r="7" spans="1:95" x14ac:dyDescent="0.25">
      <c r="A7" s="2">
        <v>3</v>
      </c>
      <c r="B7" s="2" t="s">
        <v>90</v>
      </c>
      <c r="C7" s="14" t="str">
        <f t="shared" si="8"/>
        <v>Emballage</v>
      </c>
      <c r="D7" s="8">
        <f t="shared" si="9"/>
        <v>401220</v>
      </c>
      <c r="E7" s="37" t="s">
        <v>107</v>
      </c>
      <c r="F7" s="3" t="s">
        <v>91</v>
      </c>
      <c r="G7" s="3" t="s">
        <v>92</v>
      </c>
      <c r="H7" s="3" t="s">
        <v>93</v>
      </c>
      <c r="I7" s="40" t="s">
        <v>98</v>
      </c>
      <c r="J7" s="37"/>
      <c r="K7" s="3">
        <v>1</v>
      </c>
      <c r="L7" s="5">
        <v>42387</v>
      </c>
      <c r="M7" s="17"/>
      <c r="N7" s="5">
        <v>42387</v>
      </c>
      <c r="O7" s="8">
        <f t="shared" si="10"/>
        <v>1</v>
      </c>
      <c r="P7" s="3" t="str">
        <f t="shared" si="11"/>
        <v>AM</v>
      </c>
      <c r="Q7" s="3" t="s">
        <v>95</v>
      </c>
      <c r="R7" s="2">
        <v>6</v>
      </c>
      <c r="S7" s="2"/>
      <c r="T7" s="2"/>
      <c r="U7" s="2"/>
      <c r="V7" s="2"/>
      <c r="W7" s="2"/>
      <c r="X7" s="2"/>
      <c r="Y7" s="8">
        <f t="shared" si="12"/>
        <v>6</v>
      </c>
      <c r="Z7" s="3">
        <v>175</v>
      </c>
      <c r="AA7" s="37" t="s">
        <v>97</v>
      </c>
      <c r="AB7" s="3">
        <v>190</v>
      </c>
      <c r="AC7" s="3" t="s">
        <v>96</v>
      </c>
      <c r="AD7" s="10">
        <f>SUMIFS([1]Données!$F$2:$F$2000,[1]Données!$A$2:$A$2000,$Z7,[1]Données!$B$2:$B$2000,$F7,[1]Données!$C$2:$C$2000,$AD$1,[1]Données!$G$2:$G$2000,$AC7)</f>
        <v>19.851099999999999</v>
      </c>
      <c r="AE7" s="8">
        <f t="shared" si="13"/>
        <v>6</v>
      </c>
      <c r="AF7" s="8">
        <f t="shared" si="14"/>
        <v>0</v>
      </c>
      <c r="AG7" s="8">
        <f t="shared" si="15"/>
        <v>0</v>
      </c>
      <c r="AH7" s="8"/>
      <c r="AI7" s="2"/>
      <c r="AJ7" s="8">
        <f t="shared" si="16"/>
        <v>0</v>
      </c>
      <c r="AK7" s="8">
        <f t="shared" si="17"/>
        <v>6</v>
      </c>
      <c r="AL7" s="8">
        <f t="shared" si="18"/>
        <v>5</v>
      </c>
      <c r="AM7" s="2"/>
      <c r="AN7" s="2"/>
      <c r="AO7" s="8">
        <f t="shared" si="19"/>
        <v>1</v>
      </c>
      <c r="AP7" s="8">
        <f t="shared" si="20"/>
        <v>0</v>
      </c>
      <c r="AQ7" s="8">
        <f t="shared" si="21"/>
        <v>0</v>
      </c>
      <c r="AR7" s="8">
        <f t="shared" si="22"/>
        <v>0</v>
      </c>
      <c r="AS7" s="8">
        <f t="shared" si="23"/>
        <v>0</v>
      </c>
      <c r="AT7" s="8">
        <f t="shared" si="24"/>
        <v>0</v>
      </c>
      <c r="AU7" s="8">
        <f t="shared" si="0"/>
        <v>0</v>
      </c>
      <c r="AV7" s="8">
        <f t="shared" si="25"/>
        <v>0</v>
      </c>
      <c r="AW7" s="8">
        <f t="shared" si="26"/>
        <v>0</v>
      </c>
      <c r="AX7" s="8">
        <f t="shared" si="27"/>
        <v>0</v>
      </c>
      <c r="AY7" s="3">
        <f t="shared" si="1"/>
        <v>6</v>
      </c>
      <c r="AZ7" s="3">
        <f t="shared" si="2"/>
        <v>0</v>
      </c>
      <c r="BA7" s="3">
        <f t="shared" si="3"/>
        <v>0</v>
      </c>
      <c r="BB7" s="3">
        <f t="shared" si="4"/>
        <v>0</v>
      </c>
      <c r="BC7" s="3">
        <f t="shared" si="5"/>
        <v>0</v>
      </c>
      <c r="BD7" s="3">
        <f t="shared" si="6"/>
        <v>0</v>
      </c>
      <c r="BE7" s="3">
        <f t="shared" si="7"/>
        <v>0</v>
      </c>
      <c r="BF7" s="3">
        <f t="shared" si="28"/>
        <v>6</v>
      </c>
      <c r="BG7" s="11"/>
      <c r="BH7" s="10"/>
      <c r="BI7" s="11"/>
      <c r="BJ7" s="10"/>
      <c r="BK7" s="11"/>
      <c r="BL7" s="10"/>
      <c r="BM7" s="11"/>
      <c r="BN7" s="10"/>
      <c r="BO7" s="11"/>
      <c r="BP7" s="10"/>
      <c r="BQ7" s="12"/>
      <c r="BR7" s="8"/>
      <c r="BS7" s="12"/>
      <c r="BT7" s="10"/>
      <c r="BU7" s="11"/>
      <c r="BV7" s="10"/>
      <c r="BW7" s="11"/>
      <c r="BX7" s="10"/>
      <c r="BY7" s="11"/>
      <c r="BZ7" s="10"/>
      <c r="CA7" s="11"/>
      <c r="CB7" s="10"/>
      <c r="CC7" s="11"/>
      <c r="CD7" s="10"/>
      <c r="CE7" s="11"/>
      <c r="CF7" s="10"/>
      <c r="CG7" s="11"/>
      <c r="CH7" s="8"/>
      <c r="CI7" s="12"/>
      <c r="CJ7" s="10"/>
      <c r="CK7" s="32"/>
      <c r="CL7" s="11"/>
      <c r="CM7" s="11"/>
      <c r="CN7" s="11"/>
      <c r="CO7" s="34">
        <f t="shared" si="29"/>
        <v>0</v>
      </c>
      <c r="CP7" s="16"/>
    </row>
    <row r="8" spans="1:95" x14ac:dyDescent="0.25">
      <c r="A8" s="2">
        <v>3</v>
      </c>
      <c r="B8" s="2" t="s">
        <v>90</v>
      </c>
      <c r="C8" s="14" t="str">
        <f t="shared" si="8"/>
        <v>Emballage</v>
      </c>
      <c r="D8" s="8">
        <f t="shared" si="9"/>
        <v>401220</v>
      </c>
      <c r="E8" s="37" t="s">
        <v>106</v>
      </c>
      <c r="F8" s="3" t="s">
        <v>91</v>
      </c>
      <c r="G8" s="3" t="s">
        <v>92</v>
      </c>
      <c r="H8" s="3" t="s">
        <v>93</v>
      </c>
      <c r="I8" s="40" t="s">
        <v>101</v>
      </c>
      <c r="J8" s="37"/>
      <c r="K8" s="3">
        <v>1</v>
      </c>
      <c r="L8" s="5">
        <v>42391</v>
      </c>
      <c r="M8" s="17"/>
      <c r="N8" s="5">
        <v>42391</v>
      </c>
      <c r="O8" s="8">
        <f t="shared" si="10"/>
        <v>2</v>
      </c>
      <c r="P8" s="3" t="str">
        <f t="shared" si="11"/>
        <v>AM</v>
      </c>
      <c r="Q8" s="3" t="s">
        <v>95</v>
      </c>
      <c r="R8" s="2"/>
      <c r="S8" s="2"/>
      <c r="T8" s="2"/>
      <c r="U8" s="2">
        <v>8</v>
      </c>
      <c r="V8" s="2">
        <v>8</v>
      </c>
      <c r="W8" s="2"/>
      <c r="X8" s="2"/>
      <c r="Y8" s="8">
        <f t="shared" si="12"/>
        <v>16</v>
      </c>
      <c r="Z8" s="3">
        <v>175</v>
      </c>
      <c r="AA8" s="37" t="s">
        <v>97</v>
      </c>
      <c r="AB8" s="3">
        <v>250</v>
      </c>
      <c r="AC8" s="3" t="s">
        <v>96</v>
      </c>
      <c r="AD8" s="10">
        <f>SUMIFS([1]Données!$F$2:$F$2000,[1]Données!$A$2:$A$2000,$Z8,[1]Données!$B$2:$B$2000,$F8,[1]Données!$C$2:$C$2000,$AD$1,[1]Données!$G$2:$G$2000,$AC8)</f>
        <v>19.851099999999999</v>
      </c>
      <c r="AE8" s="8">
        <f t="shared" si="13"/>
        <v>16</v>
      </c>
      <c r="AF8" s="8">
        <f t="shared" si="14"/>
        <v>0</v>
      </c>
      <c r="AG8" s="8">
        <f t="shared" si="15"/>
        <v>0</v>
      </c>
      <c r="AH8" s="8"/>
      <c r="AI8" s="2"/>
      <c r="AJ8" s="8">
        <f t="shared" si="16"/>
        <v>0</v>
      </c>
      <c r="AK8" s="8">
        <f t="shared" si="17"/>
        <v>12</v>
      </c>
      <c r="AL8" s="8">
        <f t="shared" si="18"/>
        <v>10</v>
      </c>
      <c r="AM8" s="2"/>
      <c r="AN8" s="2"/>
      <c r="AO8" s="8">
        <f t="shared" si="19"/>
        <v>2</v>
      </c>
      <c r="AP8" s="8">
        <f t="shared" si="20"/>
        <v>0</v>
      </c>
      <c r="AQ8" s="8">
        <f t="shared" si="21"/>
        <v>0</v>
      </c>
      <c r="AR8" s="8">
        <f t="shared" si="22"/>
        <v>0</v>
      </c>
      <c r="AS8" s="8">
        <f t="shared" si="23"/>
        <v>0</v>
      </c>
      <c r="AT8" s="8">
        <f t="shared" si="24"/>
        <v>1</v>
      </c>
      <c r="AU8" s="8">
        <f t="shared" si="0"/>
        <v>1</v>
      </c>
      <c r="AV8" s="8">
        <f t="shared" si="25"/>
        <v>0</v>
      </c>
      <c r="AW8" s="8">
        <f t="shared" si="26"/>
        <v>0</v>
      </c>
      <c r="AX8" s="8">
        <f t="shared" si="27"/>
        <v>2</v>
      </c>
      <c r="AY8" s="3">
        <f t="shared" si="1"/>
        <v>0</v>
      </c>
      <c r="AZ8" s="3">
        <f t="shared" si="2"/>
        <v>0</v>
      </c>
      <c r="BA8" s="3">
        <f t="shared" si="3"/>
        <v>0</v>
      </c>
      <c r="BB8" s="3">
        <f t="shared" si="4"/>
        <v>7</v>
      </c>
      <c r="BC8" s="3">
        <f t="shared" si="5"/>
        <v>7</v>
      </c>
      <c r="BD8" s="3">
        <f t="shared" si="6"/>
        <v>0</v>
      </c>
      <c r="BE8" s="3">
        <f t="shared" si="7"/>
        <v>0</v>
      </c>
      <c r="BF8" s="3">
        <f t="shared" si="28"/>
        <v>14</v>
      </c>
      <c r="BG8" s="11"/>
      <c r="BH8" s="10"/>
      <c r="BI8" s="11"/>
      <c r="BJ8" s="10"/>
      <c r="BK8" s="11"/>
      <c r="BL8" s="10"/>
      <c r="BM8" s="11"/>
      <c r="BN8" s="10"/>
      <c r="BO8" s="11"/>
      <c r="BP8" s="10"/>
      <c r="BQ8" s="12"/>
      <c r="BR8" s="8"/>
      <c r="BS8" s="12"/>
      <c r="BT8" s="10"/>
      <c r="BU8" s="11"/>
      <c r="BV8" s="10"/>
      <c r="BW8" s="11"/>
      <c r="BX8" s="10"/>
      <c r="BY8" s="11"/>
      <c r="BZ8" s="10"/>
      <c r="CA8" s="11"/>
      <c r="CB8" s="10"/>
      <c r="CC8" s="11"/>
      <c r="CD8" s="10"/>
      <c r="CE8" s="11"/>
      <c r="CF8" s="10"/>
      <c r="CG8" s="11"/>
      <c r="CH8" s="8"/>
      <c r="CI8" s="12"/>
      <c r="CJ8" s="10"/>
      <c r="CK8" s="32"/>
      <c r="CL8" s="11"/>
      <c r="CM8" s="11"/>
      <c r="CN8" s="11"/>
      <c r="CO8" s="34">
        <f t="shared" si="29"/>
        <v>0</v>
      </c>
      <c r="CP8" s="16"/>
    </row>
    <row r="9" spans="1:95" x14ac:dyDescent="0.25">
      <c r="A9" s="6"/>
      <c r="B9" s="2"/>
      <c r="C9" s="14" t="str">
        <f t="shared" si="8"/>
        <v/>
      </c>
      <c r="D9" s="8" t="str">
        <f t="shared" si="9"/>
        <v/>
      </c>
      <c r="E9" s="37"/>
      <c r="F9" s="3"/>
      <c r="G9" s="3"/>
      <c r="H9" s="3"/>
      <c r="I9" s="40"/>
      <c r="J9" s="37"/>
      <c r="K9" s="3"/>
      <c r="L9" s="5"/>
      <c r="M9" s="17"/>
      <c r="N9" s="5"/>
      <c r="O9" s="8">
        <f t="shared" si="10"/>
        <v>0</v>
      </c>
      <c r="P9" s="3" t="str">
        <f t="shared" si="11"/>
        <v/>
      </c>
      <c r="Q9" s="3"/>
      <c r="R9" s="2"/>
      <c r="S9" s="2"/>
      <c r="T9" s="2"/>
      <c r="U9" s="2"/>
      <c r="V9" s="2"/>
      <c r="W9" s="2"/>
      <c r="X9" s="2"/>
      <c r="Y9" s="8">
        <f t="shared" si="12"/>
        <v>0</v>
      </c>
      <c r="Z9" s="3"/>
      <c r="AA9" s="37"/>
      <c r="AB9" s="3"/>
      <c r="AC9" s="3"/>
      <c r="AD9" s="10">
        <f>SUMIFS([1]Données!$F$2:$F$2000,[1]Données!$A$2:$A$2000,$Z9,[1]Données!$B$2:$B$2000,$F9,[1]Données!$C$2:$C$2000,$AD$1,[1]Données!$G$2:$G$2000,$AC9)</f>
        <v>0</v>
      </c>
      <c r="AE9" s="8">
        <f t="shared" si="13"/>
        <v>0</v>
      </c>
      <c r="AF9" s="8">
        <f t="shared" si="14"/>
        <v>0</v>
      </c>
      <c r="AG9" s="8">
        <f t="shared" si="15"/>
        <v>0</v>
      </c>
      <c r="AH9" s="8"/>
      <c r="AI9" s="2"/>
      <c r="AJ9" s="8">
        <f t="shared" si="16"/>
        <v>0</v>
      </c>
      <c r="AK9" s="8">
        <f t="shared" si="17"/>
        <v>0</v>
      </c>
      <c r="AL9" s="8">
        <f t="shared" si="18"/>
        <v>0</v>
      </c>
      <c r="AM9" s="2"/>
      <c r="AN9" s="2"/>
      <c r="AO9" s="8">
        <f t="shared" si="19"/>
        <v>0</v>
      </c>
      <c r="AP9" s="8">
        <f t="shared" si="20"/>
        <v>0</v>
      </c>
      <c r="AQ9" s="8">
        <f t="shared" si="21"/>
        <v>0</v>
      </c>
      <c r="AR9" s="8">
        <f t="shared" si="22"/>
        <v>0</v>
      </c>
      <c r="AS9" s="8">
        <f t="shared" si="23"/>
        <v>0</v>
      </c>
      <c r="AT9" s="8">
        <f t="shared" si="24"/>
        <v>0</v>
      </c>
      <c r="AU9" s="8">
        <f t="shared" si="0"/>
        <v>0</v>
      </c>
      <c r="AV9" s="8">
        <f t="shared" si="25"/>
        <v>0</v>
      </c>
      <c r="AW9" s="8">
        <f t="shared" si="26"/>
        <v>0</v>
      </c>
      <c r="AX9" s="8">
        <f t="shared" si="27"/>
        <v>0</v>
      </c>
      <c r="AY9" s="3">
        <f t="shared" si="1"/>
        <v>0</v>
      </c>
      <c r="AZ9" s="3">
        <f t="shared" si="2"/>
        <v>0</v>
      </c>
      <c r="BA9" s="3">
        <f t="shared" si="3"/>
        <v>0</v>
      </c>
      <c r="BB9" s="3">
        <f t="shared" si="4"/>
        <v>0</v>
      </c>
      <c r="BC9" s="3">
        <f t="shared" si="5"/>
        <v>0</v>
      </c>
      <c r="BD9" s="3">
        <f t="shared" si="6"/>
        <v>0</v>
      </c>
      <c r="BE9" s="3">
        <f t="shared" si="7"/>
        <v>0</v>
      </c>
      <c r="BF9" s="3">
        <f t="shared" si="28"/>
        <v>0</v>
      </c>
      <c r="BG9" s="11"/>
      <c r="BH9" s="10"/>
      <c r="BI9" s="11"/>
      <c r="BJ9" s="10"/>
      <c r="BK9" s="11"/>
      <c r="BL9" s="10"/>
      <c r="BM9" s="11"/>
      <c r="BN9" s="10"/>
      <c r="BO9" s="11"/>
      <c r="BP9" s="10"/>
      <c r="BQ9" s="12"/>
      <c r="BR9" s="8"/>
      <c r="BS9" s="12"/>
      <c r="BT9" s="10"/>
      <c r="BU9" s="11"/>
      <c r="BV9" s="10"/>
      <c r="BW9" s="11"/>
      <c r="BX9" s="10"/>
      <c r="BY9" s="11"/>
      <c r="BZ9" s="10"/>
      <c r="CA9" s="11"/>
      <c r="CB9" s="10"/>
      <c r="CC9" s="11"/>
      <c r="CD9" s="10"/>
      <c r="CE9" s="11"/>
      <c r="CF9" s="10"/>
      <c r="CG9" s="11"/>
      <c r="CH9" s="8"/>
      <c r="CI9" s="12"/>
      <c r="CJ9" s="10"/>
      <c r="CK9" s="32"/>
      <c r="CL9" s="11"/>
      <c r="CM9" s="11"/>
      <c r="CN9" s="11"/>
      <c r="CO9" s="34">
        <f t="shared" si="29"/>
        <v>0</v>
      </c>
      <c r="CP9" s="16"/>
    </row>
    <row r="10" spans="1:95" x14ac:dyDescent="0.25">
      <c r="A10" s="6">
        <v>4</v>
      </c>
      <c r="B10" s="2" t="s">
        <v>90</v>
      </c>
      <c r="C10" s="14" t="str">
        <f t="shared" si="8"/>
        <v>Emballage</v>
      </c>
      <c r="D10" s="8">
        <f t="shared" si="9"/>
        <v>401220</v>
      </c>
      <c r="E10" s="37" t="s">
        <v>105</v>
      </c>
      <c r="F10" s="3" t="s">
        <v>91</v>
      </c>
      <c r="G10" s="3" t="s">
        <v>92</v>
      </c>
      <c r="H10" s="3" t="s">
        <v>93</v>
      </c>
      <c r="I10" s="40" t="s">
        <v>102</v>
      </c>
      <c r="J10" s="37"/>
      <c r="K10" s="3">
        <v>5</v>
      </c>
      <c r="L10" s="5">
        <v>42394</v>
      </c>
      <c r="M10" s="17"/>
      <c r="N10" s="5">
        <v>42398</v>
      </c>
      <c r="O10" s="8">
        <f t="shared" si="10"/>
        <v>0</v>
      </c>
      <c r="P10" s="3" t="str">
        <f t="shared" si="11"/>
        <v>AM</v>
      </c>
      <c r="Q10" s="3" t="s">
        <v>95</v>
      </c>
      <c r="R10" s="2"/>
      <c r="S10" s="2"/>
      <c r="T10" s="2"/>
      <c r="U10" s="2"/>
      <c r="V10" s="2"/>
      <c r="W10" s="2"/>
      <c r="X10" s="2"/>
      <c r="Y10" s="8">
        <f t="shared" si="12"/>
        <v>0</v>
      </c>
      <c r="Z10" s="3">
        <v>175</v>
      </c>
      <c r="AA10" s="37" t="s">
        <v>97</v>
      </c>
      <c r="AB10" s="3">
        <v>205</v>
      </c>
      <c r="AC10" s="3" t="s">
        <v>96</v>
      </c>
      <c r="AD10" s="10">
        <f>SUMIFS([1]Données!$F$2:$F$2000,[1]Données!$A$2:$A$2000,$Z11,[1]Données!$B$2:$B$2000,$F10,[1]Données!$C$2:$C$2000,$AD$1,[1]Données!$G$2:$G$2000,$AC10)</f>
        <v>19.851099999999999</v>
      </c>
      <c r="AE10" s="8">
        <f t="shared" si="13"/>
        <v>0</v>
      </c>
      <c r="AF10" s="8">
        <f t="shared" si="14"/>
        <v>0</v>
      </c>
      <c r="AG10" s="8">
        <f t="shared" si="15"/>
        <v>0</v>
      </c>
      <c r="AH10" s="8"/>
      <c r="AI10" s="2"/>
      <c r="AJ10" s="8">
        <f t="shared" si="16"/>
        <v>0</v>
      </c>
      <c r="AK10" s="8">
        <f t="shared" si="17"/>
        <v>0</v>
      </c>
      <c r="AL10" s="8">
        <f t="shared" si="18"/>
        <v>0</v>
      </c>
      <c r="AM10" s="2"/>
      <c r="AN10" s="2"/>
      <c r="AO10" s="8">
        <f t="shared" si="19"/>
        <v>0</v>
      </c>
      <c r="AP10" s="8">
        <f t="shared" si="20"/>
        <v>0</v>
      </c>
      <c r="AQ10" s="8">
        <f t="shared" si="21"/>
        <v>0</v>
      </c>
      <c r="AR10" s="8">
        <f t="shared" si="22"/>
        <v>0</v>
      </c>
      <c r="AS10" s="8">
        <f t="shared" si="23"/>
        <v>0</v>
      </c>
      <c r="AT10" s="8">
        <f t="shared" si="24"/>
        <v>0</v>
      </c>
      <c r="AU10" s="8">
        <f t="shared" si="0"/>
        <v>0</v>
      </c>
      <c r="AV10" s="8">
        <f t="shared" si="25"/>
        <v>0</v>
      </c>
      <c r="AW10" s="8">
        <f t="shared" si="26"/>
        <v>0</v>
      </c>
      <c r="AX10" s="8">
        <f t="shared" si="27"/>
        <v>0</v>
      </c>
      <c r="AY10" s="3">
        <f t="shared" si="1"/>
        <v>0</v>
      </c>
      <c r="AZ10" s="3">
        <f t="shared" si="2"/>
        <v>0</v>
      </c>
      <c r="BA10" s="3">
        <f t="shared" si="3"/>
        <v>0</v>
      </c>
      <c r="BB10" s="3">
        <f t="shared" si="4"/>
        <v>0</v>
      </c>
      <c r="BC10" s="3">
        <f t="shared" si="5"/>
        <v>0</v>
      </c>
      <c r="BD10" s="3">
        <f t="shared" si="6"/>
        <v>0</v>
      </c>
      <c r="BE10" s="3">
        <f t="shared" si="7"/>
        <v>0</v>
      </c>
      <c r="BF10" s="3">
        <f t="shared" si="28"/>
        <v>0</v>
      </c>
      <c r="BG10" s="11"/>
      <c r="BH10" s="10"/>
      <c r="BI10" s="11"/>
      <c r="BJ10" s="10"/>
      <c r="BK10" s="11"/>
      <c r="BL10" s="10"/>
      <c r="BM10" s="11"/>
      <c r="BN10" s="10"/>
      <c r="BO10" s="11"/>
      <c r="BP10" s="10"/>
      <c r="BQ10" s="12"/>
      <c r="BR10" s="8"/>
      <c r="BS10" s="12"/>
      <c r="BT10" s="10"/>
      <c r="BU10" s="11"/>
      <c r="BV10" s="10"/>
      <c r="BW10" s="11"/>
      <c r="BX10" s="10"/>
      <c r="BY10" s="11"/>
      <c r="BZ10" s="10"/>
      <c r="CA10" s="11"/>
      <c r="CB10" s="10"/>
      <c r="CC10" s="11"/>
      <c r="CD10" s="10"/>
      <c r="CE10" s="11"/>
      <c r="CF10" s="10"/>
      <c r="CG10" s="11"/>
      <c r="CH10" s="8"/>
      <c r="CI10" s="12"/>
      <c r="CJ10" s="10"/>
      <c r="CK10" s="32"/>
      <c r="CL10" s="11"/>
      <c r="CM10" s="11"/>
      <c r="CN10" s="11"/>
      <c r="CO10" s="34">
        <f t="shared" si="29"/>
        <v>0</v>
      </c>
      <c r="CP10" s="16"/>
    </row>
    <row r="11" spans="1:95" x14ac:dyDescent="0.25">
      <c r="A11" s="6">
        <v>4</v>
      </c>
      <c r="B11" s="2" t="s">
        <v>90</v>
      </c>
      <c r="C11" s="14" t="str">
        <f t="shared" si="8"/>
        <v>Emballage</v>
      </c>
      <c r="D11" s="8">
        <f t="shared" si="9"/>
        <v>401220</v>
      </c>
      <c r="E11" s="37" t="s">
        <v>104</v>
      </c>
      <c r="F11" s="3" t="s">
        <v>91</v>
      </c>
      <c r="G11" s="3" t="s">
        <v>92</v>
      </c>
      <c r="H11" s="3" t="s">
        <v>93</v>
      </c>
      <c r="I11" s="40" t="s">
        <v>94</v>
      </c>
      <c r="J11" s="37"/>
      <c r="K11" s="3">
        <v>1</v>
      </c>
      <c r="L11" s="5">
        <v>42398</v>
      </c>
      <c r="M11" s="17"/>
      <c r="N11" s="5">
        <v>42398</v>
      </c>
      <c r="O11" s="8">
        <f t="shared" si="10"/>
        <v>0</v>
      </c>
      <c r="P11" s="3" t="str">
        <f t="shared" si="11"/>
        <v>PM</v>
      </c>
      <c r="Q11" s="3" t="s">
        <v>100</v>
      </c>
      <c r="R11" s="2"/>
      <c r="S11" s="2"/>
      <c r="T11" s="2"/>
      <c r="U11" s="2"/>
      <c r="V11" s="2"/>
      <c r="W11" s="2"/>
      <c r="X11" s="2"/>
      <c r="Y11" s="8">
        <f t="shared" si="12"/>
        <v>0</v>
      </c>
      <c r="Z11" s="3">
        <v>175</v>
      </c>
      <c r="AA11" s="37" t="s">
        <v>97</v>
      </c>
      <c r="AB11" s="3">
        <v>190</v>
      </c>
      <c r="AC11" s="3" t="s">
        <v>96</v>
      </c>
      <c r="AD11" s="10">
        <f>SUMIFS([1]Données!$F$2:$F$2000,[1]Données!$A$2:$A$2000,#REF!,[1]Données!$B$2:$B$2000,$F11,[1]Données!$C$2:$C$2000,$AD$1,[1]Données!$G$2:$G$2000,$AC11)</f>
        <v>0</v>
      </c>
      <c r="AE11" s="8">
        <f t="shared" si="13"/>
        <v>0</v>
      </c>
      <c r="AF11" s="8">
        <f t="shared" si="14"/>
        <v>0</v>
      </c>
      <c r="AG11" s="8">
        <f t="shared" si="15"/>
        <v>0</v>
      </c>
      <c r="AH11" s="8"/>
      <c r="AI11" s="2"/>
      <c r="AJ11" s="8">
        <f t="shared" si="16"/>
        <v>0</v>
      </c>
      <c r="AK11" s="8">
        <f t="shared" si="17"/>
        <v>0</v>
      </c>
      <c r="AL11" s="8">
        <f t="shared" si="18"/>
        <v>0</v>
      </c>
      <c r="AM11" s="2"/>
      <c r="AN11" s="2"/>
      <c r="AO11" s="8">
        <f t="shared" si="19"/>
        <v>0</v>
      </c>
      <c r="AP11" s="8">
        <f t="shared" si="20"/>
        <v>0</v>
      </c>
      <c r="AQ11" s="8">
        <f t="shared" si="21"/>
        <v>0</v>
      </c>
      <c r="AR11" s="8">
        <f t="shared" si="22"/>
        <v>0</v>
      </c>
      <c r="AS11" s="8">
        <f t="shared" si="23"/>
        <v>0</v>
      </c>
      <c r="AT11" s="8">
        <f t="shared" si="24"/>
        <v>0</v>
      </c>
      <c r="AU11" s="8">
        <f t="shared" si="0"/>
        <v>0</v>
      </c>
      <c r="AV11" s="8">
        <f t="shared" si="25"/>
        <v>0</v>
      </c>
      <c r="AW11" s="8">
        <f t="shared" si="26"/>
        <v>0</v>
      </c>
      <c r="AX11" s="8">
        <f t="shared" si="27"/>
        <v>0</v>
      </c>
      <c r="AY11" s="3">
        <f t="shared" si="1"/>
        <v>0</v>
      </c>
      <c r="AZ11" s="3">
        <f t="shared" si="2"/>
        <v>0</v>
      </c>
      <c r="BA11" s="3">
        <f t="shared" si="3"/>
        <v>0</v>
      </c>
      <c r="BB11" s="3">
        <f t="shared" si="4"/>
        <v>0</v>
      </c>
      <c r="BC11" s="3">
        <f t="shared" si="5"/>
        <v>0</v>
      </c>
      <c r="BD11" s="3">
        <f t="shared" si="6"/>
        <v>0</v>
      </c>
      <c r="BE11" s="3">
        <f t="shared" si="7"/>
        <v>0</v>
      </c>
      <c r="BF11" s="3">
        <f t="shared" si="28"/>
        <v>0</v>
      </c>
      <c r="BG11" s="11"/>
      <c r="BH11" s="10"/>
      <c r="BI11" s="11"/>
      <c r="BJ11" s="10"/>
      <c r="BK11" s="11"/>
      <c r="BL11" s="10"/>
      <c r="BM11" s="11"/>
      <c r="BN11" s="10"/>
      <c r="BO11" s="11"/>
      <c r="BP11" s="10"/>
      <c r="BQ11" s="12"/>
      <c r="BR11" s="8"/>
      <c r="BS11" s="12"/>
      <c r="BT11" s="10"/>
      <c r="BU11" s="11"/>
      <c r="BV11" s="10"/>
      <c r="BW11" s="11"/>
      <c r="BX11" s="10"/>
      <c r="BY11" s="11"/>
      <c r="BZ11" s="10"/>
      <c r="CA11" s="11"/>
      <c r="CB11" s="10"/>
      <c r="CC11" s="11"/>
      <c r="CD11" s="10"/>
      <c r="CE11" s="11"/>
      <c r="CF11" s="10"/>
      <c r="CG11" s="11"/>
      <c r="CH11" s="8"/>
      <c r="CI11" s="12"/>
      <c r="CJ11" s="10"/>
      <c r="CK11" s="32"/>
      <c r="CL11" s="11"/>
      <c r="CM11" s="11"/>
      <c r="CN11" s="11"/>
      <c r="CO11" s="34">
        <f t="shared" si="29"/>
        <v>0</v>
      </c>
      <c r="CP11" s="16"/>
    </row>
    <row r="12" spans="1:95" x14ac:dyDescent="0.25">
      <c r="A12" s="6"/>
      <c r="B12" s="2"/>
      <c r="C12" s="14" t="str">
        <f t="shared" si="8"/>
        <v/>
      </c>
      <c r="D12" s="8" t="str">
        <f t="shared" si="9"/>
        <v/>
      </c>
      <c r="E12" s="37"/>
      <c r="F12" s="3"/>
      <c r="G12" s="3"/>
      <c r="H12" s="3"/>
      <c r="I12" s="40"/>
      <c r="J12" s="37"/>
      <c r="K12" s="3"/>
      <c r="L12" s="5"/>
      <c r="M12" s="17"/>
      <c r="N12" s="5"/>
      <c r="O12" s="8">
        <f t="shared" si="10"/>
        <v>0</v>
      </c>
      <c r="P12" s="3" t="str">
        <f t="shared" si="11"/>
        <v/>
      </c>
      <c r="Q12" s="3"/>
      <c r="R12" s="2"/>
      <c r="S12" s="2"/>
      <c r="T12" s="2"/>
      <c r="U12" s="2"/>
      <c r="V12" s="2"/>
      <c r="W12" s="2"/>
      <c r="X12" s="2"/>
      <c r="Y12" s="8">
        <f t="shared" si="12"/>
        <v>0</v>
      </c>
      <c r="Z12" s="3"/>
      <c r="AA12" s="37"/>
      <c r="AB12" s="3"/>
      <c r="AC12" s="3"/>
      <c r="AD12" s="10">
        <f>SUMIFS([1]Données!$F$2:$F$2000,[1]Données!$A$2:$A$2000,$Z12,[1]Données!$B$2:$B$2000,$F12,[1]Données!$C$2:$C$2000,$AD$1,[1]Données!$G$2:$G$2000,$AC12)</f>
        <v>0</v>
      </c>
      <c r="AE12" s="8">
        <f t="shared" si="13"/>
        <v>0</v>
      </c>
      <c r="AF12" s="8">
        <f t="shared" si="14"/>
        <v>0</v>
      </c>
      <c r="AG12" s="8">
        <f t="shared" si="15"/>
        <v>0</v>
      </c>
      <c r="AH12" s="8"/>
      <c r="AI12" s="2"/>
      <c r="AJ12" s="8">
        <f t="shared" si="16"/>
        <v>0</v>
      </c>
      <c r="AK12" s="8">
        <f t="shared" si="17"/>
        <v>0</v>
      </c>
      <c r="AL12" s="8">
        <f t="shared" si="18"/>
        <v>0</v>
      </c>
      <c r="AM12" s="2"/>
      <c r="AN12" s="2"/>
      <c r="AO12" s="8">
        <f t="shared" si="19"/>
        <v>0</v>
      </c>
      <c r="AP12" s="8">
        <f t="shared" si="20"/>
        <v>0</v>
      </c>
      <c r="AQ12" s="8">
        <f t="shared" si="21"/>
        <v>0</v>
      </c>
      <c r="AR12" s="8">
        <f t="shared" si="22"/>
        <v>0</v>
      </c>
      <c r="AS12" s="8">
        <f t="shared" si="23"/>
        <v>0</v>
      </c>
      <c r="AT12" s="8">
        <f t="shared" si="24"/>
        <v>0</v>
      </c>
      <c r="AU12" s="8">
        <f t="shared" si="0"/>
        <v>0</v>
      </c>
      <c r="AV12" s="8">
        <f t="shared" si="25"/>
        <v>0</v>
      </c>
      <c r="AW12" s="8">
        <f t="shared" si="26"/>
        <v>0</v>
      </c>
      <c r="AX12" s="8">
        <f t="shared" si="27"/>
        <v>0</v>
      </c>
      <c r="AY12" s="3">
        <f t="shared" si="1"/>
        <v>0</v>
      </c>
      <c r="AZ12" s="3">
        <f t="shared" si="2"/>
        <v>0</v>
      </c>
      <c r="BA12" s="3">
        <f t="shared" si="3"/>
        <v>0</v>
      </c>
      <c r="BB12" s="3">
        <f t="shared" si="4"/>
        <v>0</v>
      </c>
      <c r="BC12" s="3">
        <f t="shared" si="5"/>
        <v>0</v>
      </c>
      <c r="BD12" s="3">
        <f t="shared" si="6"/>
        <v>0</v>
      </c>
      <c r="BE12" s="3">
        <f t="shared" si="7"/>
        <v>0</v>
      </c>
      <c r="BF12" s="3">
        <f t="shared" si="28"/>
        <v>0</v>
      </c>
      <c r="BG12" s="11"/>
      <c r="BH12" s="10"/>
      <c r="BI12" s="11"/>
      <c r="BJ12" s="10"/>
      <c r="BK12" s="11"/>
      <c r="BL12" s="10"/>
      <c r="BM12" s="11"/>
      <c r="BN12" s="10"/>
      <c r="BO12" s="11"/>
      <c r="BP12" s="10"/>
      <c r="BQ12" s="12"/>
      <c r="BR12" s="8"/>
      <c r="BS12" s="12"/>
      <c r="BT12" s="10"/>
      <c r="BU12" s="11"/>
      <c r="BV12" s="10"/>
      <c r="BW12" s="11"/>
      <c r="BX12" s="10"/>
      <c r="BY12" s="11"/>
      <c r="BZ12" s="10"/>
      <c r="CA12" s="11"/>
      <c r="CB12" s="10"/>
      <c r="CC12" s="11"/>
      <c r="CD12" s="10"/>
      <c r="CE12" s="11"/>
      <c r="CF12" s="10"/>
      <c r="CG12" s="11"/>
      <c r="CH12" s="8"/>
      <c r="CI12" s="12"/>
      <c r="CJ12" s="10"/>
      <c r="CK12" s="32"/>
      <c r="CL12" s="11"/>
      <c r="CM12" s="11"/>
      <c r="CN12" s="11"/>
      <c r="CO12" s="34">
        <f t="shared" si="29"/>
        <v>0</v>
      </c>
      <c r="CP12" s="16"/>
    </row>
    <row r="13" spans="1:95" x14ac:dyDescent="0.25">
      <c r="A13" s="6">
        <v>5</v>
      </c>
      <c r="B13" s="2" t="s">
        <v>110</v>
      </c>
      <c r="C13" s="14" t="s">
        <v>111</v>
      </c>
      <c r="D13" s="8">
        <v>401220</v>
      </c>
      <c r="E13" s="37" t="s">
        <v>109</v>
      </c>
      <c r="F13" s="3" t="s">
        <v>91</v>
      </c>
      <c r="G13" s="3" t="s">
        <v>92</v>
      </c>
      <c r="H13" s="3" t="s">
        <v>93</v>
      </c>
      <c r="I13" s="40" t="s">
        <v>94</v>
      </c>
      <c r="J13" s="37"/>
      <c r="K13" s="3">
        <v>3</v>
      </c>
      <c r="L13" s="5">
        <v>42375</v>
      </c>
      <c r="M13" s="17"/>
      <c r="N13" s="5">
        <v>42377</v>
      </c>
      <c r="O13" s="8">
        <v>3</v>
      </c>
      <c r="P13" s="3" t="s">
        <v>112</v>
      </c>
      <c r="Q13" s="3" t="s">
        <v>95</v>
      </c>
      <c r="R13" s="2"/>
      <c r="S13" s="2"/>
      <c r="T13" s="2">
        <v>8</v>
      </c>
      <c r="U13" s="2">
        <v>8</v>
      </c>
      <c r="V13" s="2">
        <v>8</v>
      </c>
      <c r="W13" s="2"/>
      <c r="X13" s="2"/>
      <c r="Y13" s="8">
        <v>24</v>
      </c>
      <c r="Z13" s="3">
        <v>175</v>
      </c>
      <c r="AA13" s="37" t="s">
        <v>97</v>
      </c>
      <c r="AB13" s="3">
        <v>205</v>
      </c>
      <c r="AC13" s="3" t="s">
        <v>96</v>
      </c>
      <c r="AD13" s="10">
        <v>19.851099999999999</v>
      </c>
      <c r="AE13" s="8">
        <v>24</v>
      </c>
      <c r="AF13" s="8">
        <v>0</v>
      </c>
      <c r="AG13" s="8">
        <v>0</v>
      </c>
      <c r="AH13" s="8"/>
      <c r="AI13" s="2"/>
      <c r="AJ13" s="8">
        <v>0</v>
      </c>
      <c r="AK13" s="8">
        <v>18</v>
      </c>
      <c r="AL13" s="8">
        <v>15</v>
      </c>
      <c r="AM13" s="2"/>
      <c r="AN13" s="2"/>
      <c r="AO13" s="8">
        <v>3</v>
      </c>
      <c r="AP13" s="8">
        <v>0</v>
      </c>
      <c r="AQ13" s="8">
        <v>0</v>
      </c>
      <c r="AR13" s="8">
        <v>0</v>
      </c>
      <c r="AS13" s="8">
        <v>1</v>
      </c>
      <c r="AT13" s="8">
        <v>1</v>
      </c>
      <c r="AU13" s="8">
        <v>1</v>
      </c>
      <c r="AV13" s="8">
        <v>0</v>
      </c>
      <c r="AW13" s="8">
        <v>0</v>
      </c>
      <c r="AX13" s="8">
        <v>3</v>
      </c>
      <c r="AY13" s="3">
        <v>0</v>
      </c>
      <c r="AZ13" s="3">
        <v>0</v>
      </c>
      <c r="BA13" s="3">
        <v>7</v>
      </c>
      <c r="BB13" s="3">
        <v>7</v>
      </c>
      <c r="BC13" s="3">
        <v>7</v>
      </c>
      <c r="BD13" s="3">
        <v>0</v>
      </c>
      <c r="BE13" s="3">
        <v>0</v>
      </c>
      <c r="BF13" s="3">
        <v>21</v>
      </c>
      <c r="BG13" s="11"/>
      <c r="BH13" s="10"/>
      <c r="BI13" s="11"/>
      <c r="BJ13" s="10"/>
      <c r="BK13" s="11"/>
      <c r="BL13" s="10"/>
      <c r="BM13" s="11"/>
      <c r="BN13" s="10"/>
      <c r="BO13" s="11"/>
      <c r="BP13" s="10"/>
      <c r="BQ13" s="12"/>
      <c r="BR13" s="8"/>
      <c r="BS13" s="12"/>
      <c r="BT13" s="10"/>
      <c r="BU13" s="11"/>
      <c r="BV13" s="10"/>
      <c r="BW13" s="11"/>
      <c r="BX13" s="10"/>
      <c r="BY13" s="11"/>
      <c r="BZ13" s="10"/>
      <c r="CA13" s="11"/>
      <c r="CB13" s="10"/>
      <c r="CC13" s="11"/>
      <c r="CD13" s="10"/>
      <c r="CE13" s="11"/>
      <c r="CF13" s="10"/>
      <c r="CG13" s="11"/>
      <c r="CH13" s="8"/>
      <c r="CI13" s="12"/>
      <c r="CJ13" s="10"/>
      <c r="CK13" s="32"/>
      <c r="CL13" s="11"/>
      <c r="CM13" s="11"/>
      <c r="CN13" s="11"/>
      <c r="CO13" s="34">
        <v>0</v>
      </c>
      <c r="CP13" s="16"/>
    </row>
    <row r="14" spans="1:95" x14ac:dyDescent="0.25">
      <c r="A14" s="6"/>
      <c r="B14" s="2"/>
      <c r="C14" s="14" t="s">
        <v>113</v>
      </c>
      <c r="D14" s="8" t="s">
        <v>113</v>
      </c>
      <c r="E14" s="37"/>
      <c r="F14" s="3"/>
      <c r="G14" s="3"/>
      <c r="H14" s="3"/>
      <c r="I14" s="40"/>
      <c r="J14" s="37"/>
      <c r="K14" s="3"/>
      <c r="L14" s="5"/>
      <c r="M14" s="17"/>
      <c r="N14" s="5"/>
      <c r="O14" s="8">
        <v>0</v>
      </c>
      <c r="P14" s="3" t="s">
        <v>113</v>
      </c>
      <c r="Q14" s="3"/>
      <c r="R14" s="2"/>
      <c r="S14" s="2"/>
      <c r="T14" s="2"/>
      <c r="U14" s="2"/>
      <c r="V14" s="2"/>
      <c r="W14" s="2"/>
      <c r="X14" s="2"/>
      <c r="Y14" s="8">
        <v>0</v>
      </c>
      <c r="Z14" s="3"/>
      <c r="AA14" s="37"/>
      <c r="AB14" s="3"/>
      <c r="AC14" s="3"/>
      <c r="AD14" s="10">
        <v>0</v>
      </c>
      <c r="AE14" s="8">
        <v>0</v>
      </c>
      <c r="AF14" s="8">
        <v>0</v>
      </c>
      <c r="AG14" s="8">
        <v>0</v>
      </c>
      <c r="AH14" s="8"/>
      <c r="AI14" s="2"/>
      <c r="AJ14" s="8">
        <v>0</v>
      </c>
      <c r="AK14" s="8">
        <v>0</v>
      </c>
      <c r="AL14" s="8">
        <v>0</v>
      </c>
      <c r="AM14" s="2"/>
      <c r="AN14" s="2"/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11"/>
      <c r="BH14" s="10"/>
      <c r="BI14" s="11"/>
      <c r="BJ14" s="10"/>
      <c r="BK14" s="11"/>
      <c r="BL14" s="10"/>
      <c r="BM14" s="11"/>
      <c r="BN14" s="10"/>
      <c r="BO14" s="11"/>
      <c r="BP14" s="10"/>
      <c r="BQ14" s="12"/>
      <c r="BR14" s="8"/>
      <c r="BS14" s="12"/>
      <c r="BT14" s="10"/>
      <c r="BU14" s="11"/>
      <c r="BV14" s="10"/>
      <c r="BW14" s="11"/>
      <c r="BX14" s="10"/>
      <c r="BY14" s="11"/>
      <c r="BZ14" s="10"/>
      <c r="CA14" s="11"/>
      <c r="CB14" s="10"/>
      <c r="CC14" s="11"/>
      <c r="CD14" s="10"/>
      <c r="CE14" s="11"/>
      <c r="CF14" s="10"/>
      <c r="CG14" s="11"/>
      <c r="CH14" s="8"/>
      <c r="CI14" s="12"/>
      <c r="CJ14" s="10"/>
      <c r="CK14" s="32"/>
      <c r="CL14" s="11"/>
      <c r="CM14" s="11"/>
      <c r="CN14" s="11"/>
      <c r="CO14" s="34">
        <v>0</v>
      </c>
      <c r="CP14" s="16"/>
    </row>
    <row r="15" spans="1:95" x14ac:dyDescent="0.25">
      <c r="A15" s="6">
        <v>6</v>
      </c>
      <c r="B15" s="2" t="s">
        <v>110</v>
      </c>
      <c r="C15" s="14" t="s">
        <v>111</v>
      </c>
      <c r="D15" s="8">
        <v>401220</v>
      </c>
      <c r="E15" s="37" t="s">
        <v>108</v>
      </c>
      <c r="F15" s="3" t="s">
        <v>91</v>
      </c>
      <c r="G15" s="3" t="s">
        <v>92</v>
      </c>
      <c r="H15" s="3" t="s">
        <v>93</v>
      </c>
      <c r="I15" s="40" t="s">
        <v>98</v>
      </c>
      <c r="J15" s="37"/>
      <c r="K15" s="3">
        <v>1</v>
      </c>
      <c r="L15" s="5">
        <v>42384</v>
      </c>
      <c r="M15" s="17"/>
      <c r="N15" s="5">
        <v>42384</v>
      </c>
      <c r="O15" s="8">
        <v>1</v>
      </c>
      <c r="P15" s="3" t="s">
        <v>114</v>
      </c>
      <c r="Q15" s="3" t="s">
        <v>99</v>
      </c>
      <c r="R15" s="2"/>
      <c r="S15" s="2"/>
      <c r="T15" s="2"/>
      <c r="U15" s="2"/>
      <c r="V15" s="2">
        <v>5</v>
      </c>
      <c r="W15" s="2"/>
      <c r="X15" s="2"/>
      <c r="Y15" s="8">
        <v>5</v>
      </c>
      <c r="Z15" s="3">
        <v>175</v>
      </c>
      <c r="AA15" s="37" t="s">
        <v>97</v>
      </c>
      <c r="AB15" s="3">
        <v>250</v>
      </c>
      <c r="AC15" s="3" t="s">
        <v>96</v>
      </c>
      <c r="AD15" s="10">
        <v>19.851099999999999</v>
      </c>
      <c r="AE15" s="8">
        <v>5</v>
      </c>
      <c r="AF15" s="8">
        <v>0</v>
      </c>
      <c r="AG15" s="8">
        <v>0</v>
      </c>
      <c r="AH15" s="8"/>
      <c r="AI15" s="2"/>
      <c r="AJ15" s="8">
        <v>0</v>
      </c>
      <c r="AK15" s="8">
        <v>6</v>
      </c>
      <c r="AL15" s="8">
        <v>5</v>
      </c>
      <c r="AM15" s="2"/>
      <c r="AN15" s="2"/>
      <c r="AO15" s="8">
        <v>0</v>
      </c>
      <c r="AP15" s="8">
        <v>1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5</v>
      </c>
      <c r="AY15" s="3">
        <v>0</v>
      </c>
      <c r="AZ15" s="3">
        <v>0</v>
      </c>
      <c r="BA15" s="3">
        <v>0</v>
      </c>
      <c r="BB15" s="3">
        <v>0</v>
      </c>
      <c r="BC15" s="3">
        <v>5</v>
      </c>
      <c r="BD15" s="3">
        <v>0</v>
      </c>
      <c r="BE15" s="3">
        <v>0</v>
      </c>
      <c r="BF15" s="3">
        <v>5</v>
      </c>
      <c r="BG15" s="11"/>
      <c r="BH15" s="10"/>
      <c r="BI15" s="11"/>
      <c r="BJ15" s="10"/>
      <c r="BK15" s="11"/>
      <c r="BL15" s="10"/>
      <c r="BM15" s="11"/>
      <c r="BN15" s="10"/>
      <c r="BO15" s="11"/>
      <c r="BP15" s="10"/>
      <c r="BQ15" s="12"/>
      <c r="BR15" s="8"/>
      <c r="BS15" s="12"/>
      <c r="BT15" s="10"/>
      <c r="BU15" s="11"/>
      <c r="BV15" s="10"/>
      <c r="BW15" s="11"/>
      <c r="BX15" s="10"/>
      <c r="BY15" s="11"/>
      <c r="BZ15" s="10"/>
      <c r="CA15" s="11"/>
      <c r="CB15" s="10"/>
      <c r="CC15" s="11"/>
      <c r="CD15" s="10"/>
      <c r="CE15" s="11"/>
      <c r="CF15" s="10"/>
      <c r="CG15" s="11"/>
      <c r="CH15" s="8"/>
      <c r="CI15" s="12"/>
      <c r="CJ15" s="10"/>
      <c r="CK15" s="32"/>
      <c r="CL15" s="11"/>
      <c r="CM15" s="11"/>
      <c r="CN15" s="11"/>
      <c r="CO15" s="34">
        <v>0</v>
      </c>
      <c r="CP15" s="16"/>
    </row>
    <row r="16" spans="1:95" x14ac:dyDescent="0.25">
      <c r="A16" s="6">
        <v>6</v>
      </c>
      <c r="B16" s="2" t="s">
        <v>110</v>
      </c>
      <c r="C16" s="14" t="s">
        <v>111</v>
      </c>
      <c r="D16" s="8">
        <v>401220</v>
      </c>
      <c r="E16" s="37" t="s">
        <v>104</v>
      </c>
      <c r="F16" s="3" t="s">
        <v>91</v>
      </c>
      <c r="G16" s="3" t="s">
        <v>92</v>
      </c>
      <c r="H16" s="3" t="s">
        <v>93</v>
      </c>
      <c r="I16" s="40" t="s">
        <v>98</v>
      </c>
      <c r="J16" s="37"/>
      <c r="K16" s="3">
        <v>1</v>
      </c>
      <c r="L16" s="5">
        <v>42387</v>
      </c>
      <c r="M16" s="17"/>
      <c r="N16" s="5">
        <v>42387</v>
      </c>
      <c r="O16" s="8">
        <v>0</v>
      </c>
      <c r="P16" s="3" t="s">
        <v>115</v>
      </c>
      <c r="Q16" s="3" t="s">
        <v>100</v>
      </c>
      <c r="R16" s="2"/>
      <c r="S16" s="2"/>
      <c r="T16" s="2"/>
      <c r="U16" s="2"/>
      <c r="V16" s="2"/>
      <c r="W16" s="2"/>
      <c r="X16" s="2"/>
      <c r="Y16" s="8">
        <v>0</v>
      </c>
      <c r="Z16" s="3">
        <v>175</v>
      </c>
      <c r="AA16" s="37" t="s">
        <v>97</v>
      </c>
      <c r="AB16" s="3">
        <v>190</v>
      </c>
      <c r="AC16" s="3" t="s">
        <v>96</v>
      </c>
      <c r="AD16" s="10">
        <v>19.851099999999999</v>
      </c>
      <c r="AE16" s="8">
        <v>0</v>
      </c>
      <c r="AF16" s="8">
        <v>0</v>
      </c>
      <c r="AG16" s="8">
        <v>0</v>
      </c>
      <c r="AH16" s="8"/>
      <c r="AI16" s="2"/>
      <c r="AJ16" s="8">
        <v>0</v>
      </c>
      <c r="AK16" s="8">
        <v>0</v>
      </c>
      <c r="AL16" s="8">
        <v>0</v>
      </c>
      <c r="AM16" s="2"/>
      <c r="AN16" s="2"/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11"/>
      <c r="BH16" s="10"/>
      <c r="BI16" s="11"/>
      <c r="BJ16" s="10"/>
      <c r="BK16" s="11"/>
      <c r="BL16" s="10"/>
      <c r="BM16" s="11"/>
      <c r="BN16" s="10"/>
      <c r="BO16" s="11"/>
      <c r="BP16" s="10"/>
      <c r="BQ16" s="12"/>
      <c r="BR16" s="8"/>
      <c r="BS16" s="12"/>
      <c r="BT16" s="10"/>
      <c r="BU16" s="11"/>
      <c r="BV16" s="10"/>
      <c r="BW16" s="11"/>
      <c r="BX16" s="10"/>
      <c r="BY16" s="11"/>
      <c r="BZ16" s="10"/>
      <c r="CA16" s="11"/>
      <c r="CB16" s="10"/>
      <c r="CC16" s="11"/>
      <c r="CD16" s="10"/>
      <c r="CE16" s="11"/>
      <c r="CF16" s="10"/>
      <c r="CG16" s="11"/>
      <c r="CH16" s="8"/>
      <c r="CI16" s="12"/>
      <c r="CJ16" s="10"/>
      <c r="CK16" s="32"/>
      <c r="CL16" s="11"/>
      <c r="CM16" s="11"/>
      <c r="CN16" s="11"/>
      <c r="CO16" s="34">
        <v>0</v>
      </c>
      <c r="CP16" s="16"/>
    </row>
    <row r="17" spans="1:94" x14ac:dyDescent="0.25">
      <c r="A17" s="6"/>
      <c r="B17" s="2"/>
      <c r="C17" s="14" t="s">
        <v>113</v>
      </c>
      <c r="D17" s="8" t="s">
        <v>113</v>
      </c>
      <c r="E17" s="37"/>
      <c r="F17" s="3"/>
      <c r="G17" s="3"/>
      <c r="H17" s="3"/>
      <c r="I17" s="40"/>
      <c r="J17" s="37"/>
      <c r="K17" s="3"/>
      <c r="L17" s="5"/>
      <c r="M17" s="17"/>
      <c r="N17" s="5"/>
      <c r="O17" s="8">
        <v>0</v>
      </c>
      <c r="P17" s="3" t="s">
        <v>113</v>
      </c>
      <c r="Q17" s="3"/>
      <c r="R17" s="2"/>
      <c r="S17" s="2"/>
      <c r="T17" s="2"/>
      <c r="U17" s="2"/>
      <c r="V17" s="2"/>
      <c r="W17" s="2"/>
      <c r="X17" s="2"/>
      <c r="Y17" s="8">
        <v>0</v>
      </c>
      <c r="Z17" s="3"/>
      <c r="AA17" s="37"/>
      <c r="AB17" s="3"/>
      <c r="AC17" s="3"/>
      <c r="AD17" s="10">
        <v>0</v>
      </c>
      <c r="AE17" s="8">
        <v>0</v>
      </c>
      <c r="AF17" s="8">
        <v>0</v>
      </c>
      <c r="AG17" s="8">
        <v>0</v>
      </c>
      <c r="AH17" s="8"/>
      <c r="AI17" s="2"/>
      <c r="AJ17" s="8">
        <v>0</v>
      </c>
      <c r="AK17" s="8">
        <v>0</v>
      </c>
      <c r="AL17" s="8">
        <v>0</v>
      </c>
      <c r="AM17" s="2"/>
      <c r="AN17" s="2"/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11"/>
      <c r="BH17" s="10"/>
      <c r="BI17" s="11"/>
      <c r="BJ17" s="10"/>
      <c r="BK17" s="11"/>
      <c r="BL17" s="10"/>
      <c r="BM17" s="11"/>
      <c r="BN17" s="10"/>
      <c r="BO17" s="11"/>
      <c r="BP17" s="10"/>
      <c r="BQ17" s="12"/>
      <c r="BR17" s="8"/>
      <c r="BS17" s="12"/>
      <c r="BT17" s="10"/>
      <c r="BU17" s="11"/>
      <c r="BV17" s="10"/>
      <c r="BW17" s="11"/>
      <c r="BX17" s="10"/>
      <c r="BY17" s="11"/>
      <c r="BZ17" s="10"/>
      <c r="CA17" s="11"/>
      <c r="CB17" s="10"/>
      <c r="CC17" s="11"/>
      <c r="CD17" s="10"/>
      <c r="CE17" s="11"/>
      <c r="CF17" s="10"/>
      <c r="CG17" s="11"/>
      <c r="CH17" s="8"/>
      <c r="CI17" s="12"/>
      <c r="CJ17" s="10"/>
      <c r="CK17" s="32"/>
      <c r="CL17" s="11"/>
      <c r="CM17" s="11"/>
      <c r="CN17" s="11"/>
      <c r="CO17" s="34">
        <v>0</v>
      </c>
      <c r="CP17" s="16"/>
    </row>
    <row r="18" spans="1:94" x14ac:dyDescent="0.25">
      <c r="A18" s="6">
        <v>11</v>
      </c>
      <c r="B18" s="2" t="s">
        <v>116</v>
      </c>
      <c r="C18" s="14" t="s">
        <v>111</v>
      </c>
      <c r="D18" s="8">
        <v>401220</v>
      </c>
      <c r="E18" s="37" t="s">
        <v>107</v>
      </c>
      <c r="F18" s="3" t="s">
        <v>91</v>
      </c>
      <c r="G18" s="3" t="s">
        <v>92</v>
      </c>
      <c r="H18" s="3" t="s">
        <v>93</v>
      </c>
      <c r="I18" s="40" t="s">
        <v>98</v>
      </c>
      <c r="J18" s="37"/>
      <c r="K18" s="3">
        <v>1</v>
      </c>
      <c r="L18" s="5">
        <v>42387</v>
      </c>
      <c r="M18" s="17"/>
      <c r="N18" s="5">
        <v>42387</v>
      </c>
      <c r="O18" s="8">
        <v>1</v>
      </c>
      <c r="P18" s="3" t="s">
        <v>112</v>
      </c>
      <c r="Q18" s="3" t="s">
        <v>95</v>
      </c>
      <c r="R18" s="2">
        <v>6</v>
      </c>
      <c r="S18" s="2"/>
      <c r="T18" s="2"/>
      <c r="U18" s="2"/>
      <c r="V18" s="2"/>
      <c r="W18" s="2"/>
      <c r="X18" s="2"/>
      <c r="Y18" s="8">
        <v>6</v>
      </c>
      <c r="Z18" s="3">
        <v>175</v>
      </c>
      <c r="AA18" s="37" t="s">
        <v>97</v>
      </c>
      <c r="AB18" s="3">
        <v>190</v>
      </c>
      <c r="AC18" s="3" t="s">
        <v>96</v>
      </c>
      <c r="AD18" s="10">
        <v>19.851099999999999</v>
      </c>
      <c r="AE18" s="8">
        <v>6</v>
      </c>
      <c r="AF18" s="8">
        <v>0</v>
      </c>
      <c r="AG18" s="8">
        <v>0</v>
      </c>
      <c r="AH18" s="8"/>
      <c r="AI18" s="2"/>
      <c r="AJ18" s="8">
        <v>0</v>
      </c>
      <c r="AK18" s="8">
        <v>6</v>
      </c>
      <c r="AL18" s="8">
        <v>5</v>
      </c>
      <c r="AM18" s="2"/>
      <c r="AN18" s="2"/>
      <c r="AO18" s="8">
        <v>1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3">
        <v>6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6</v>
      </c>
      <c r="BG18" s="11"/>
      <c r="BH18" s="10"/>
      <c r="BI18" s="11"/>
      <c r="BJ18" s="10"/>
      <c r="BK18" s="11"/>
      <c r="BL18" s="10"/>
      <c r="BM18" s="11"/>
      <c r="BN18" s="10"/>
      <c r="BO18" s="11"/>
      <c r="BP18" s="10"/>
      <c r="BQ18" s="12"/>
      <c r="BR18" s="8"/>
      <c r="BS18" s="12"/>
      <c r="BT18" s="10"/>
      <c r="BU18" s="11"/>
      <c r="BV18" s="10"/>
      <c r="BW18" s="11"/>
      <c r="BX18" s="10"/>
      <c r="BY18" s="11"/>
      <c r="BZ18" s="10"/>
      <c r="CA18" s="11"/>
      <c r="CB18" s="10"/>
      <c r="CC18" s="11"/>
      <c r="CD18" s="10"/>
      <c r="CE18" s="11"/>
      <c r="CF18" s="10"/>
      <c r="CG18" s="11"/>
      <c r="CH18" s="8"/>
      <c r="CI18" s="12"/>
      <c r="CJ18" s="10"/>
      <c r="CK18" s="32"/>
      <c r="CL18" s="11"/>
      <c r="CM18" s="11"/>
      <c r="CN18" s="11"/>
      <c r="CO18" s="34">
        <v>0</v>
      </c>
      <c r="CP18" s="16"/>
    </row>
    <row r="19" spans="1:94" x14ac:dyDescent="0.25">
      <c r="A19" s="6">
        <v>11</v>
      </c>
      <c r="B19" s="2" t="s">
        <v>116</v>
      </c>
      <c r="C19" s="14" t="s">
        <v>111</v>
      </c>
      <c r="D19" s="8">
        <v>401220</v>
      </c>
      <c r="E19" s="37" t="s">
        <v>106</v>
      </c>
      <c r="F19" s="3" t="s">
        <v>91</v>
      </c>
      <c r="G19" s="3" t="s">
        <v>92</v>
      </c>
      <c r="H19" s="3" t="s">
        <v>93</v>
      </c>
      <c r="I19" s="40" t="s">
        <v>101</v>
      </c>
      <c r="J19" s="37"/>
      <c r="K19" s="3">
        <v>1</v>
      </c>
      <c r="L19" s="5">
        <v>42391</v>
      </c>
      <c r="M19" s="17"/>
      <c r="N19" s="5">
        <v>42391</v>
      </c>
      <c r="O19" s="8">
        <v>2</v>
      </c>
      <c r="P19" s="3" t="s">
        <v>112</v>
      </c>
      <c r="Q19" s="3" t="s">
        <v>95</v>
      </c>
      <c r="R19" s="2"/>
      <c r="S19" s="2"/>
      <c r="T19" s="2"/>
      <c r="U19" s="2">
        <v>8</v>
      </c>
      <c r="V19" s="2">
        <v>8</v>
      </c>
      <c r="W19" s="2"/>
      <c r="X19" s="2"/>
      <c r="Y19" s="8">
        <v>16</v>
      </c>
      <c r="Z19" s="3">
        <v>175</v>
      </c>
      <c r="AA19" s="37" t="s">
        <v>97</v>
      </c>
      <c r="AB19" s="3">
        <v>250</v>
      </c>
      <c r="AC19" s="3" t="s">
        <v>96</v>
      </c>
      <c r="AD19" s="10">
        <v>19.851099999999999</v>
      </c>
      <c r="AE19" s="8">
        <v>16</v>
      </c>
      <c r="AF19" s="8">
        <v>0</v>
      </c>
      <c r="AG19" s="8">
        <v>0</v>
      </c>
      <c r="AH19" s="8"/>
      <c r="AI19" s="2"/>
      <c r="AJ19" s="8">
        <v>0</v>
      </c>
      <c r="AK19" s="8">
        <v>12</v>
      </c>
      <c r="AL19" s="8">
        <v>10</v>
      </c>
      <c r="AM19" s="2"/>
      <c r="AN19" s="2"/>
      <c r="AO19" s="8">
        <v>2</v>
      </c>
      <c r="AP19" s="8">
        <v>0</v>
      </c>
      <c r="AQ19" s="8">
        <v>0</v>
      </c>
      <c r="AR19" s="8">
        <v>0</v>
      </c>
      <c r="AS19" s="8">
        <v>0</v>
      </c>
      <c r="AT19" s="8">
        <v>1</v>
      </c>
      <c r="AU19" s="8">
        <v>1</v>
      </c>
      <c r="AV19" s="8">
        <v>0</v>
      </c>
      <c r="AW19" s="8">
        <v>0</v>
      </c>
      <c r="AX19" s="8">
        <v>2</v>
      </c>
      <c r="AY19" s="3">
        <v>0</v>
      </c>
      <c r="AZ19" s="3">
        <v>0</v>
      </c>
      <c r="BA19" s="3">
        <v>0</v>
      </c>
      <c r="BB19" s="3">
        <v>7</v>
      </c>
      <c r="BC19" s="3">
        <v>7</v>
      </c>
      <c r="BD19" s="3">
        <v>0</v>
      </c>
      <c r="BE19" s="3">
        <v>0</v>
      </c>
      <c r="BF19" s="3">
        <v>14</v>
      </c>
      <c r="BG19" s="11"/>
      <c r="BH19" s="10"/>
      <c r="BI19" s="11"/>
      <c r="BJ19" s="10"/>
      <c r="BK19" s="11"/>
      <c r="BL19" s="10"/>
      <c r="BM19" s="11"/>
      <c r="BN19" s="10"/>
      <c r="BO19" s="11"/>
      <c r="BP19" s="10"/>
      <c r="BQ19" s="12"/>
      <c r="BR19" s="8"/>
      <c r="BS19" s="12"/>
      <c r="BT19" s="10"/>
      <c r="BU19" s="11"/>
      <c r="BV19" s="10"/>
      <c r="BW19" s="11"/>
      <c r="BX19" s="10"/>
      <c r="BY19" s="11"/>
      <c r="BZ19" s="10"/>
      <c r="CA19" s="11"/>
      <c r="CB19" s="10"/>
      <c r="CC19" s="11"/>
      <c r="CD19" s="10"/>
      <c r="CE19" s="11"/>
      <c r="CF19" s="10"/>
      <c r="CG19" s="11"/>
      <c r="CH19" s="8"/>
      <c r="CI19" s="12"/>
      <c r="CJ19" s="10"/>
      <c r="CK19" s="32"/>
      <c r="CL19" s="11"/>
      <c r="CM19" s="11"/>
      <c r="CN19" s="11"/>
      <c r="CO19" s="34">
        <v>0</v>
      </c>
      <c r="CP19" s="16"/>
    </row>
    <row r="20" spans="1:94" x14ac:dyDescent="0.25">
      <c r="A20" s="6"/>
      <c r="B20" s="2"/>
      <c r="C20" s="14" t="s">
        <v>113</v>
      </c>
      <c r="D20" s="8" t="s">
        <v>113</v>
      </c>
      <c r="E20" s="37"/>
      <c r="F20" s="3"/>
      <c r="G20" s="3"/>
      <c r="H20" s="3"/>
      <c r="I20" s="40"/>
      <c r="J20" s="37"/>
      <c r="K20" s="3"/>
      <c r="L20" s="5"/>
      <c r="M20" s="17"/>
      <c r="N20" s="5"/>
      <c r="O20" s="8">
        <v>0</v>
      </c>
      <c r="P20" s="3" t="s">
        <v>113</v>
      </c>
      <c r="Q20" s="3"/>
      <c r="R20" s="2"/>
      <c r="S20" s="2"/>
      <c r="T20" s="2"/>
      <c r="U20" s="2"/>
      <c r="V20" s="2"/>
      <c r="W20" s="2"/>
      <c r="X20" s="2"/>
      <c r="Y20" s="8">
        <v>0</v>
      </c>
      <c r="Z20" s="3"/>
      <c r="AA20" s="37"/>
      <c r="AB20" s="3"/>
      <c r="AC20" s="3"/>
      <c r="AD20" s="10">
        <v>0</v>
      </c>
      <c r="AE20" s="8">
        <v>0</v>
      </c>
      <c r="AF20" s="8">
        <v>0</v>
      </c>
      <c r="AG20" s="8">
        <v>0</v>
      </c>
      <c r="AH20" s="8"/>
      <c r="AI20" s="2"/>
      <c r="AJ20" s="8">
        <v>0</v>
      </c>
      <c r="AK20" s="8">
        <v>0</v>
      </c>
      <c r="AL20" s="8">
        <v>0</v>
      </c>
      <c r="AM20" s="2"/>
      <c r="AN20" s="2"/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11"/>
      <c r="BH20" s="10"/>
      <c r="BI20" s="11"/>
      <c r="BJ20" s="10"/>
      <c r="BK20" s="11"/>
      <c r="BL20" s="10"/>
      <c r="BM20" s="11"/>
      <c r="BN20" s="10"/>
      <c r="BO20" s="11"/>
      <c r="BP20" s="10"/>
      <c r="BQ20" s="12"/>
      <c r="BR20" s="8"/>
      <c r="BS20" s="12"/>
      <c r="BT20" s="10"/>
      <c r="BU20" s="11"/>
      <c r="BV20" s="10"/>
      <c r="BW20" s="11"/>
      <c r="BX20" s="10"/>
      <c r="BY20" s="11"/>
      <c r="BZ20" s="10"/>
      <c r="CA20" s="11"/>
      <c r="CB20" s="10"/>
      <c r="CC20" s="11"/>
      <c r="CD20" s="10"/>
      <c r="CE20" s="11"/>
      <c r="CF20" s="10"/>
      <c r="CG20" s="11"/>
      <c r="CH20" s="8"/>
      <c r="CI20" s="12"/>
      <c r="CJ20" s="10"/>
      <c r="CK20" s="32"/>
      <c r="CL20" s="11"/>
      <c r="CM20" s="11"/>
      <c r="CN20" s="11"/>
      <c r="CO20" s="34">
        <v>0</v>
      </c>
      <c r="CP20" s="16"/>
    </row>
    <row r="21" spans="1:94" x14ac:dyDescent="0.25">
      <c r="A21" s="6">
        <v>14</v>
      </c>
      <c r="B21" s="2" t="s">
        <v>117</v>
      </c>
      <c r="C21" s="14" t="s">
        <v>111</v>
      </c>
      <c r="D21" s="8">
        <v>401220</v>
      </c>
      <c r="E21" s="37" t="s">
        <v>105</v>
      </c>
      <c r="F21" s="3" t="s">
        <v>91</v>
      </c>
      <c r="G21" s="3" t="s">
        <v>92</v>
      </c>
      <c r="H21" s="3" t="s">
        <v>93</v>
      </c>
      <c r="I21" s="40" t="s">
        <v>102</v>
      </c>
      <c r="J21" s="37"/>
      <c r="K21" s="3">
        <v>5</v>
      </c>
      <c r="L21" s="5">
        <v>42394</v>
      </c>
      <c r="M21" s="17"/>
      <c r="N21" s="5">
        <v>42398</v>
      </c>
      <c r="O21" s="8">
        <v>0</v>
      </c>
      <c r="P21" s="3" t="s">
        <v>112</v>
      </c>
      <c r="Q21" s="3" t="s">
        <v>95</v>
      </c>
      <c r="R21" s="2"/>
      <c r="S21" s="2"/>
      <c r="T21" s="2"/>
      <c r="U21" s="2"/>
      <c r="V21" s="2"/>
      <c r="W21" s="2"/>
      <c r="X21" s="2"/>
      <c r="Y21" s="8">
        <v>0</v>
      </c>
      <c r="Z21" s="3">
        <v>175</v>
      </c>
      <c r="AA21" s="37" t="s">
        <v>97</v>
      </c>
      <c r="AB21" s="3">
        <v>205</v>
      </c>
      <c r="AC21" s="3" t="s">
        <v>96</v>
      </c>
      <c r="AD21" s="10">
        <v>19.851099999999999</v>
      </c>
      <c r="AE21" s="8">
        <v>0</v>
      </c>
      <c r="AF21" s="8">
        <v>0</v>
      </c>
      <c r="AG21" s="8">
        <v>0</v>
      </c>
      <c r="AH21" s="8"/>
      <c r="AI21" s="2"/>
      <c r="AJ21" s="8">
        <v>0</v>
      </c>
      <c r="AK21" s="8">
        <v>0</v>
      </c>
      <c r="AL21" s="8">
        <v>0</v>
      </c>
      <c r="AM21" s="2"/>
      <c r="AN21" s="2"/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11"/>
      <c r="BH21" s="10"/>
      <c r="BI21" s="11"/>
      <c r="BJ21" s="10"/>
      <c r="BK21" s="11"/>
      <c r="BL21" s="10"/>
      <c r="BM21" s="11"/>
      <c r="BN21" s="10"/>
      <c r="BO21" s="11"/>
      <c r="BP21" s="10"/>
      <c r="BQ21" s="12"/>
      <c r="BR21" s="8"/>
      <c r="BS21" s="12"/>
      <c r="BT21" s="10"/>
      <c r="BU21" s="11"/>
      <c r="BV21" s="10"/>
      <c r="BW21" s="11"/>
      <c r="BX21" s="10"/>
      <c r="BY21" s="11"/>
      <c r="BZ21" s="10"/>
      <c r="CA21" s="11"/>
      <c r="CB21" s="10"/>
      <c r="CC21" s="11"/>
      <c r="CD21" s="10"/>
      <c r="CE21" s="11"/>
      <c r="CF21" s="10"/>
      <c r="CG21" s="11"/>
      <c r="CH21" s="8"/>
      <c r="CI21" s="12"/>
      <c r="CJ21" s="10"/>
      <c r="CK21" s="32"/>
      <c r="CL21" s="11"/>
      <c r="CM21" s="11"/>
      <c r="CN21" s="11"/>
      <c r="CO21" s="34">
        <v>0</v>
      </c>
      <c r="CP21" s="16"/>
    </row>
    <row r="22" spans="1:94" x14ac:dyDescent="0.25">
      <c r="A22" s="6">
        <v>14</v>
      </c>
      <c r="B22" s="2" t="s">
        <v>117</v>
      </c>
      <c r="C22" s="14" t="s">
        <v>111</v>
      </c>
      <c r="D22" s="8">
        <v>401220</v>
      </c>
      <c r="E22" s="37" t="s">
        <v>104</v>
      </c>
      <c r="F22" s="3" t="s">
        <v>91</v>
      </c>
      <c r="G22" s="3" t="s">
        <v>92</v>
      </c>
      <c r="H22" s="3" t="s">
        <v>93</v>
      </c>
      <c r="I22" s="40" t="s">
        <v>94</v>
      </c>
      <c r="J22" s="37"/>
      <c r="K22" s="3">
        <v>1</v>
      </c>
      <c r="L22" s="5">
        <v>42398</v>
      </c>
      <c r="M22" s="17"/>
      <c r="N22" s="5">
        <v>42398</v>
      </c>
      <c r="O22" s="8">
        <v>0</v>
      </c>
      <c r="P22" s="3" t="s">
        <v>115</v>
      </c>
      <c r="Q22" s="3" t="s">
        <v>100</v>
      </c>
      <c r="R22" s="2"/>
      <c r="S22" s="2"/>
      <c r="T22" s="2"/>
      <c r="U22" s="2"/>
      <c r="V22" s="2"/>
      <c r="W22" s="2"/>
      <c r="X22" s="2"/>
      <c r="Y22" s="8">
        <v>0</v>
      </c>
      <c r="Z22" s="3">
        <v>175</v>
      </c>
      <c r="AA22" s="37" t="s">
        <v>97</v>
      </c>
      <c r="AB22" s="3">
        <v>190</v>
      </c>
      <c r="AC22" s="3" t="s">
        <v>96</v>
      </c>
      <c r="AD22" s="10">
        <v>0</v>
      </c>
      <c r="AE22" s="8">
        <v>0</v>
      </c>
      <c r="AF22" s="8">
        <v>0</v>
      </c>
      <c r="AG22" s="8">
        <v>0</v>
      </c>
      <c r="AH22" s="8"/>
      <c r="AI22" s="2"/>
      <c r="AJ22" s="8">
        <v>0</v>
      </c>
      <c r="AK22" s="8">
        <v>0</v>
      </c>
      <c r="AL22" s="8">
        <v>0</v>
      </c>
      <c r="AM22" s="2"/>
      <c r="AN22" s="2"/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11"/>
      <c r="BH22" s="10"/>
      <c r="BI22" s="11"/>
      <c r="BJ22" s="10"/>
      <c r="BK22" s="11"/>
      <c r="BL22" s="10"/>
      <c r="BM22" s="11"/>
      <c r="BN22" s="10"/>
      <c r="BO22" s="11"/>
      <c r="BP22" s="10"/>
      <c r="BQ22" s="12"/>
      <c r="BR22" s="8"/>
      <c r="BS22" s="12"/>
      <c r="BT22" s="10"/>
      <c r="BU22" s="11"/>
      <c r="BV22" s="10"/>
      <c r="BW22" s="11"/>
      <c r="BX22" s="10"/>
      <c r="BY22" s="11"/>
      <c r="BZ22" s="10"/>
      <c r="CA22" s="11"/>
      <c r="CB22" s="10"/>
      <c r="CC22" s="11"/>
      <c r="CD22" s="10"/>
      <c r="CE22" s="11"/>
      <c r="CF22" s="10"/>
      <c r="CG22" s="11"/>
      <c r="CH22" s="8"/>
      <c r="CI22" s="12"/>
      <c r="CJ22" s="10"/>
      <c r="CK22" s="32"/>
      <c r="CL22" s="11"/>
      <c r="CM22" s="11"/>
      <c r="CN22" s="11"/>
      <c r="CO22" s="34">
        <v>0</v>
      </c>
      <c r="CP22" s="16"/>
    </row>
    <row r="23" spans="1:94" x14ac:dyDescent="0.25">
      <c r="A23" s="6"/>
      <c r="B23" s="2"/>
      <c r="C23" s="14" t="str">
        <f t="shared" si="8"/>
        <v/>
      </c>
      <c r="D23" s="8" t="str">
        <f t="shared" si="9"/>
        <v/>
      </c>
      <c r="E23" s="37"/>
      <c r="F23" s="3"/>
      <c r="G23" s="3"/>
      <c r="H23" s="3"/>
      <c r="I23" s="40"/>
      <c r="J23" s="37"/>
      <c r="K23" s="3"/>
      <c r="L23" s="5"/>
      <c r="M23" s="17"/>
      <c r="N23" s="5"/>
      <c r="O23" s="8">
        <f t="shared" si="10"/>
        <v>0</v>
      </c>
      <c r="P23" s="3" t="str">
        <f t="shared" si="11"/>
        <v/>
      </c>
      <c r="Q23" s="3"/>
      <c r="R23" s="2"/>
      <c r="S23" s="2"/>
      <c r="T23" s="2"/>
      <c r="U23" s="2"/>
      <c r="V23" s="2"/>
      <c r="W23" s="2"/>
      <c r="X23" s="2"/>
      <c r="Y23" s="8">
        <f t="shared" si="12"/>
        <v>0</v>
      </c>
      <c r="Z23" s="3"/>
      <c r="AA23" s="37"/>
      <c r="AB23" s="3"/>
      <c r="AC23" s="3"/>
      <c r="AD23" s="10">
        <f>SUMIFS([1]Données!$F$2:$F$2000,[1]Données!$A$2:$A$2000,$Z23,[1]Données!$B$2:$B$2000,$F23,[1]Données!$C$2:$C$2000,$AD$1,[1]Données!$G$2:$G$2000,$AC23)</f>
        <v>0</v>
      </c>
      <c r="AE23" s="8">
        <f t="shared" si="13"/>
        <v>0</v>
      </c>
      <c r="AF23" s="8">
        <f t="shared" si="14"/>
        <v>0</v>
      </c>
      <c r="AG23" s="8">
        <f t="shared" si="15"/>
        <v>0</v>
      </c>
      <c r="AH23" s="8"/>
      <c r="AI23" s="2"/>
      <c r="AJ23" s="8">
        <f t="shared" si="16"/>
        <v>0</v>
      </c>
      <c r="AK23" s="8">
        <f t="shared" si="17"/>
        <v>0</v>
      </c>
      <c r="AL23" s="8">
        <f t="shared" si="18"/>
        <v>0</v>
      </c>
      <c r="AM23" s="2"/>
      <c r="AN23" s="2"/>
      <c r="AO23" s="8">
        <f t="shared" si="19"/>
        <v>0</v>
      </c>
      <c r="AP23" s="8">
        <f t="shared" si="20"/>
        <v>0</v>
      </c>
      <c r="AQ23" s="8">
        <f t="shared" si="21"/>
        <v>0</v>
      </c>
      <c r="AR23" s="8">
        <f t="shared" si="22"/>
        <v>0</v>
      </c>
      <c r="AS23" s="8">
        <f t="shared" si="23"/>
        <v>0</v>
      </c>
      <c r="AT23" s="8">
        <f t="shared" si="24"/>
        <v>0</v>
      </c>
      <c r="AU23" s="8">
        <f t="shared" si="0"/>
        <v>0</v>
      </c>
      <c r="AV23" s="8">
        <f t="shared" si="25"/>
        <v>0</v>
      </c>
      <c r="AW23" s="8">
        <f t="shared" si="26"/>
        <v>0</v>
      </c>
      <c r="AX23" s="8">
        <f t="shared" si="27"/>
        <v>0</v>
      </c>
      <c r="AY23" s="3">
        <f t="shared" si="1"/>
        <v>0</v>
      </c>
      <c r="AZ23" s="3">
        <f t="shared" si="2"/>
        <v>0</v>
      </c>
      <c r="BA23" s="3">
        <f t="shared" si="3"/>
        <v>0</v>
      </c>
      <c r="BB23" s="3">
        <f t="shared" si="4"/>
        <v>0</v>
      </c>
      <c r="BC23" s="3">
        <f t="shared" si="5"/>
        <v>0</v>
      </c>
      <c r="BD23" s="3">
        <f t="shared" si="6"/>
        <v>0</v>
      </c>
      <c r="BE23" s="3">
        <f t="shared" si="7"/>
        <v>0</v>
      </c>
      <c r="BF23" s="3">
        <f t="shared" si="28"/>
        <v>0</v>
      </c>
      <c r="BG23" s="11"/>
      <c r="BH23" s="10"/>
      <c r="BI23" s="11"/>
      <c r="BJ23" s="10"/>
      <c r="BK23" s="11"/>
      <c r="BL23" s="10"/>
      <c r="BM23" s="11"/>
      <c r="BN23" s="10"/>
      <c r="BO23" s="11"/>
      <c r="BP23" s="10"/>
      <c r="BQ23" s="12"/>
      <c r="BR23" s="8"/>
      <c r="BS23" s="12"/>
      <c r="BT23" s="10"/>
      <c r="BU23" s="11"/>
      <c r="BV23" s="10"/>
      <c r="BW23" s="11"/>
      <c r="BX23" s="10"/>
      <c r="BY23" s="11"/>
      <c r="BZ23" s="10"/>
      <c r="CA23" s="11"/>
      <c r="CB23" s="10"/>
      <c r="CC23" s="11"/>
      <c r="CD23" s="10"/>
      <c r="CE23" s="11"/>
      <c r="CF23" s="10"/>
      <c r="CG23" s="11"/>
      <c r="CH23" s="8"/>
      <c r="CI23" s="12"/>
      <c r="CJ23" s="10"/>
      <c r="CK23" s="32"/>
      <c r="CL23" s="11"/>
      <c r="CM23" s="11"/>
      <c r="CN23" s="11"/>
      <c r="CO23" s="34">
        <f t="shared" si="29"/>
        <v>0</v>
      </c>
      <c r="CP23" s="16"/>
    </row>
    <row r="24" spans="1:94" x14ac:dyDescent="0.25">
      <c r="A24" s="6"/>
      <c r="B24" s="2"/>
      <c r="C24" s="14" t="str">
        <f t="shared" si="8"/>
        <v/>
      </c>
      <c r="D24" s="8" t="str">
        <f t="shared" si="9"/>
        <v/>
      </c>
      <c r="E24" s="37"/>
      <c r="F24" s="3"/>
      <c r="G24" s="3"/>
      <c r="H24" s="3"/>
      <c r="I24" s="40"/>
      <c r="J24" s="37"/>
      <c r="K24" s="3"/>
      <c r="L24" s="5"/>
      <c r="M24" s="17"/>
      <c r="N24" s="5"/>
      <c r="O24" s="8">
        <f t="shared" si="10"/>
        <v>0</v>
      </c>
      <c r="P24" s="3" t="str">
        <f t="shared" si="11"/>
        <v/>
      </c>
      <c r="Q24" s="3"/>
      <c r="R24" s="2"/>
      <c r="S24" s="2"/>
      <c r="T24" s="2"/>
      <c r="U24" s="2"/>
      <c r="V24" s="2"/>
      <c r="W24" s="2"/>
      <c r="X24" s="2"/>
      <c r="Y24" s="8">
        <f t="shared" si="12"/>
        <v>0</v>
      </c>
      <c r="Z24" s="3"/>
      <c r="AA24" s="37"/>
      <c r="AB24" s="3"/>
      <c r="AC24" s="3"/>
      <c r="AD24" s="10">
        <f>SUMIFS([1]Données!$F$2:$F$2000,[1]Données!$A$2:$A$2000,$Z24,[1]Données!$B$2:$B$2000,$F24,[1]Données!$C$2:$C$2000,$AD$1,[1]Données!$G$2:$G$2000,$AC24)</f>
        <v>0</v>
      </c>
      <c r="AE24" s="8">
        <f t="shared" si="13"/>
        <v>0</v>
      </c>
      <c r="AF24" s="8">
        <f t="shared" si="14"/>
        <v>0</v>
      </c>
      <c r="AG24" s="8">
        <f t="shared" si="15"/>
        <v>0</v>
      </c>
      <c r="AH24" s="8"/>
      <c r="AI24" s="2"/>
      <c r="AJ24" s="8">
        <f t="shared" si="16"/>
        <v>0</v>
      </c>
      <c r="AK24" s="8">
        <f t="shared" si="17"/>
        <v>0</v>
      </c>
      <c r="AL24" s="8">
        <f t="shared" si="18"/>
        <v>0</v>
      </c>
      <c r="AM24" s="2"/>
      <c r="AN24" s="2"/>
      <c r="AO24" s="8">
        <f t="shared" si="19"/>
        <v>0</v>
      </c>
      <c r="AP24" s="8">
        <f t="shared" si="20"/>
        <v>0</v>
      </c>
      <c r="AQ24" s="8">
        <f t="shared" si="21"/>
        <v>0</v>
      </c>
      <c r="AR24" s="8">
        <f t="shared" si="22"/>
        <v>0</v>
      </c>
      <c r="AS24" s="8">
        <f t="shared" si="23"/>
        <v>0</v>
      </c>
      <c r="AT24" s="8">
        <f t="shared" si="24"/>
        <v>0</v>
      </c>
      <c r="AU24" s="8">
        <f t="shared" si="0"/>
        <v>0</v>
      </c>
      <c r="AV24" s="8">
        <f t="shared" si="25"/>
        <v>0</v>
      </c>
      <c r="AW24" s="8">
        <f t="shared" si="26"/>
        <v>0</v>
      </c>
      <c r="AX24" s="8">
        <f t="shared" si="27"/>
        <v>0</v>
      </c>
      <c r="AY24" s="3">
        <f t="shared" si="1"/>
        <v>0</v>
      </c>
      <c r="AZ24" s="3">
        <f t="shared" si="2"/>
        <v>0</v>
      </c>
      <c r="BA24" s="3">
        <f t="shared" si="3"/>
        <v>0</v>
      </c>
      <c r="BB24" s="3">
        <f t="shared" si="4"/>
        <v>0</v>
      </c>
      <c r="BC24" s="3">
        <f t="shared" si="5"/>
        <v>0</v>
      </c>
      <c r="BD24" s="3">
        <f t="shared" si="6"/>
        <v>0</v>
      </c>
      <c r="BE24" s="3">
        <f t="shared" si="7"/>
        <v>0</v>
      </c>
      <c r="BF24" s="3">
        <f t="shared" si="28"/>
        <v>0</v>
      </c>
      <c r="BG24" s="11"/>
      <c r="BH24" s="10"/>
      <c r="BI24" s="11"/>
      <c r="BJ24" s="10"/>
      <c r="BK24" s="11"/>
      <c r="BL24" s="10"/>
      <c r="BM24" s="11"/>
      <c r="BN24" s="10"/>
      <c r="BO24" s="11"/>
      <c r="BP24" s="10"/>
      <c r="BQ24" s="12"/>
      <c r="BR24" s="8"/>
      <c r="BS24" s="12"/>
      <c r="BT24" s="10"/>
      <c r="BU24" s="11"/>
      <c r="BV24" s="10"/>
      <c r="BW24" s="11"/>
      <c r="BX24" s="10"/>
      <c r="BY24" s="11"/>
      <c r="BZ24" s="10"/>
      <c r="CA24" s="11"/>
      <c r="CB24" s="10"/>
      <c r="CC24" s="11"/>
      <c r="CD24" s="10"/>
      <c r="CE24" s="11"/>
      <c r="CF24" s="10"/>
      <c r="CG24" s="11"/>
      <c r="CH24" s="8"/>
      <c r="CI24" s="12"/>
      <c r="CJ24" s="10"/>
      <c r="CK24" s="32"/>
      <c r="CL24" s="11"/>
      <c r="CM24" s="11"/>
      <c r="CN24" s="11"/>
      <c r="CO24" s="34">
        <f t="shared" si="29"/>
        <v>0</v>
      </c>
      <c r="CP24" s="16"/>
    </row>
    <row r="25" spans="1:94" x14ac:dyDescent="0.25">
      <c r="A25" s="7"/>
      <c r="B25" s="2"/>
      <c r="C25" s="14" t="str">
        <f t="shared" si="8"/>
        <v/>
      </c>
      <c r="D25" s="8" t="str">
        <f t="shared" si="9"/>
        <v/>
      </c>
      <c r="E25" s="37"/>
      <c r="F25" s="3"/>
      <c r="G25" s="3"/>
      <c r="H25" s="3"/>
      <c r="I25" s="40"/>
      <c r="J25" s="37"/>
      <c r="K25" s="3"/>
      <c r="L25" s="5"/>
      <c r="M25" s="17"/>
      <c r="N25" s="5"/>
      <c r="O25" s="8">
        <f t="shared" si="10"/>
        <v>0</v>
      </c>
      <c r="P25" s="3" t="str">
        <f t="shared" si="11"/>
        <v/>
      </c>
      <c r="Q25" s="3"/>
      <c r="R25" s="2"/>
      <c r="S25" s="2"/>
      <c r="T25" s="2"/>
      <c r="U25" s="2"/>
      <c r="V25" s="2"/>
      <c r="W25" s="2"/>
      <c r="X25" s="2"/>
      <c r="Y25" s="8">
        <f t="shared" si="12"/>
        <v>0</v>
      </c>
      <c r="Z25" s="3"/>
      <c r="AA25" s="37"/>
      <c r="AB25" s="3"/>
      <c r="AC25" s="3"/>
      <c r="AD25" s="10">
        <f>SUMIFS([1]Données!$F$2:$F$2000,[1]Données!$A$2:$A$2000,$Z25,[1]Données!$B$2:$B$2000,$F25,[1]Données!$C$2:$C$2000,$AD$1,[1]Données!$G$2:$G$2000,$AC25)</f>
        <v>0</v>
      </c>
      <c r="AE25" s="8">
        <f t="shared" si="13"/>
        <v>0</v>
      </c>
      <c r="AF25" s="8">
        <f t="shared" si="14"/>
        <v>0</v>
      </c>
      <c r="AG25" s="8">
        <f t="shared" si="15"/>
        <v>0</v>
      </c>
      <c r="AH25" s="8"/>
      <c r="AI25" s="2"/>
      <c r="AJ25" s="8">
        <f t="shared" si="16"/>
        <v>0</v>
      </c>
      <c r="AK25" s="8">
        <f t="shared" si="17"/>
        <v>0</v>
      </c>
      <c r="AL25" s="8">
        <f t="shared" si="18"/>
        <v>0</v>
      </c>
      <c r="AM25" s="2"/>
      <c r="AN25" s="2"/>
      <c r="AO25" s="8">
        <f t="shared" si="19"/>
        <v>0</v>
      </c>
      <c r="AP25" s="8">
        <f t="shared" si="20"/>
        <v>0</v>
      </c>
      <c r="AQ25" s="8">
        <f t="shared" si="21"/>
        <v>0</v>
      </c>
      <c r="AR25" s="8">
        <f>IF(AND($P25="AM",S25&gt;=8),1,0)</f>
        <v>0</v>
      </c>
      <c r="AS25" s="8">
        <f t="shared" ref="AS25:AW25" si="30">IF(AND($P25="AM",T25&gt;=8),1,0)</f>
        <v>0</v>
      </c>
      <c r="AT25" s="8">
        <f t="shared" si="30"/>
        <v>0</v>
      </c>
      <c r="AU25" s="8">
        <f t="shared" si="30"/>
        <v>0</v>
      </c>
      <c r="AV25" s="8">
        <f t="shared" si="30"/>
        <v>0</v>
      </c>
      <c r="AW25" s="8">
        <f t="shared" si="30"/>
        <v>0</v>
      </c>
      <c r="AX25" s="8">
        <f t="shared" si="27"/>
        <v>0</v>
      </c>
      <c r="AY25" s="3">
        <f t="shared" si="1"/>
        <v>0</v>
      </c>
      <c r="AZ25" s="3">
        <f t="shared" si="2"/>
        <v>0</v>
      </c>
      <c r="BA25" s="3">
        <f t="shared" si="3"/>
        <v>0</v>
      </c>
      <c r="BB25" s="3">
        <f t="shared" si="4"/>
        <v>0</v>
      </c>
      <c r="BC25" s="3">
        <f t="shared" si="5"/>
        <v>0</v>
      </c>
      <c r="BD25" s="3">
        <f t="shared" si="6"/>
        <v>0</v>
      </c>
      <c r="BE25" s="3">
        <f t="shared" si="7"/>
        <v>0</v>
      </c>
      <c r="BF25" s="3">
        <f>IF(AY25+AZ25+BA25+BB25+BC25+BD25+BE25&gt;35,35,AY25+AZ25+BA25+BB25+BC25+BD25+BE25)</f>
        <v>0</v>
      </c>
      <c r="BG25" s="11"/>
      <c r="BH25" s="10"/>
      <c r="BI25" s="11"/>
      <c r="BJ25" s="10"/>
      <c r="BK25" s="11"/>
      <c r="BL25" s="10"/>
      <c r="BM25" s="11"/>
      <c r="BN25" s="10"/>
      <c r="BO25" s="11"/>
      <c r="BP25" s="10"/>
      <c r="BQ25" s="12"/>
      <c r="BR25" s="8"/>
      <c r="BS25" s="12"/>
      <c r="BT25" s="10"/>
      <c r="BU25" s="11"/>
      <c r="BV25" s="10"/>
      <c r="BW25" s="11"/>
      <c r="BX25" s="10"/>
      <c r="BY25" s="11"/>
      <c r="BZ25" s="10"/>
      <c r="CA25" s="11"/>
      <c r="CB25" s="10"/>
      <c r="CC25" s="11"/>
      <c r="CD25" s="10"/>
      <c r="CE25" s="11"/>
      <c r="CF25" s="10"/>
      <c r="CG25" s="11"/>
      <c r="CH25" s="8"/>
      <c r="CI25" s="12"/>
      <c r="CJ25" s="10"/>
      <c r="CK25" s="32"/>
      <c r="CL25" s="11"/>
      <c r="CM25" s="11"/>
      <c r="CN25" s="11"/>
      <c r="CO25" s="34">
        <f t="shared" si="29"/>
        <v>0</v>
      </c>
      <c r="CP25" s="16"/>
    </row>
    <row r="26" spans="1:94" x14ac:dyDescent="0.25">
      <c r="CL26" s="45" t="s">
        <v>80</v>
      </c>
      <c r="CM26" s="45"/>
      <c r="CN26" s="44"/>
      <c r="CO26" s="13">
        <f>SUM(CO2:CO25)</f>
        <v>0</v>
      </c>
    </row>
  </sheetData>
  <autoFilter ref="A1:CO25"/>
  <mergeCells count="1">
    <mergeCell ref="CL26:CM26"/>
  </mergeCells>
  <dataValidations count="11">
    <dataValidation type="list" allowBlank="1" showInputMessage="1" showErrorMessage="1" sqref="F2:F25">
      <formula1>"ADE,CRIT,DOMITIS"</formula1>
    </dataValidation>
    <dataValidation type="list" allowBlank="1" showInputMessage="1" showErrorMessage="1" sqref="G2:G25">
      <formula1>"OUV,EMP,AM,CADRE"</formula1>
    </dataValidation>
    <dataValidation type="list" allowBlank="1" showInputMessage="1" showErrorMessage="1" sqref="H2:H25">
      <formula1>"NC,AVT"</formula1>
    </dataValidation>
    <dataValidation type="list" allowBlank="1" showInputMessage="1" showErrorMessage="1" sqref="Z2:Z25">
      <formula1>"150,160,175,190,205,225,235,250"</formula1>
    </dataValidation>
    <dataValidation type="list" allowBlank="1" showInputMessage="1" showErrorMessage="1" sqref="AC2:AC25">
      <formula1>"DEL/MAJ,GES"</formula1>
    </dataValidation>
    <dataValidation type="list" allowBlank="1" showInputMessage="1" showErrorMessage="1" sqref="Q2:Q25">
      <formula1>"5h-13h,13h-21h,8h-16h,7h-15h,21h-5h,Jour"</formula1>
    </dataValidation>
    <dataValidation type="list" allowBlank="1" showInputMessage="1" showErrorMessage="1" sqref="AB2:AB25">
      <formula1>"150,160,175,190,205,225,235,250,275"</formula1>
    </dataValidation>
    <dataValidation type="list" allowBlank="1" showInputMessage="1" showErrorMessage="1" sqref="I2:I25">
      <formula1>"CP,CE,RCY/RTT,RC/RH,MALADIE,ACCIDENT TRAVAIL,DETACHEMENT,DELEGATION,FORMATION,ABSENCE,LOTS/VRAC,ATA ENFUTAGE,ATA VRAC,ATA LOTS,ATA 5è EQ,ATA 6è EQ,ATA 7è EQ,ATA 8è EQ,ATA 9è EQ,ATA 10è EQ,ATA CONTAINER,ATA BROYAGE,ATA RECONDITIONNEMENT,ATA DIVERS"</formula1>
    </dataValidation>
    <dataValidation type="list" allowBlank="1" showInputMessage="1" showErrorMessage="1" sqref="M2:M25">
      <formula1>"'+24H,'+48H"</formula1>
    </dataValidation>
    <dataValidation type="list" allowBlank="1" showInputMessage="1" showErrorMessage="1" sqref="AA2:AA25">
      <formula1>"TP, TP RT PART,TP CAR RT PART,TP CAR"</formula1>
    </dataValidation>
    <dataValidation type="list" allowBlank="1" showInputMessage="1" showErrorMessage="1" sqref="B2:B25">
      <formula1>"JANVIER,FEVRIER,MARS,AVRIL,MAI,JUIN,JUILLET,AOUT,SEPTEMBRE,OCTOBRE,NOVEMBRE,DECEMBRE"</formula1>
    </dataValidation>
  </dataValidations>
  <pageMargins left="0.7" right="0.7" top="0.75" bottom="0.75" header="0.3" footer="0.3"/>
  <pageSetup paperSize="9" orientation="portrait" r:id="rId1"/>
  <ignoredErrors>
    <ignoredError sqref="C2:C12 C23:C2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SOFIPROTEOL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Toury</dc:creator>
  <cp:lastModifiedBy>Cecilia Toury</cp:lastModifiedBy>
  <dcterms:created xsi:type="dcterms:W3CDTF">2015-12-01T07:24:05Z</dcterms:created>
  <dcterms:modified xsi:type="dcterms:W3CDTF">2016-02-02T10:52:05Z</dcterms:modified>
</cp:coreProperties>
</file>