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en maison\Dropbox\dropbox adrien\Public\CLIENT\melanie\location\"/>
    </mc:Choice>
  </mc:AlternateContent>
  <xr:revisionPtr revIDLastSave="0" documentId="13_ncr:1_{C37533ED-3138-4F95-BA3B-9D324CDAF1AC}" xr6:coauthVersionLast="47" xr6:coauthVersionMax="47" xr10:uidLastSave="{00000000-0000-0000-0000-000000000000}"/>
  <bookViews>
    <workbookView xWindow="-120" yWindow="-120" windowWidth="29040" windowHeight="15840" tabRatio="623" activeTab="1" xr2:uid="{AC032CE3-72B7-4C00-B635-EC045B4FF069}"/>
  </bookViews>
  <sheets>
    <sheet name="Données" sheetId="2" r:id="rId1"/>
    <sheet name="Taux d’occupation" sheetId="3" r:id="rId2"/>
    <sheet name="Prix par nuit, par séjour" sheetId="4" r:id="rId3"/>
    <sheet name="Montants totaux" sheetId="6" r:id="rId4"/>
  </sheets>
  <definedNames>
    <definedName name="_anneeMois" comment="Renvoie un nombre correspondant à l’année × 100 + mois d’une date donnée. Par exemple pour 15/04/2024 =&gt; 202404.">_xlfn.LAMBDA(_xlpm.date,YEAR(_xlpm.date)*100+MONTH(_xlpm.date))</definedName>
    <definedName name="_dateVal" comment="Premier jour du mois avec mois et année indiqués en texte.">_xlfn.LAMBDA(_xlpm.mois,_xlpm.annee,DATEVALUE("01 " &amp; _xlpm.mois &amp; " " &amp; _xlpm.annee))</definedName>
    <definedName name="_dernMois" comment="Renvoie vrai si le _anneeMois d’une date correspond au _anneeMois du dernier jour d’une provenance.">_xlfn.LAMBDA(_xlpm.mois,_xlpm.annee,_xlpm.provenance,_anneeMois(_dateVal(_xlpm.mois,_xlpm.annee))=_anneeMois(INDIRECT("dernNuit"&amp;_xlpm.provenance)))</definedName>
    <definedName name="_nbJoursMois" comment="Nombre de jours dans le mois (texte, année (texte)">_xlfn.LAMBDA(_xlpm.mois,_xlpm.annee,DAY(EOMONTH(_dateVal(_xlpm.mois,_xlpm.annee),0)))</definedName>
    <definedName name="_nbNuitsDispo" comment="nombre de nuits disponibles pour un mois, une année, une provenance">_xlfn.LAMBDA(_xlpm.mois,_xlpm.annee,_xlpm.provenance,IF(_typeMois(_xlpm.mois,_xlpm.annee,_xlpm.provenance)="vide",0, IF(_typeMois(_xlpm.mois,_xlpm.annee,_xlpm.provenance)="classique",_nbJoursMois(_xlpm.mois,_xlpm.annee), IF(_typeMois(_xlpm.mois,_xlpm.annee,_xlpm.provenance)="premier",EOMONTH(_dateVal(_xlpm.mois,_xlpm.annee),0)-INDIRECT("premNuit"&amp;_xlpm.provenance)+1,INDIRECT("dernNuit"&amp;_xlpm.provenance)-EOMONTH(_dateVal(_xlpm.mois,_xlpm.annee),-1)))))</definedName>
    <definedName name="_premMois" comment="Renvoie vrai si le _anneeMois d’une date correspond au _anneeMois du premier jour d’une provenance.">_xlfn.LAMBDA(_xlpm.mois,_xlpm.annee,_xlpm.provenance,_anneeMois(_dateVal(_xlpm.mois,_xlpm.annee))=_anneeMois(INDIRECT("premNuit"&amp;_xlpm.provenance)))</definedName>
    <definedName name="_typeMois" comment="Pour un mois en texte, une année en texte et une provenance : vide (avant la 1re nuit de la provenance), un premier mois (de la provenance), dernier mois ou mois classique (entre 1er et dernier mois de la provenance)">_xlfn.LAMBDA(_xlpm.mois,_xlpm.annee,_xlpm.provenance,IF(OR(_anneeMois(_dateVal(_xlpm.mois,_xlpm.annee))&lt;_anneeMois(INDIRECT("premNuit"&amp;_xlpm.provenance)),_anneeMois(_dateVal(_xlpm.mois,_xlpm.annee))&gt;_anneeMois(INDIRECT("dernNuit"&amp;_xlpm.provenance))),"vide", IF(_anneeMois(_dateVal(_xlpm.mois,_xlpm.annee))=_anneeMois(INDIRECT("dernNuit"&amp;_xlpm.provenance)),"dernier", IF(_anneeMois(_dateVal(_xlpm.mois,_xlpm.annee))=_anneeMois(INDIRECT("premNuit"&amp;_xlpm.provenance)),"premier","classique"))))</definedName>
    <definedName name="dernNuitAirbnb">Données!$L$2</definedName>
    <definedName name="dernNuitBooking">Données!$L$1</definedName>
    <definedName name="premNuitAirbnb">Données!$I$2</definedName>
    <definedName name="premNuitBooking">Données!$I$1</definedName>
    <definedName name="Segment_Date">#N/A</definedName>
    <definedName name="Segment_Provenance">#N/A</definedName>
  </definedNames>
  <calcPr calcId="191028"/>
  <pivotCaches>
    <pivotCache cacheId="39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4" i="2" l="1"/>
  <c r="J104" i="2"/>
  <c r="K104" i="2"/>
  <c r="M104" i="2"/>
  <c r="H103" i="2"/>
  <c r="I103" i="2" s="1"/>
  <c r="J103" i="2"/>
  <c r="K103" i="2"/>
  <c r="M103" i="2"/>
  <c r="H102" i="2"/>
  <c r="I102" i="2" s="1"/>
  <c r="J102" i="2"/>
  <c r="K102" i="2"/>
  <c r="M102" i="2"/>
  <c r="H101" i="2"/>
  <c r="I101" i="2" s="1"/>
  <c r="J101" i="2"/>
  <c r="K101" i="2"/>
  <c r="M101" i="2"/>
  <c r="H100" i="2"/>
  <c r="I100" i="2" s="1"/>
  <c r="J100" i="2"/>
  <c r="K100" i="2"/>
  <c r="M100" i="2"/>
  <c r="H99" i="2"/>
  <c r="I99" i="2" s="1"/>
  <c r="J99" i="2"/>
  <c r="K99" i="2"/>
  <c r="M99" i="2"/>
  <c r="H97" i="2"/>
  <c r="I97" i="2" s="1"/>
  <c r="J97" i="2"/>
  <c r="K97" i="2"/>
  <c r="M97" i="2"/>
  <c r="H96" i="2"/>
  <c r="I96" i="2" s="1"/>
  <c r="J96" i="2"/>
  <c r="K96" i="2"/>
  <c r="M96" i="2"/>
  <c r="H95" i="2"/>
  <c r="I95" i="2" s="1"/>
  <c r="J95" i="2"/>
  <c r="K95" i="2"/>
  <c r="M95" i="2"/>
  <c r="H94" i="2"/>
  <c r="I94" i="2" s="1"/>
  <c r="J94" i="2"/>
  <c r="K94" i="2"/>
  <c r="M94" i="2"/>
  <c r="L104" i="2" l="1"/>
  <c r="I104" i="2"/>
  <c r="L103" i="2"/>
  <c r="L102" i="2"/>
  <c r="L100" i="2"/>
  <c r="L101" i="2"/>
  <c r="L99" i="2"/>
  <c r="L97" i="2"/>
  <c r="L96" i="2"/>
  <c r="L95" i="2"/>
  <c r="L94" i="2"/>
  <c r="H98" i="2" l="1"/>
  <c r="I98" i="2"/>
  <c r="J98" i="2"/>
  <c r="K98" i="2"/>
  <c r="L98" i="2"/>
  <c r="M98" i="2"/>
  <c r="H93" i="2"/>
  <c r="I93" i="2" s="1"/>
  <c r="J93" i="2"/>
  <c r="K93" i="2"/>
  <c r="M93" i="2"/>
  <c r="H92" i="2"/>
  <c r="I92" i="2" s="1"/>
  <c r="J92" i="2"/>
  <c r="K92" i="2"/>
  <c r="M92" i="2"/>
  <c r="H91" i="2"/>
  <c r="I91" i="2" s="1"/>
  <c r="J91" i="2"/>
  <c r="K91" i="2"/>
  <c r="M91" i="2"/>
  <c r="H90" i="2"/>
  <c r="I90" i="2"/>
  <c r="J90" i="2"/>
  <c r="K90" i="2"/>
  <c r="M90" i="2"/>
  <c r="H89" i="2"/>
  <c r="I89" i="2" s="1"/>
  <c r="J89" i="2"/>
  <c r="K89" i="2"/>
  <c r="M89" i="2"/>
  <c r="H88" i="2"/>
  <c r="I88" i="2" s="1"/>
  <c r="J88" i="2"/>
  <c r="K88" i="2"/>
  <c r="M88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I82" i="2" s="1"/>
  <c r="H83" i="2"/>
  <c r="I83" i="2" s="1"/>
  <c r="H84" i="2"/>
  <c r="I84" i="2" s="1"/>
  <c r="H85" i="2"/>
  <c r="I85" i="2" s="1"/>
  <c r="H86" i="2"/>
  <c r="I86" i="2" s="1"/>
  <c r="H87" i="2"/>
  <c r="I87" i="2" s="1"/>
  <c r="H5" i="2"/>
  <c r="J82" i="2"/>
  <c r="J83" i="2"/>
  <c r="J84" i="2"/>
  <c r="J85" i="2"/>
  <c r="J86" i="2"/>
  <c r="J87" i="2"/>
  <c r="K82" i="2"/>
  <c r="K83" i="2"/>
  <c r="K84" i="2"/>
  <c r="K85" i="2"/>
  <c r="K86" i="2"/>
  <c r="K87" i="2"/>
  <c r="M82" i="2"/>
  <c r="M83" i="2"/>
  <c r="M84" i="2"/>
  <c r="M85" i="2"/>
  <c r="M86" i="2"/>
  <c r="M87" i="2"/>
  <c r="L91" i="2" l="1"/>
  <c r="L90" i="2"/>
  <c r="L92" i="2"/>
  <c r="L88" i="2"/>
  <c r="L93" i="2"/>
  <c r="L89" i="2"/>
  <c r="L87" i="2"/>
  <c r="L86" i="2"/>
  <c r="L82" i="2"/>
  <c r="L84" i="2"/>
  <c r="L83" i="2"/>
  <c r="L85" i="2"/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Q32" i="3"/>
  <c r="P32" i="3"/>
  <c r="I30" i="3" a="1"/>
  <c r="I25" i="3" a="1"/>
  <c r="I24" i="3" a="1"/>
  <c r="I27" i="3" a="1"/>
  <c r="I29" i="3" a="1"/>
  <c r="J23" i="3" a="1"/>
  <c r="J20" i="3" a="1"/>
  <c r="I23" i="3" a="1"/>
  <c r="J22" i="3" a="1"/>
  <c r="J28" i="3" a="1"/>
  <c r="J25" i="3" a="1"/>
  <c r="J26" i="3" a="1"/>
  <c r="I31" i="3" a="1"/>
  <c r="J21" i="3" a="1"/>
  <c r="I21" i="3" a="1"/>
  <c r="I19" i="3" a="1"/>
  <c r="I22" i="3" a="1"/>
  <c r="J31" i="3" a="1"/>
  <c r="I20" i="3" a="1"/>
  <c r="J30" i="3" a="1"/>
  <c r="I26" i="3" a="1"/>
  <c r="I28" i="3" a="1"/>
  <c r="J29" i="3" a="1"/>
  <c r="J27" i="3" a="1"/>
  <c r="J24" i="3" a="1"/>
  <c r="I26" i="3" l="1"/>
  <c r="M26" i="3" s="1"/>
  <c r="J29" i="3"/>
  <c r="N29" i="3" s="1"/>
  <c r="J27" i="3"/>
  <c r="N27" i="3" s="1"/>
  <c r="J21" i="3"/>
  <c r="N21" i="3" s="1"/>
  <c r="J31" i="3"/>
  <c r="N31" i="3" s="1"/>
  <c r="J25" i="3"/>
  <c r="N25" i="3" s="1"/>
  <c r="J23" i="3"/>
  <c r="N23" i="3" s="1"/>
  <c r="I31" i="3"/>
  <c r="M31" i="3" s="1"/>
  <c r="I27" i="3"/>
  <c r="M27" i="3" s="1"/>
  <c r="I21" i="3"/>
  <c r="M21" i="3" s="1"/>
  <c r="I30" i="3"/>
  <c r="M30" i="3" s="1"/>
  <c r="I29" i="3"/>
  <c r="M29" i="3" s="1"/>
  <c r="I25" i="3"/>
  <c r="M25" i="3" s="1"/>
  <c r="I23" i="3"/>
  <c r="M23" i="3" s="1"/>
  <c r="I28" i="3"/>
  <c r="M28" i="3" s="1"/>
  <c r="J28" i="3"/>
  <c r="N28" i="3" s="1"/>
  <c r="J26" i="3"/>
  <c r="N26" i="3" s="1"/>
  <c r="J20" i="3"/>
  <c r="N20" i="3" s="1"/>
  <c r="J30" i="3"/>
  <c r="N30" i="3" s="1"/>
  <c r="J24" i="3"/>
  <c r="N24" i="3" s="1"/>
  <c r="J22" i="3"/>
  <c r="N22" i="3" s="1"/>
  <c r="I24" i="3"/>
  <c r="I22" i="3"/>
  <c r="M22" i="3" s="1"/>
  <c r="I20" i="3"/>
  <c r="M20" i="3" s="1"/>
  <c r="I19" i="3"/>
  <c r="M19" i="3" s="1"/>
  <c r="J19" i="3" a="1"/>
  <c r="K24" i="3" l="1"/>
  <c r="O24" i="3" s="1"/>
  <c r="M24" i="3"/>
  <c r="K21" i="3"/>
  <c r="O21" i="3" s="1"/>
  <c r="K31" i="3"/>
  <c r="O31" i="3" s="1"/>
  <c r="K30" i="3"/>
  <c r="O30" i="3" s="1"/>
  <c r="K23" i="3"/>
  <c r="O23" i="3" s="1"/>
  <c r="K27" i="3"/>
  <c r="O27" i="3" s="1"/>
  <c r="K20" i="3"/>
  <c r="O20" i="3" s="1"/>
  <c r="K26" i="3"/>
  <c r="O26" i="3" s="1"/>
  <c r="K28" i="3"/>
  <c r="O28" i="3" s="1"/>
  <c r="K29" i="3"/>
  <c r="O29" i="3" s="1"/>
  <c r="K25" i="3"/>
  <c r="O25" i="3" s="1"/>
  <c r="K22" i="3"/>
  <c r="O22" i="3" s="1"/>
  <c r="J19" i="3"/>
  <c r="L20" i="3" a="1"/>
  <c r="L20" i="3" s="1"/>
  <c r="L21" i="3" a="1"/>
  <c r="L21" i="3" s="1"/>
  <c r="L22" i="3" a="1"/>
  <c r="L22" i="3" s="1"/>
  <c r="L23" i="3" a="1"/>
  <c r="L23" i="3" s="1"/>
  <c r="L24" i="3" a="1"/>
  <c r="L24" i="3" s="1"/>
  <c r="L25" i="3" a="1"/>
  <c r="L25" i="3" s="1"/>
  <c r="L26" i="3" a="1"/>
  <c r="L26" i="3" s="1"/>
  <c r="L27" i="3" a="1"/>
  <c r="L27" i="3" s="1"/>
  <c r="L28" i="3" a="1"/>
  <c r="L28" i="3" s="1"/>
  <c r="L29" i="3" a="1"/>
  <c r="L29" i="3" s="1"/>
  <c r="L30" i="3" a="1"/>
  <c r="L30" i="3" s="1"/>
  <c r="L31" i="3" a="1"/>
  <c r="L31" i="3" s="1"/>
  <c r="L8" i="3" a="1"/>
  <c r="L8" i="3" s="1"/>
  <c r="L9" i="3" a="1"/>
  <c r="L9" i="3" s="1"/>
  <c r="L10" i="3" a="1"/>
  <c r="L10" i="3" s="1"/>
  <c r="L11" i="3" a="1"/>
  <c r="L11" i="3" s="1"/>
  <c r="L12" i="3" a="1"/>
  <c r="L12" i="3" s="1"/>
  <c r="L13" i="3" a="1"/>
  <c r="L13" i="3" s="1"/>
  <c r="L14" i="3" a="1"/>
  <c r="L14" i="3" s="1"/>
  <c r="L15" i="3" a="1"/>
  <c r="L15" i="3" s="1"/>
  <c r="L16" i="3" a="1"/>
  <c r="L16" i="3" s="1"/>
  <c r="L17" i="3" a="1"/>
  <c r="L17" i="3" s="1"/>
  <c r="L18" i="3" a="1"/>
  <c r="L18" i="3" s="1"/>
  <c r="L7" i="3" a="1"/>
  <c r="L7" i="3" s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I7" i="3" a="1"/>
  <c r="J10" i="3" a="1"/>
  <c r="I12" i="3" a="1"/>
  <c r="J17" i="3" a="1"/>
  <c r="I13" i="3" a="1"/>
  <c r="J11" i="3" a="1"/>
  <c r="I6" i="3" a="1"/>
  <c r="J8" i="3" a="1"/>
  <c r="I8" i="3" a="1"/>
  <c r="I16" i="3" a="1"/>
  <c r="I11" i="3" a="1"/>
  <c r="J14" i="3" a="1"/>
  <c r="J15" i="3" a="1"/>
  <c r="J12" i="3" a="1"/>
  <c r="I9" i="3" a="1"/>
  <c r="I14" i="3" a="1"/>
  <c r="I17" i="3" a="1"/>
  <c r="I15" i="3" a="1"/>
  <c r="J9" i="3" a="1"/>
  <c r="J7" i="3" a="1"/>
  <c r="J13" i="3" a="1"/>
  <c r="I10" i="3" a="1"/>
  <c r="J16" i="3" a="1"/>
  <c r="J6" i="3" a="1"/>
  <c r="J18" i="3" a="1"/>
  <c r="I18" i="3" a="1"/>
  <c r="K19" i="3" l="1"/>
  <c r="O19" i="3" s="1"/>
  <c r="N19" i="3"/>
  <c r="J17" i="3"/>
  <c r="N17" i="3" s="1"/>
  <c r="I11" i="3"/>
  <c r="M11" i="3" s="1"/>
  <c r="J9" i="3"/>
  <c r="N9" i="3" s="1"/>
  <c r="I14" i="3"/>
  <c r="M14" i="3" s="1"/>
  <c r="J15" i="3"/>
  <c r="N15" i="3" s="1"/>
  <c r="I9" i="3"/>
  <c r="M9" i="3" s="1"/>
  <c r="I17" i="3"/>
  <c r="M17" i="3" s="1"/>
  <c r="J18" i="3"/>
  <c r="N18" i="3" s="1"/>
  <c r="I12" i="3"/>
  <c r="M12" i="3" s="1"/>
  <c r="J10" i="3"/>
  <c r="N10" i="3" s="1"/>
  <c r="J12" i="3"/>
  <c r="N12" i="3" s="1"/>
  <c r="I15" i="3"/>
  <c r="M15" i="3" s="1"/>
  <c r="J13" i="3"/>
  <c r="N13" i="3" s="1"/>
  <c r="I18" i="3"/>
  <c r="M18" i="3" s="1"/>
  <c r="J16" i="3"/>
  <c r="N16" i="3" s="1"/>
  <c r="I10" i="3"/>
  <c r="M10" i="3" s="1"/>
  <c r="J8" i="3"/>
  <c r="N8" i="3" s="1"/>
  <c r="I13" i="3"/>
  <c r="M13" i="3" s="1"/>
  <c r="J11" i="3"/>
  <c r="N11" i="3" s="1"/>
  <c r="I16" i="3"/>
  <c r="M16" i="3" s="1"/>
  <c r="J14" i="3"/>
  <c r="N14" i="3" s="1"/>
  <c r="I8" i="3"/>
  <c r="M8" i="3" s="1"/>
  <c r="J7" i="3"/>
  <c r="N7" i="3" s="1"/>
  <c r="I7" i="3"/>
  <c r="M7" i="3" s="1"/>
  <c r="J6" i="3"/>
  <c r="I6" i="3"/>
  <c r="K5" i="2"/>
  <c r="L5" i="2" s="1"/>
  <c r="K6" i="2"/>
  <c r="L6" i="2" s="1"/>
  <c r="K7" i="2"/>
  <c r="L7" i="2" s="1"/>
  <c r="K8" i="2"/>
  <c r="L8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6" i="2"/>
  <c r="L16" i="2" s="1"/>
  <c r="K17" i="2"/>
  <c r="L17" i="2" s="1"/>
  <c r="K18" i="2"/>
  <c r="L18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L28" i="2" s="1"/>
  <c r="K29" i="2"/>
  <c r="L29" i="2" s="1"/>
  <c r="K30" i="2"/>
  <c r="L30" i="2" s="1"/>
  <c r="K31" i="2"/>
  <c r="L31" i="2" s="1"/>
  <c r="K32" i="2"/>
  <c r="L32" i="2" s="1"/>
  <c r="K33" i="2"/>
  <c r="L33" i="2" s="1"/>
  <c r="K34" i="2"/>
  <c r="L34" i="2" s="1"/>
  <c r="K35" i="2"/>
  <c r="L35" i="2" s="1"/>
  <c r="K36" i="2"/>
  <c r="L36" i="2" s="1"/>
  <c r="K37" i="2"/>
  <c r="L37" i="2" s="1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5" i="2"/>
  <c r="L45" i="2" s="1"/>
  <c r="K46" i="2"/>
  <c r="L46" i="2" s="1"/>
  <c r="K47" i="2"/>
  <c r="L47" i="2" s="1"/>
  <c r="K48" i="2"/>
  <c r="L48" i="2" s="1"/>
  <c r="K49" i="2"/>
  <c r="L49" i="2" s="1"/>
  <c r="K50" i="2"/>
  <c r="L50" i="2" s="1"/>
  <c r="K51" i="2"/>
  <c r="L51" i="2" s="1"/>
  <c r="K52" i="2"/>
  <c r="L52" i="2" s="1"/>
  <c r="K53" i="2"/>
  <c r="L53" i="2" s="1"/>
  <c r="K54" i="2"/>
  <c r="L54" i="2" s="1"/>
  <c r="K55" i="2"/>
  <c r="L55" i="2" s="1"/>
  <c r="K56" i="2"/>
  <c r="L56" i="2" s="1"/>
  <c r="K57" i="2"/>
  <c r="L57" i="2" s="1"/>
  <c r="K58" i="2"/>
  <c r="L58" i="2" s="1"/>
  <c r="K59" i="2"/>
  <c r="L59" i="2" s="1"/>
  <c r="K60" i="2"/>
  <c r="L60" i="2" s="1"/>
  <c r="K61" i="2"/>
  <c r="L61" i="2" s="1"/>
  <c r="K62" i="2"/>
  <c r="L62" i="2" s="1"/>
  <c r="K63" i="2"/>
  <c r="L63" i="2" s="1"/>
  <c r="K64" i="2"/>
  <c r="L64" i="2" s="1"/>
  <c r="K65" i="2"/>
  <c r="L65" i="2" s="1"/>
  <c r="K66" i="2"/>
  <c r="L66" i="2" s="1"/>
  <c r="K67" i="2"/>
  <c r="L67" i="2" s="1"/>
  <c r="K68" i="2"/>
  <c r="L68" i="2" s="1"/>
  <c r="K69" i="2"/>
  <c r="L69" i="2" s="1"/>
  <c r="K70" i="2"/>
  <c r="L70" i="2" s="1"/>
  <c r="K71" i="2"/>
  <c r="L71" i="2" s="1"/>
  <c r="K72" i="2"/>
  <c r="L72" i="2" s="1"/>
  <c r="K73" i="2"/>
  <c r="L73" i="2" s="1"/>
  <c r="K74" i="2"/>
  <c r="L74" i="2" s="1"/>
  <c r="K75" i="2"/>
  <c r="L75" i="2" s="1"/>
  <c r="K76" i="2"/>
  <c r="L76" i="2" s="1"/>
  <c r="K77" i="2"/>
  <c r="L77" i="2" s="1"/>
  <c r="K78" i="2"/>
  <c r="L78" i="2" s="1"/>
  <c r="K79" i="2"/>
  <c r="L79" i="2" s="1"/>
  <c r="K80" i="2"/>
  <c r="L80" i="2" s="1"/>
  <c r="K81" i="2"/>
  <c r="L81" i="2" s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N6" i="3" l="1"/>
  <c r="J32" i="3"/>
  <c r="N32" i="3" s="1"/>
  <c r="M6" i="3"/>
  <c r="I32" i="3"/>
  <c r="M32" i="3" s="1"/>
  <c r="K9" i="3"/>
  <c r="O9" i="3" s="1"/>
  <c r="K12" i="3"/>
  <c r="O12" i="3" s="1"/>
  <c r="K10" i="3"/>
  <c r="O10" i="3" s="1"/>
  <c r="K17" i="3"/>
  <c r="O17" i="3" s="1"/>
  <c r="K8" i="3"/>
  <c r="O8" i="3" s="1"/>
  <c r="K15" i="3"/>
  <c r="O15" i="3" s="1"/>
  <c r="K14" i="3"/>
  <c r="O14" i="3" s="1"/>
  <c r="K13" i="3"/>
  <c r="O13" i="3" s="1"/>
  <c r="K11" i="3"/>
  <c r="O11" i="3" s="1"/>
  <c r="K6" i="3"/>
  <c r="O6" i="3" s="1"/>
  <c r="K18" i="3"/>
  <c r="O18" i="3" s="1"/>
  <c r="K16" i="3"/>
  <c r="O16" i="3" s="1"/>
  <c r="K7" i="3"/>
  <c r="O7" i="3" s="1"/>
  <c r="K32" i="3" l="1"/>
  <c r="O3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CROCHE</author>
  </authors>
  <commentList>
    <comment ref="F4" authorId="0" shapeId="0" xr:uid="{7C1E58DD-C6B7-4B01-B759-81025D04A7BA}">
      <text>
        <r>
          <rPr>
            <sz val="10"/>
            <color indexed="81"/>
            <rFont val="Arial"/>
            <family val="2"/>
          </rPr>
          <t>Frais de linge compris, taxes comprises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<sst xmlns="http://schemas.openxmlformats.org/spreadsheetml/2006/main" count="322" uniqueCount="60">
  <si>
    <t>1re nuit Booking</t>
  </si>
  <si>
    <t>Dernière nuit Booking</t>
  </si>
  <si>
    <t>1re nuit Airbnb</t>
  </si>
  <si>
    <t>Dernière nuit Airbnb</t>
  </si>
  <si>
    <t>Provenance</t>
  </si>
  <si>
    <t>Date</t>
  </si>
  <si>
    <t>Nb nuits</t>
  </si>
  <si>
    <t>Nb pers.</t>
  </si>
  <si>
    <t>Taxe séjour Booking</t>
  </si>
  <si>
    <t>Montant hôte net + frais</t>
  </si>
  <si>
    <t>Frais de linge net</t>
  </si>
  <si>
    <t>Prix de base</t>
  </si>
  <si>
    <t>Prix de base + taxe</t>
  </si>
  <si>
    <t>Nb séjour</t>
  </si>
  <si>
    <t>Nb nuit·pers</t>
  </si>
  <si>
    <t>Montant hors linge / nuit / pers</t>
  </si>
  <si>
    <t>Saison</t>
  </si>
  <si>
    <t>Airbnb</t>
  </si>
  <si>
    <t>Booking</t>
  </si>
  <si>
    <t>booking</t>
  </si>
  <si>
    <t>airbnb</t>
  </si>
  <si>
    <t>Taux d’occupation</t>
  </si>
  <si>
    <t xml:space="preserve">Nb nuits </t>
  </si>
  <si>
    <t xml:space="preserve"> </t>
  </si>
  <si>
    <t>Total Airbnb</t>
  </si>
  <si>
    <t>Total Booking</t>
  </si>
  <si>
    <t>Total</t>
  </si>
  <si>
    <t>Nb nuits dispo</t>
  </si>
  <si>
    <t>Dates</t>
  </si>
  <si>
    <t>Basse</t>
  </si>
  <si>
    <t>Haute</t>
  </si>
  <si>
    <t>2023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</si>
  <si>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</si>
  <si>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</si>
  <si>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</si>
  <si>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</si>
  <si>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</si>
  <si>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</si>
  <si>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</si>
  <si>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</si>
  <si>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</si>
  <si>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</si>
  <si>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</si>
  <si>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</si>
  <si>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2024</t>
  </si>
  <si>
    <t>Haute saison</t>
  </si>
  <si>
    <t>Basse saison</t>
  </si>
  <si>
    <t>Moyenne du montant hors linge par séjour</t>
  </si>
  <si>
    <t>Moyenne du montant hors linge par nuit par personne</t>
  </si>
  <si>
    <t>Total Nb séjours</t>
  </si>
  <si>
    <t>Total Moyenne de Montant hors linge / nuit / pers</t>
  </si>
  <si>
    <t>Total Nb nuit·pers.</t>
  </si>
  <si>
    <t>Nb séjours</t>
  </si>
  <si>
    <t>Moyenne de Montant hors linge / nuit / pers</t>
  </si>
  <si>
    <t>Nb nuit·pers.</t>
  </si>
  <si>
    <t>Total général</t>
  </si>
  <si>
    <t>Nombre de nuits et montant total</t>
  </si>
  <si>
    <t xml:space="preserve">Total Nb nuits </t>
  </si>
  <si>
    <t>Total Montant total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</si>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</sst>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8"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  <numFmt numFmtId="214" formatCode="#,##0.00\ &quot;€&quot;"/>
    <numFmt numFmtId="215" formatCode="[$-40C]mmm\ yyyy"/>
    <numFmt numFmtId="216" formatCode="General;;\-"/>
  </numFmts>
  <fonts count="22" x14ac:knownFonts="1">
    <font>
      <sz val="10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6"/>
      <color theme="4"/>
      <name val="Arial"/>
      <family val="2"/>
      <scheme val="major"/>
    </font>
    <font>
      <b/>
      <u/>
      <sz val="12"/>
      <color theme="4"/>
      <name val="Arial"/>
      <family val="2"/>
      <scheme val="major"/>
    </font>
    <font>
      <sz val="10"/>
      <color theme="1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8" tint="-0.499984740745262"/>
      <name val="Arial"/>
      <family val="2"/>
      <scheme val="minor"/>
    </font>
    <font>
      <sz val="10"/>
      <color theme="7"/>
      <name val="Arial"/>
      <family val="2"/>
      <scheme val="minor"/>
    </font>
    <font>
      <u/>
      <sz val="10"/>
      <color theme="9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u/>
      <sz val="10"/>
      <color theme="0" tint="-0.499984740745262"/>
      <name val="Arial"/>
      <family val="2"/>
      <scheme val="minor"/>
    </font>
    <font>
      <sz val="10"/>
      <color rgb="FF006100"/>
      <name val="Arial"/>
      <family val="2"/>
      <scheme val="minor"/>
    </font>
    <font>
      <b/>
      <sz val="10"/>
      <color rgb="FF3F3F3F"/>
      <name val="Arial"/>
      <family val="2"/>
      <scheme val="minor"/>
    </font>
    <font>
      <i/>
      <sz val="10"/>
      <color theme="0" tint="-0.499984740745262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10"/>
      <color theme="4"/>
      <name val="Arial"/>
      <family val="2"/>
      <scheme val="major"/>
    </font>
    <font>
      <b/>
      <sz val="10"/>
      <color theme="1"/>
      <name val="Arial"/>
      <family val="2"/>
      <scheme val="minor"/>
    </font>
    <font>
      <sz val="10"/>
      <color indexed="81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  <fill>
      <patternFill patternType="solid">
        <fgColor rgb="FFFFE38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 applyFill="0" applyBorder="0">
      <alignment vertical="top"/>
    </xf>
    <xf numFmtId="0" fontId="1" fillId="0" borderId="0" applyNumberFormat="0" applyFill="0" applyBorder="0" applyAlignment="0" applyProtection="0">
      <alignment vertical="top"/>
    </xf>
    <xf numFmtId="190" fontId="4" fillId="0" borderId="0" applyFont="0" applyFill="0" applyBorder="0" applyAlignment="0" applyProtection="0">
      <alignment vertical="top"/>
    </xf>
    <xf numFmtId="209" fontId="4" fillId="0" borderId="0" applyFont="0" applyFill="0" applyBorder="0" applyAlignment="0" applyProtection="0">
      <alignment vertical="top"/>
    </xf>
    <xf numFmtId="179" fontId="4" fillId="0" borderId="0" applyFont="0" applyFill="0" applyBorder="0" applyAlignment="0" applyProtection="0">
      <alignment vertical="top"/>
    </xf>
    <xf numFmtId="191" fontId="4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>
      <alignment vertical="top"/>
    </xf>
    <xf numFmtId="207" fontId="4" fillId="0" borderId="0" applyFont="0" applyFill="0" applyBorder="0" applyAlignment="0" applyProtection="0">
      <alignment vertical="top"/>
    </xf>
    <xf numFmtId="173" fontId="4" fillId="0" borderId="0" applyFont="0" applyFill="0" applyBorder="0" applyAlignment="0" applyProtection="0">
      <alignment vertical="top"/>
    </xf>
    <xf numFmtId="175" fontId="4" fillId="0" borderId="0" applyFont="0" applyFill="0" applyBorder="0" applyAlignment="0" applyProtection="0">
      <alignment vertical="top"/>
    </xf>
    <xf numFmtId="167" fontId="4" fillId="0" borderId="0" applyFont="0" applyFill="0" applyBorder="0" applyAlignment="0" applyProtection="0">
      <alignment vertical="top"/>
    </xf>
    <xf numFmtId="181" fontId="4" fillId="0" borderId="0" applyFont="0" applyFill="0" applyBorder="0" applyAlignment="0" applyProtection="0">
      <alignment vertical="top"/>
    </xf>
    <xf numFmtId="165" fontId="4" fillId="0" borderId="0" applyFont="0" applyFill="0" applyBorder="0" applyAlignment="0" applyProtection="0">
      <alignment vertical="top"/>
    </xf>
    <xf numFmtId="186" fontId="4" fillId="0" borderId="0" applyFont="0" applyFill="0" applyBorder="0" applyAlignment="0" applyProtection="0">
      <alignment vertical="top"/>
    </xf>
    <xf numFmtId="182" fontId="4" fillId="0" borderId="0" applyFont="0" applyFill="0" applyBorder="0" applyAlignment="0" applyProtection="0">
      <alignment vertical="top"/>
    </xf>
    <xf numFmtId="176" fontId="4" fillId="0" borderId="0" applyFont="0" applyFill="0" applyBorder="0" applyAlignment="0" applyProtection="0">
      <alignment vertical="top"/>
    </xf>
    <xf numFmtId="183" fontId="4" fillId="0" borderId="0" applyFont="0" applyFill="0" applyBorder="0" applyAlignment="0" applyProtection="0">
      <alignment vertical="top"/>
    </xf>
    <xf numFmtId="188" fontId="4" fillId="0" borderId="0" applyFont="0" applyFill="0" applyBorder="0" applyAlignment="0" applyProtection="0">
      <alignment vertical="top"/>
    </xf>
    <xf numFmtId="213" fontId="4" fillId="0" borderId="0" applyFont="0" applyFill="0" applyBorder="0" applyAlignment="0" applyProtection="0">
      <alignment vertical="top"/>
    </xf>
    <xf numFmtId="211" fontId="4" fillId="0" borderId="0" applyFont="0" applyFill="0" applyBorder="0" applyAlignment="0" applyProtection="0">
      <alignment vertical="top"/>
    </xf>
    <xf numFmtId="169" fontId="4" fillId="0" borderId="0" applyFont="0" applyFill="0" applyBorder="0" applyAlignment="0" applyProtection="0">
      <alignment vertical="top"/>
    </xf>
    <xf numFmtId="204" fontId="4" fillId="0" borderId="0" applyFont="0" applyFill="0" applyBorder="0" applyAlignment="0" applyProtection="0">
      <alignment vertical="top"/>
    </xf>
    <xf numFmtId="170" fontId="4" fillId="0" borderId="0" applyFont="0" applyFill="0" applyBorder="0" applyAlignment="0" applyProtection="0">
      <alignment vertical="top"/>
    </xf>
    <xf numFmtId="200" fontId="4" fillId="0" borderId="0" applyFont="0" applyFill="0" applyBorder="0" applyAlignment="0" applyProtection="0">
      <alignment vertical="top"/>
    </xf>
    <xf numFmtId="202" fontId="4" fillId="0" borderId="0" applyFont="0" applyFill="0" applyBorder="0" applyAlignment="0" applyProtection="0">
      <alignment vertical="top"/>
    </xf>
    <xf numFmtId="193" fontId="4" fillId="0" borderId="0" applyFont="0" applyFill="0" applyBorder="0" applyAlignment="0" applyProtection="0">
      <alignment vertical="top"/>
    </xf>
    <xf numFmtId="184" fontId="4" fillId="0" borderId="0" applyFont="0" applyFill="0" applyBorder="0" applyAlignment="0" applyProtection="0">
      <alignment vertical="top"/>
    </xf>
    <xf numFmtId="197" fontId="4" fillId="0" borderId="0" applyFont="0" applyFill="0" applyBorder="0" applyAlignment="0" applyProtection="0">
      <alignment vertical="top"/>
    </xf>
    <xf numFmtId="196" fontId="4" fillId="0" borderId="0" applyFont="0" applyFill="0" applyBorder="0" applyAlignment="0" applyProtection="0">
      <alignment vertical="top"/>
    </xf>
    <xf numFmtId="206" fontId="4" fillId="0" borderId="0" applyFont="0" applyFill="0" applyBorder="0" applyAlignment="0" applyProtection="0">
      <alignment vertical="top"/>
    </xf>
    <xf numFmtId="180" fontId="4" fillId="0" borderId="0" applyFont="0" applyFill="0" applyBorder="0" applyAlignment="0" applyProtection="0">
      <alignment vertical="top"/>
    </xf>
    <xf numFmtId="198" fontId="4" fillId="0" borderId="0" applyFont="0" applyFill="0" applyBorder="0" applyAlignment="0" applyProtection="0">
      <alignment vertical="top"/>
    </xf>
    <xf numFmtId="194" fontId="4" fillId="0" borderId="0" applyFont="0" applyFill="0" applyBorder="0" applyAlignment="0" applyProtection="0">
      <alignment vertical="top"/>
    </xf>
    <xf numFmtId="212" fontId="4" fillId="0" borderId="0" applyFont="0" applyFill="0" applyBorder="0" applyAlignment="0" applyProtection="0">
      <alignment vertical="top"/>
    </xf>
    <xf numFmtId="208" fontId="4" fillId="0" borderId="0" applyFont="0" applyFill="0" applyBorder="0" applyAlignment="0" applyProtection="0">
      <alignment vertical="top"/>
    </xf>
    <xf numFmtId="166" fontId="4" fillId="0" borderId="0" applyFont="0" applyFill="0" applyBorder="0" applyAlignment="0" applyProtection="0">
      <alignment vertical="top"/>
    </xf>
    <xf numFmtId="192" fontId="4" fillId="0" borderId="0" applyFont="0" applyFill="0" applyBorder="0" applyAlignment="0" applyProtection="0">
      <alignment vertical="top"/>
    </xf>
    <xf numFmtId="0" fontId="17" fillId="36" borderId="0" applyNumberFormat="0" applyFont="0" applyBorder="0" applyProtection="0">
      <alignment vertical="center" wrapText="1"/>
    </xf>
    <xf numFmtId="171" fontId="4" fillId="0" borderId="0" applyFont="0" applyFill="0" applyBorder="0" applyAlignment="0" applyProtection="0">
      <alignment vertical="top"/>
    </xf>
    <xf numFmtId="0" fontId="17" fillId="34" borderId="0" applyNumberFormat="0" applyFont="0" applyBorder="0" applyProtection="0">
      <alignment vertical="center" wrapText="1"/>
    </xf>
    <xf numFmtId="187" fontId="4" fillId="0" borderId="0" applyFont="0" applyFill="0" applyBorder="0" applyAlignment="0" applyProtection="0">
      <alignment vertical="top"/>
    </xf>
    <xf numFmtId="210" fontId="4" fillId="0" borderId="0" applyFont="0" applyFill="0" applyBorder="0" applyAlignment="0" applyProtection="0">
      <alignment vertical="top"/>
    </xf>
    <xf numFmtId="172" fontId="4" fillId="0" borderId="0" applyFont="0" applyFill="0" applyBorder="0" applyAlignment="0" applyProtection="0">
      <alignment vertical="top"/>
    </xf>
    <xf numFmtId="203" fontId="4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>
      <alignment vertical="top"/>
    </xf>
    <xf numFmtId="199" fontId="4" fillId="0" borderId="0" applyFon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9" fillId="2" borderId="1" applyNumberFormat="0" applyAlignment="0">
      <protection locked="0"/>
    </xf>
    <xf numFmtId="0" fontId="7" fillId="3" borderId="2" applyNumberFormat="0" applyAlignment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14" fillId="4" borderId="3" applyNumberFormat="0" applyAlignment="0" applyProtection="0"/>
    <xf numFmtId="0" fontId="16" fillId="9" borderId="4" applyNumberFormat="0" applyAlignment="0" applyProtection="0"/>
    <xf numFmtId="0" fontId="4" fillId="8" borderId="6" applyNumberFormat="0" applyAlignment="0" applyProtection="0"/>
    <xf numFmtId="0" fontId="19" fillId="0" borderId="5" applyNumberFormat="0" applyFill="0" applyProtection="0">
      <alignment vertical="center"/>
    </xf>
    <xf numFmtId="201" fontId="4" fillId="0" borderId="0" applyFont="0" applyFill="0" applyBorder="0" applyAlignment="0" applyProtection="0">
      <alignment vertical="top"/>
    </xf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164" fontId="4" fillId="0" borderId="0" applyFont="0" applyFill="0" applyBorder="0" applyAlignment="0" applyProtection="0"/>
    <xf numFmtId="195" fontId="4" fillId="0" borderId="0" applyFont="0" applyFill="0" applyBorder="0" applyAlignment="0" applyProtection="0">
      <alignment vertical="top"/>
    </xf>
    <xf numFmtId="185" fontId="4" fillId="0" borderId="0" applyFont="0" applyFill="0" applyBorder="0" applyAlignment="0" applyProtection="0">
      <alignment vertical="top"/>
    </xf>
    <xf numFmtId="205" fontId="4" fillId="0" borderId="0" applyFont="0" applyFill="0" applyBorder="0" applyAlignment="0" applyProtection="0">
      <alignment vertical="top"/>
    </xf>
    <xf numFmtId="189" fontId="4" fillId="0" borderId="0" applyFont="0" applyFill="0" applyBorder="0" applyAlignment="0" applyProtection="0">
      <alignment vertical="top"/>
    </xf>
    <xf numFmtId="0" fontId="17" fillId="37" borderId="0" applyNumberFormat="0" applyFont="0" applyBorder="0" applyProtection="0">
      <alignment vertical="center" wrapText="1"/>
    </xf>
    <xf numFmtId="0" fontId="17" fillId="38" borderId="0" applyNumberFormat="0" applyFont="0" applyBorder="0" applyProtection="0">
      <alignment vertical="center" wrapText="1"/>
    </xf>
    <xf numFmtId="0" fontId="17" fillId="39" borderId="0" applyNumberFormat="0" applyFont="0" applyBorder="0" applyProtection="0">
      <alignment vertical="center" wrapText="1"/>
    </xf>
    <xf numFmtId="0" fontId="17" fillId="40" borderId="0" applyNumberFormat="0" applyFont="0" applyBorder="0" applyProtection="0">
      <alignment vertical="center" wrapText="1"/>
    </xf>
    <xf numFmtId="0" fontId="17" fillId="41" borderId="0" applyNumberFormat="0" applyFont="0" applyBorder="0" applyProtection="0">
      <alignment vertical="center" wrapText="1"/>
    </xf>
    <xf numFmtId="0" fontId="17" fillId="42" borderId="0" applyNumberFormat="0" applyFont="0" applyBorder="0" applyProtection="0">
      <alignment vertical="center" wrapText="1"/>
    </xf>
    <xf numFmtId="0" fontId="17" fillId="43" borderId="0" applyNumberFormat="0" applyFont="0" applyBorder="0" applyProtection="0">
      <alignment vertical="center" wrapText="1"/>
    </xf>
    <xf numFmtId="0" fontId="17" fillId="44" borderId="0" applyNumberFormat="0" applyFont="0" applyBorder="0" applyProtection="0">
      <alignment vertical="center" wrapText="1"/>
    </xf>
    <xf numFmtId="0" fontId="17" fillId="45" borderId="0" applyNumberFormat="0" applyFont="0" applyBorder="0" applyProtection="0">
      <alignment vertical="center" wrapText="1"/>
    </xf>
    <xf numFmtId="0" fontId="17" fillId="46" borderId="0" applyNumberFormat="0" applyFont="0" applyBorder="0" applyProtection="0">
      <alignment vertical="center" wrapText="1"/>
    </xf>
    <xf numFmtId="174" fontId="4" fillId="0" borderId="0" applyFont="0" applyFill="0" applyBorder="0" applyAlignment="0" applyProtection="0">
      <alignment vertical="top"/>
    </xf>
    <xf numFmtId="0" fontId="17" fillId="35" borderId="0" applyNumberFormat="0" applyFont="0" applyBorder="0" applyProtection="0">
      <alignment vertical="center" wrapText="1"/>
    </xf>
    <xf numFmtId="168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74">
    <xf numFmtId="0" fontId="0" fillId="0" borderId="0" xfId="0">
      <alignment vertical="top"/>
    </xf>
    <xf numFmtId="0" fontId="0" fillId="0" borderId="0" xfId="0" applyFill="1">
      <alignment vertical="top"/>
    </xf>
    <xf numFmtId="44" fontId="0" fillId="0" borderId="0" xfId="109" applyFont="1" applyFill="1" applyAlignment="1">
      <alignment vertical="top"/>
    </xf>
    <xf numFmtId="0" fontId="0" fillId="0" borderId="0" xfId="0" applyFill="1" applyBorder="1" applyAlignment="1">
      <alignment vertical="top" wrapText="1"/>
    </xf>
    <xf numFmtId="2" fontId="0" fillId="0" borderId="0" xfId="0" applyNumberFormat="1" applyFill="1" applyBorder="1" applyAlignment="1">
      <alignment vertical="top" wrapText="1"/>
    </xf>
    <xf numFmtId="0" fontId="0" fillId="0" borderId="0" xfId="0" applyFill="1" applyBorder="1" applyAlignment="1"/>
    <xf numFmtId="14" fontId="0" fillId="0" borderId="0" xfId="0" applyNumberFormat="1" applyFill="1" applyBorder="1" applyAlignment="1"/>
    <xf numFmtId="0" fontId="0" fillId="0" borderId="0" xfId="0" applyFill="1" applyBorder="1" applyAlignment="1">
      <alignment horizontal="center"/>
    </xf>
    <xf numFmtId="44" fontId="0" fillId="0" borderId="0" xfId="109" applyFont="1" applyFill="1" applyBorder="1" applyAlignment="1"/>
    <xf numFmtId="0" fontId="0" fillId="0" borderId="0" xfId="0" pivotButton="1">
      <alignment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14" fontId="0" fillId="0" borderId="0" xfId="0" applyNumberFormat="1">
      <alignment vertical="top"/>
    </xf>
    <xf numFmtId="214" fontId="0" fillId="0" borderId="0" xfId="0" applyNumberFormat="1">
      <alignment vertical="top"/>
    </xf>
    <xf numFmtId="166" fontId="0" fillId="0" borderId="0" xfId="35" applyFont="1" applyAlignment="1">
      <alignment horizontal="right" vertical="top"/>
    </xf>
    <xf numFmtId="0" fontId="0" fillId="0" borderId="0" xfId="0" applyAlignment="1">
      <alignment horizontal="left" vertical="top" wrapText="1"/>
    </xf>
    <xf numFmtId="0" fontId="0" fillId="47" borderId="0" xfId="0" applyFill="1">
      <alignment vertical="top"/>
    </xf>
    <xf numFmtId="0" fontId="0" fillId="48" borderId="0" xfId="0" applyFill="1" applyAlignment="1">
      <alignment vertical="top" wrapText="1"/>
    </xf>
    <xf numFmtId="0" fontId="0" fillId="0" borderId="0" xfId="109" applyNumberFormat="1" applyFont="1" applyFill="1" applyAlignment="1">
      <alignment horizontal="center" vertical="top"/>
    </xf>
    <xf numFmtId="44" fontId="0" fillId="0" borderId="0" xfId="0" applyNumberFormat="1" applyFill="1">
      <alignment vertical="top"/>
    </xf>
    <xf numFmtId="0" fontId="1" fillId="0" borderId="0" xfId="1">
      <alignment vertical="top"/>
    </xf>
    <xf numFmtId="0" fontId="20" fillId="0" borderId="7" xfId="0" applyFont="1" applyBorder="1" applyAlignment="1">
      <alignment horizontal="center" vertical="top"/>
    </xf>
    <xf numFmtId="164" fontId="20" fillId="0" borderId="7" xfId="89" applyFont="1" applyBorder="1" applyAlignment="1">
      <alignment horizontal="center" vertical="top"/>
    </xf>
    <xf numFmtId="164" fontId="0" fillId="0" borderId="7" xfId="89" applyFont="1" applyBorder="1" applyAlignment="1">
      <alignment horizontal="center" vertical="top"/>
    </xf>
    <xf numFmtId="215" fontId="0" fillId="0" borderId="7" xfId="0" applyNumberFormat="1" applyBorder="1">
      <alignment vertical="top"/>
    </xf>
    <xf numFmtId="1" fontId="0" fillId="0" borderId="0" xfId="0" applyNumberFormat="1" applyAlignment="1">
      <alignment horizontal="left" vertical="top" indent="1"/>
    </xf>
    <xf numFmtId="0" fontId="0" fillId="2" borderId="0" xfId="0" applyFill="1">
      <alignment vertical="top"/>
    </xf>
    <xf numFmtId="0" fontId="0" fillId="2" borderId="8" xfId="0" applyFill="1" applyBorder="1" applyAlignment="1">
      <alignment horizontal="center" vertical="center"/>
    </xf>
    <xf numFmtId="8" fontId="0" fillId="2" borderId="7" xfId="0" applyNumberFormat="1" applyFill="1" applyBorder="1" applyAlignment="1">
      <alignment horizontal="center" vertical="center"/>
    </xf>
    <xf numFmtId="216" fontId="20" fillId="0" borderId="7" xfId="0" applyNumberFormat="1" applyFont="1" applyBorder="1" applyAlignment="1">
      <alignment horizontal="center" vertical="top"/>
    </xf>
    <xf numFmtId="216" fontId="0" fillId="0" borderId="7" xfId="0" applyNumberForma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0" fillId="0" borderId="7" xfId="0" applyBorder="1">
      <alignment vertical="top"/>
    </xf>
    <xf numFmtId="0" fontId="20" fillId="0" borderId="7" xfId="0" applyFont="1" applyBorder="1">
      <alignment vertical="top"/>
    </xf>
    <xf numFmtId="214" fontId="0" fillId="0" borderId="0" xfId="0" applyNumberFormat="1" applyAlignment="1">
      <alignment vertical="top" wrapText="1"/>
    </xf>
    <xf numFmtId="0" fontId="0" fillId="0" borderId="0" xfId="0" applyAlignment="1">
      <alignment horizontal="left" vertical="top" wrapText="1" indent="1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 indent="1"/>
    </xf>
    <xf numFmtId="0" fontId="0" fillId="47" borderId="0" xfId="0" applyFill="1" applyAlignment="1">
      <alignment horizontal="left" vertical="top"/>
    </xf>
    <xf numFmtId="0" fontId="0" fillId="47" borderId="0" xfId="0" applyFill="1" applyAlignment="1">
      <alignment horizontal="left" vertical="top" wrapText="1" indent="1"/>
    </xf>
    <xf numFmtId="1" fontId="0" fillId="2" borderId="0" xfId="0" applyNumberFormat="1" applyFill="1" applyAlignment="1">
      <alignment horizontal="left" vertical="top" wrapText="1" indent="1"/>
    </xf>
    <xf numFmtId="0" fontId="0" fillId="0" borderId="0" xfId="0" applyAlignment="1">
      <alignment horizontal="center" vertical="top" wrapText="1"/>
    </xf>
    <xf numFmtId="0" fontId="0" fillId="0" borderId="9" xfId="0" applyBorder="1">
      <alignment vertical="top"/>
    </xf>
    <xf numFmtId="0" fontId="0" fillId="0" borderId="10" xfId="0" applyBorder="1">
      <alignment vertical="top"/>
    </xf>
    <xf numFmtId="0" fontId="0" fillId="0" borderId="11" xfId="0" applyBorder="1">
      <alignment vertical="top"/>
    </xf>
    <xf numFmtId="214" fontId="0" fillId="0" borderId="14" xfId="0" applyNumberFormat="1" applyBorder="1">
      <alignment vertical="top"/>
    </xf>
    <xf numFmtId="214" fontId="0" fillId="0" borderId="16" xfId="0" applyNumberFormat="1" applyBorder="1">
      <alignment vertical="top"/>
    </xf>
    <xf numFmtId="214" fontId="0" fillId="0" borderId="19" xfId="0" applyNumberFormat="1" applyBorder="1">
      <alignment vertical="top"/>
    </xf>
    <xf numFmtId="0" fontId="0" fillId="0" borderId="0" xfId="0" applyFill="1" applyAlignment="1"/>
    <xf numFmtId="14" fontId="0" fillId="0" borderId="0" xfId="0" applyNumberFormat="1" applyFill="1" applyAlignment="1"/>
    <xf numFmtId="2" fontId="0" fillId="0" borderId="0" xfId="0" applyNumberFormat="1" applyFill="1" applyAlignment="1"/>
    <xf numFmtId="0" fontId="0" fillId="2" borderId="7" xfId="0" applyFill="1" applyBorder="1" applyAlignment="1">
      <alignment horizontal="center" vertical="center"/>
    </xf>
    <xf numFmtId="0" fontId="1" fillId="0" borderId="0" xfId="1" applyAlignment="1">
      <alignment vertical="top" wrapText="1"/>
    </xf>
    <xf numFmtId="0" fontId="0" fillId="0" borderId="0" xfId="0" applyFill="1" applyAlignment="1">
      <alignment horizontal="center"/>
    </xf>
    <xf numFmtId="44" fontId="0" fillId="49" borderId="0" xfId="109" applyFont="1" applyFill="1" applyAlignment="1"/>
    <xf numFmtId="14" fontId="0" fillId="0" borderId="0" xfId="0" applyNumberFormat="1" applyFill="1">
      <alignment vertical="top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1" fillId="0" borderId="0" xfId="1" applyAlignment="1">
      <alignment vertical="top" wrapText="1"/>
    </xf>
    <xf numFmtId="44" fontId="0" fillId="49" borderId="0" xfId="109" applyNumberFormat="1" applyFont="1" applyFill="1" applyAlignment="1"/>
    <xf numFmtId="44" fontId="0" fillId="0" borderId="0" xfId="109" applyNumberFormat="1" applyFont="1" applyFill="1" applyAlignment="1">
      <alignment vertical="top"/>
    </xf>
    <xf numFmtId="0" fontId="0" fillId="0" borderId="0" xfId="0" applyNumberFormat="1" applyFill="1">
      <alignment vertical="top"/>
    </xf>
    <xf numFmtId="0" fontId="0" fillId="0" borderId="0" xfId="0" applyNumberFormat="1">
      <alignment vertical="top"/>
    </xf>
    <xf numFmtId="0" fontId="0" fillId="0" borderId="0" xfId="0" applyNumberFormat="1" applyAlignment="1">
      <alignment horizontal="center" vertical="top"/>
    </xf>
    <xf numFmtId="0" fontId="0" fillId="0" borderId="12" xfId="0" applyNumberFormat="1" applyBorder="1" applyAlignment="1">
      <alignment horizontal="center" vertical="top"/>
    </xf>
    <xf numFmtId="0" fontId="0" fillId="0" borderId="13" xfId="0" applyNumberFormat="1" applyBorder="1" applyAlignment="1">
      <alignment horizontal="center" vertical="top"/>
    </xf>
    <xf numFmtId="0" fontId="0" fillId="0" borderId="15" xfId="0" applyNumberForma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0" fontId="0" fillId="0" borderId="17" xfId="0" applyNumberFormat="1" applyBorder="1" applyAlignment="1">
      <alignment horizontal="center" vertical="top"/>
    </xf>
    <xf numFmtId="0" fontId="0" fillId="0" borderId="18" xfId="0" applyNumberFormat="1" applyBorder="1" applyAlignment="1">
      <alignment horizontal="center" vertical="top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481"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numFmt numFmtId="1" formatCode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1"/>
    </dxf>
    <dxf>
      <alignment wrapText="1"/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  <dxf>
      <font>
        <color theme="7" tint="-0.249977111117893"/>
      </font>
    </dxf>
    <dxf>
      <font>
        <color theme="7" tint="-0.249977111117893"/>
      </font>
    </dxf>
    <dxf>
      <font>
        <color theme="7" tint="-0.249977111117893"/>
      </font>
    </dxf>
    <dxf>
      <font>
        <color theme="7" tint="-0.249977111117893"/>
      </font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none">
          <fgColor indexed="64"/>
          <bgColor auto="1"/>
        </patternFill>
      </fill>
      <border>
        <top style="thin">
          <color theme="1" tint="0.499984740745262"/>
        </top>
        <bottom style="thin">
          <color theme="1" tint="0.499984740745262"/>
        </bottom>
        <horizontal style="thin">
          <color theme="1" tint="0.499984740745262"/>
        </horizontal>
      </border>
    </dxf>
    <dxf>
      <font>
        <color theme="7" tint="-0.249977111117893"/>
      </font>
    </dxf>
    <dxf>
      <font>
        <color theme="7" tint="-0.249977111117893"/>
      </font>
      <border>
        <top style="thin">
          <color theme="7"/>
        </top>
      </border>
    </dxf>
    <dxf>
      <font>
        <color theme="7" tint="-0.249977111117893"/>
      </font>
      <border>
        <bottom style="thin">
          <color theme="7"/>
        </bottom>
      </border>
    </dxf>
    <dxf>
      <font>
        <color theme="7" tint="-0.249977111117893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/>
      </border>
    </dxf>
  </dxfs>
  <tableStyles count="4" defaultTableStyle="SNCF 2" defaultPivotStyle="PivotStyleLight26 2">
    <tableStyle name="Invisible" pivot="0" table="0" count="0" xr9:uid="{522164C6-EE65-46E6-B6C6-757C528BA2F2}"/>
    <tableStyle name="PivotStyleLight26 2" table="0" count="10" xr9:uid="{16C8F2A1-A97D-4E83-A9D7-F4248A74E053}">
      <tableStyleElement type="wholeTable" dxfId="480"/>
      <tableStyleElement type="headerRow" dxfId="479"/>
      <tableStyleElement type="totalRow" dxfId="478"/>
      <tableStyleElement type="firstColumn" dxfId="477"/>
      <tableStyleElement type="firstRowStripe" dxfId="476"/>
      <tableStyleElement type="firstColumnStripe" dxfId="475"/>
      <tableStyleElement type="firstSubtotalColumn" dxfId="474"/>
      <tableStyleElement type="firstSubtotalRow" dxfId="473"/>
      <tableStyleElement type="secondSubtotalRow" dxfId="472"/>
      <tableStyleElement type="pageFieldLabels" dxfId="471"/>
    </tableStyle>
    <tableStyle name="SNCF 2" pivot="0" count="6" xr9:uid="{18A85E9B-37D2-4A37-AB35-4AEE67B64169}">
      <tableStyleElement type="wholeTable" dxfId="470"/>
      <tableStyleElement type="headerRow" dxfId="469"/>
      <tableStyleElement type="totalRow" dxfId="468"/>
      <tableStyleElement type="firstRowStripe" size="4" dxfId="467"/>
      <tableStyleElement type="secondRowStripe" dxfId="466"/>
      <tableStyleElement type="firstColumnStripe" dxfId="465"/>
    </tableStyle>
    <tableStyle name="SNCF simple" pivot="0" count="6" xr9:uid="{EF438062-4D08-4305-8AF2-6672E5346288}">
      <tableStyleElement type="wholeTable" dxfId="464"/>
      <tableStyleElement type="headerRow" dxfId="463"/>
      <tableStyleElement type="totalRow" dxfId="462"/>
      <tableStyleElement type="firstRowStripe" size="4" dxfId="461"/>
      <tableStyleElement type="secondRowStripe" dxfId="460"/>
      <tableStyleElement type="firstColumnStripe" dxfId="459"/>
    </tableStyle>
  </tableStyles>
  <colors>
    <mruColors>
      <color rgb="FFFFE3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d’occupation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'Taux d’occupation'!$M$5</c:f>
              <c:strCache>
                <c:ptCount val="1"/>
                <c:pt idx="0">
                  <c:v>Airbnb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d’occupation'!$A$6,'Taux d’occupation'!$A$19)</c:f>
              <c:strCache>
                <c:ptCount val="2"/>
                <c:pt idx="0">
                  <c:v>2023</c:v>
                </c:pt>
                <c:pt idx="1">
                  <c:v>2024</c:v>
                </c:pt>
              </c:strCache>
            </c:strRef>
          </c:cat>
          <c:val>
            <c:numRef>
              <c:f>('Taux d’occupation'!$M$6,'Taux d’occupation'!$M$19)</c:f>
              <c:numCache>
                <c:formatCode>0" "%</c:formatCode>
                <c:ptCount val="2"/>
                <c:pt idx="0">
                  <c:v>0.21052631578947367</c:v>
                </c:pt>
                <c:pt idx="1">
                  <c:v>0.27516778523489932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ser>
          <c:idx val="1"/>
          <c:order val="1"/>
          <c:tx>
            <c:strRef>
              <c:f>'Taux d’occupation'!$N$5</c:f>
              <c:strCache>
                <c:ptCount val="1"/>
                <c:pt idx="0">
                  <c:v>Booking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d’occupation'!$A$6,'Taux d’occupation'!$A$19)</c:f>
              <c:strCache>
                <c:ptCount val="2"/>
                <c:pt idx="0">
                  <c:v>2023</c:v>
                </c:pt>
                <c:pt idx="1">
                  <c:v>2024</c:v>
                </c:pt>
              </c:strCache>
            </c:strRef>
          </c:cat>
          <c:val>
            <c:numRef>
              <c:f>('Taux d’occupation'!$N$6,'Taux d’occupation'!$N$19)</c:f>
              <c:numCache>
                <c:formatCode>0" "%</c:formatCode>
                <c:ptCount val="2"/>
                <c:pt idx="0">
                  <c:v>0.4</c:v>
                </c:pt>
                <c:pt idx="1">
                  <c:v>0.52941176470588236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4"/>
        <c:axId val="1953915648"/>
        <c:axId val="1953916608"/>
      </c:barChart>
      <c:catAx>
        <c:axId val="1953915648"/>
        <c:scaling>
          <c:orientation val="minMax"/>
        </c:scaling>
        <c:delete val="0"/>
        <c:axPos val="b"/>
        <c:numFmt formatCode="[$-40C]mmm\ 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3916608"/>
        <c:crosses val="autoZero"/>
        <c:auto val="1"/>
        <c:lblAlgn val="ctr"/>
        <c:lblOffset val="100"/>
        <c:noMultiLvlLbl val="0"/>
      </c:catAx>
      <c:valAx>
        <c:axId val="1953916608"/>
        <c:scaling>
          <c:orientation val="minMax"/>
        </c:scaling>
        <c:delete val="1"/>
        <c:axPos val="l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&quot; &quot;%" sourceLinked="1"/>
        <c:majorTickMark val="none"/>
        <c:minorTickMark val="none"/>
        <c:tickLblPos val="nextTo"/>
        <c:crossAx val="1953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d’occupation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3504273504273504E-2"/>
          <c:y val="9.4379084967320268E-2"/>
          <c:w val="0.95300760481862845"/>
          <c:h val="0.763726416550872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'Taux d’occupation'!$M$5</c:f>
              <c:strCache>
                <c:ptCount val="1"/>
                <c:pt idx="0">
                  <c:v>Airbnb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('Taux d’occupation'!$L$14:$L$18,'Taux d’occupation'!$L$20:$L$31)</c:f>
              <c:numCache>
                <c:formatCode>[$-40C]mmm\ yyyy</c:formatCode>
                <c:ptCount val="17"/>
                <c:pt idx="0">
                  <c:v>45139</c:v>
                </c:pt>
                <c:pt idx="1">
                  <c:v>45170</c:v>
                </c:pt>
                <c:pt idx="2">
                  <c:v>45200</c:v>
                </c:pt>
                <c:pt idx="3">
                  <c:v>45231</c:v>
                </c:pt>
                <c:pt idx="4">
                  <c:v>45261</c:v>
                </c:pt>
                <c:pt idx="5">
                  <c:v>45292</c:v>
                </c:pt>
                <c:pt idx="6">
                  <c:v>45323</c:v>
                </c:pt>
                <c:pt idx="7">
                  <c:v>45352</c:v>
                </c:pt>
                <c:pt idx="8">
                  <c:v>45383</c:v>
                </c:pt>
                <c:pt idx="9">
                  <c:v>45413</c:v>
                </c:pt>
                <c:pt idx="10">
                  <c:v>45444</c:v>
                </c:pt>
                <c:pt idx="11">
                  <c:v>45474</c:v>
                </c:pt>
                <c:pt idx="12">
                  <c:v>45505</c:v>
                </c:pt>
                <c:pt idx="13">
                  <c:v>45536</c:v>
                </c:pt>
                <c:pt idx="14">
                  <c:v>45566</c:v>
                </c:pt>
                <c:pt idx="15">
                  <c:v>45597</c:v>
                </c:pt>
                <c:pt idx="16">
                  <c:v>45627</c:v>
                </c:pt>
              </c:numCache>
            </c:numRef>
          </c:cat>
          <c:val>
            <c:numRef>
              <c:f>('Taux d’occupation'!$M$14:$M$18,'Taux d’occupation'!$M$20:$M$31)</c:f>
              <c:numCache>
                <c:formatCode>0" "%</c:formatCode>
                <c:ptCount val="17"/>
                <c:pt idx="0">
                  <c:v>0.81818181818181823</c:v>
                </c:pt>
                <c:pt idx="1">
                  <c:v>0.16666666666666666</c:v>
                </c:pt>
                <c:pt idx="2">
                  <c:v>0.16129032258064516</c:v>
                </c:pt>
                <c:pt idx="3">
                  <c:v>0.1</c:v>
                </c:pt>
                <c:pt idx="4">
                  <c:v>0.19354838709677419</c:v>
                </c:pt>
                <c:pt idx="5">
                  <c:v>0.32258064516129031</c:v>
                </c:pt>
                <c:pt idx="6">
                  <c:v>0.31034482758620691</c:v>
                </c:pt>
                <c:pt idx="7">
                  <c:v>0.16129032258064516</c:v>
                </c:pt>
                <c:pt idx="8">
                  <c:v>0.1</c:v>
                </c:pt>
                <c:pt idx="9">
                  <c:v>0.21428571428571427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ser>
          <c:idx val="1"/>
          <c:order val="1"/>
          <c:tx>
            <c:strRef>
              <c:f>'Taux d’occupation'!$N$5</c:f>
              <c:strCache>
                <c:ptCount val="1"/>
                <c:pt idx="0">
                  <c:v>Booking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('Taux d’occupation'!$L$14:$L$18,'Taux d’occupation'!$L$20:$L$31)</c:f>
              <c:numCache>
                <c:formatCode>[$-40C]mmm\ yyyy</c:formatCode>
                <c:ptCount val="17"/>
                <c:pt idx="0">
                  <c:v>45139</c:v>
                </c:pt>
                <c:pt idx="1">
                  <c:v>45170</c:v>
                </c:pt>
                <c:pt idx="2">
                  <c:v>45200</c:v>
                </c:pt>
                <c:pt idx="3">
                  <c:v>45231</c:v>
                </c:pt>
                <c:pt idx="4">
                  <c:v>45261</c:v>
                </c:pt>
                <c:pt idx="5">
                  <c:v>45292</c:v>
                </c:pt>
                <c:pt idx="6">
                  <c:v>45323</c:v>
                </c:pt>
                <c:pt idx="7">
                  <c:v>45352</c:v>
                </c:pt>
                <c:pt idx="8">
                  <c:v>45383</c:v>
                </c:pt>
                <c:pt idx="9">
                  <c:v>45413</c:v>
                </c:pt>
                <c:pt idx="10">
                  <c:v>45444</c:v>
                </c:pt>
                <c:pt idx="11">
                  <c:v>45474</c:v>
                </c:pt>
                <c:pt idx="12">
                  <c:v>45505</c:v>
                </c:pt>
                <c:pt idx="13">
                  <c:v>45536</c:v>
                </c:pt>
                <c:pt idx="14">
                  <c:v>45566</c:v>
                </c:pt>
                <c:pt idx="15">
                  <c:v>45597</c:v>
                </c:pt>
                <c:pt idx="16">
                  <c:v>45627</c:v>
                </c:pt>
              </c:numCache>
            </c:numRef>
          </c:cat>
          <c:val>
            <c:numRef>
              <c:f>('Taux d’occupation'!$N$14:$N$18,'Taux d’occupation'!$N$20:$N$25)</c:f>
              <c:numCache>
                <c:formatCode>0" "%</c:formatCode>
                <c:ptCount val="11"/>
                <c:pt idx="0">
                  <c:v>0.33333333333333331</c:v>
                </c:pt>
                <c:pt idx="1">
                  <c:v>0.4</c:v>
                </c:pt>
                <c:pt idx="2">
                  <c:v>0.5161290322580645</c:v>
                </c:pt>
                <c:pt idx="3">
                  <c:v>0.2</c:v>
                </c:pt>
                <c:pt idx="4">
                  <c:v>0.4838709677419355</c:v>
                </c:pt>
                <c:pt idx="5">
                  <c:v>3.2258064516129031E-2</c:v>
                </c:pt>
                <c:pt idx="6">
                  <c:v>6.8965517241379309E-2</c:v>
                </c:pt>
                <c:pt idx="7">
                  <c:v>0.22580645161290322</c:v>
                </c:pt>
                <c:pt idx="8">
                  <c:v>0.43333333333333335</c:v>
                </c:pt>
                <c:pt idx="9">
                  <c:v>0.4838709677419355</c:v>
                </c:pt>
                <c:pt idx="10">
                  <c:v>0.94444444444444442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4"/>
        <c:axId val="1953915648"/>
        <c:axId val="1953916608"/>
      </c:barChart>
      <c:dateAx>
        <c:axId val="1953915648"/>
        <c:scaling>
          <c:orientation val="minMax"/>
        </c:scaling>
        <c:delete val="0"/>
        <c:axPos val="b"/>
        <c:numFmt formatCode="[$-40C]mmm\ 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3916608"/>
        <c:crosses val="autoZero"/>
        <c:auto val="1"/>
        <c:lblOffset val="100"/>
        <c:baseTimeUnit val="months"/>
      </c:dateAx>
      <c:valAx>
        <c:axId val="1953916608"/>
        <c:scaling>
          <c:orientation val="minMax"/>
        </c:scaling>
        <c:delete val="1"/>
        <c:axPos val="l"/>
        <c:numFmt formatCode="0&quot; &quot;%" sourceLinked="1"/>
        <c:majorTickMark val="none"/>
        <c:minorTickMark val="none"/>
        <c:tickLblPos val="nextTo"/>
        <c:crossAx val="1953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nb de nuits louées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'Taux d’occupation'!$I$5:$J$5</c:f>
              <c:strCache>
                <c:ptCount val="2"/>
                <c:pt idx="0">
                  <c:v>Airbnb</c:v>
                </c:pt>
                <c:pt idx="1">
                  <c:v>Booking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F5F-4AA7-9853-7E9E03062F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F5F-4AA7-9853-7E9E03062F9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'Taux d’occupation'!$M$5:$N$5</c:f>
              <c:strCache>
                <c:ptCount val="2"/>
                <c:pt idx="0">
                  <c:v>Airbnb</c:v>
                </c:pt>
                <c:pt idx="1">
                  <c:v>Booking</c:v>
                </c:pt>
              </c:strCache>
            </c:strRef>
          </c:cat>
          <c:val>
            <c:numRef>
              <c:f>('Taux d’occupation'!$D$32,'Taux d’occupation'!$G$32)</c:f>
              <c:numCache>
                <c:formatCode>General</c:formatCode>
                <c:ptCount val="2"/>
                <c:pt idx="0">
                  <c:v>69</c:v>
                </c:pt>
                <c:pt idx="1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par saison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1"/>
          <c:order val="0"/>
          <c:tx>
            <c:v>Saison</c:v>
          </c:tx>
          <c:spPr>
            <a:solidFill>
              <a:srgbClr val="FFE389"/>
            </a:solidFill>
          </c:spPr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3FC-4B4B-8E55-06558771C8FC}"/>
              </c:ext>
            </c:extLst>
          </c:dPt>
          <c:dPt>
            <c:idx val="1"/>
            <c:bubble3D val="0"/>
            <c:spPr>
              <a:solidFill>
                <a:srgbClr val="FFE38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3FC-4B4B-8E55-06558771C8F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'Taux d’occupation'!$P$5:$Q$5</c:f>
              <c:strCache>
                <c:ptCount val="2"/>
                <c:pt idx="0">
                  <c:v>Basse</c:v>
                </c:pt>
                <c:pt idx="1">
                  <c:v>Haute</c:v>
                </c:pt>
              </c:strCache>
            </c:strRef>
          </c:cat>
          <c:val>
            <c:numRef>
              <c:f>'Taux d’occupation'!$P$32:$Q$32</c:f>
              <c:numCache>
                <c:formatCode>General</c:formatCode>
                <c:ptCount val="2"/>
                <c:pt idx="0">
                  <c:v>101</c:v>
                </c:pt>
                <c:pt idx="1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FC-4B4B-8E55-06558771C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403225</xdr:colOff>
      <xdr:row>0</xdr:row>
      <xdr:rowOff>0</xdr:rowOff>
    </xdr:from>
    <xdr:to>
      <xdr:col>14</xdr:col>
      <xdr:colOff>708025</xdr:colOff>
      <xdr:row>2</xdr:row>
      <xdr:rowOff>590550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rovenance">
              <a:extLst>
                <a:ext uri="{FF2B5EF4-FFF2-40B4-BE49-F238E27FC236}">
                  <a16:creationId xmlns:a16="http://schemas.microsoft.com/office/drawing/2014/main" id="{26F4D43F-D384-83A1-14BB-883364BB76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vena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02650" y="0"/>
              <a:ext cx="1828800" cy="908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130175</xdr:colOff>
      <xdr:row>0</xdr:row>
      <xdr:rowOff>0</xdr:rowOff>
    </xdr:from>
    <xdr:to>
      <xdr:col>17</xdr:col>
      <xdr:colOff>434975</xdr:colOff>
      <xdr:row>3</xdr:row>
      <xdr:rowOff>412750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A3B45CD0-9A4D-0FDB-53B0-368DEC0ADF9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15600" y="0"/>
              <a:ext cx="1828800" cy="2197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</xdr:colOff>
      <xdr:row>3</xdr:row>
      <xdr:rowOff>0</xdr:rowOff>
    </xdr:from>
    <xdr:to>
      <xdr:col>30</xdr:col>
      <xdr:colOff>1</xdr:colOff>
      <xdr:row>30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60318CF-5E44-D84C-D8B6-96C7FB0D27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23</xdr:col>
      <xdr:colOff>0</xdr:colOff>
      <xdr:row>30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22FDD1A-F1DC-1D60-8879-87FFC93AF3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30</xdr:row>
      <xdr:rowOff>0</xdr:rowOff>
    </xdr:from>
    <xdr:to>
      <xdr:col>23</xdr:col>
      <xdr:colOff>19050</xdr:colOff>
      <xdr:row>58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FC8609E0-2101-3848-39A2-A776F6D335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0</xdr:colOff>
      <xdr:row>30</xdr:row>
      <xdr:rowOff>0</xdr:rowOff>
    </xdr:from>
    <xdr:to>
      <xdr:col>30</xdr:col>
      <xdr:colOff>0</xdr:colOff>
      <xdr:row>58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D3DD1C3-2D39-BC4B-4B2F-5AE71ACBD9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rien maison" refreshedDate="45522.893289236112" createdVersion="8" refreshedVersion="8" minRefreshableVersion="3" recordCount="100" xr:uid="{B63BAC9D-C9C1-4120-9F2D-22C3F1AA3A37}">
  <cacheSource type="worksheet">
    <worksheetSource name="data"/>
  </cacheSource>
  <cacheFields count="15">
    <cacheField name="Provenance" numFmtId="0">
      <sharedItems count="2">
        <s v="Airbnb"/>
        <s v="Booking"/>
      </sharedItems>
    </cacheField>
    <cacheField name="Date" numFmtId="14">
      <sharedItems containsSemiMixedTypes="0" containsNonDate="0" containsDate="1" containsString="0" minDate="2023-08-21T00:00:00" maxDate="2024-08-20T00:00:00" count="98">
        <d v="2023-08-21T00:00:00"/>
        <d v="2023-08-22T00:00:00"/>
        <d v="2023-08-23T00:00:00"/>
        <d v="2023-08-25T00:00:00"/>
        <d v="2023-08-26T00:00:00"/>
        <d v="2023-08-29T00:00:00"/>
        <d v="2023-08-31T00:00:00"/>
        <d v="2023-09-03T00:00:00"/>
        <d v="2023-09-04T00:00:00"/>
        <d v="2023-09-11T00:00:00"/>
        <d v="2023-09-16T00:00:00"/>
        <d v="2023-09-20T00:00:00"/>
        <d v="2023-09-21T00:00:00"/>
        <d v="2023-09-25T00:00:00"/>
        <d v="2023-10-02T00:00:00"/>
        <d v="2023-10-03T00:00:00"/>
        <d v="2023-10-07T00:00:00"/>
        <d v="2023-10-09T00:00:00"/>
        <d v="2023-10-10T00:00:00"/>
        <d v="2023-10-14T00:00:00"/>
        <d v="2023-10-16T00:00:00"/>
        <d v="2023-10-17T00:00:00"/>
        <d v="2023-10-21T00:00:00"/>
        <d v="2023-10-26T00:00:00"/>
        <d v="2023-10-28T00:00:00"/>
        <d v="2023-11-03T00:00:00"/>
        <d v="2023-11-04T00:00:00"/>
        <d v="2023-11-09T00:00:00"/>
        <d v="2023-11-13T00:00:00"/>
        <d v="2023-11-16T00:00:00"/>
        <d v="2023-11-21T00:00:00"/>
        <d v="2023-11-22T00:00:00"/>
        <d v="2023-11-24T00:00:00"/>
        <d v="2023-11-29T00:00:00"/>
        <d v="2023-12-03T00:00:00"/>
        <d v="2023-12-19T00:00:00"/>
        <d v="2023-12-25T00:00:00"/>
        <d v="2023-12-27T00:00:00"/>
        <d v="2023-12-30T00:00:00"/>
        <d v="2024-01-10T00:00:00"/>
        <d v="2024-01-12T00:00:00"/>
        <d v="2024-01-22T00:00:00"/>
        <d v="2024-01-26T00:00:00"/>
        <d v="2024-01-29T00:00:00"/>
        <d v="2024-02-12T00:00:00"/>
        <d v="2024-02-16T00:00:00"/>
        <d v="2024-02-19T00:00:00"/>
        <d v="2024-02-26T00:00:00"/>
        <d v="2024-03-06T00:00:00"/>
        <d v="2024-03-11T00:00:00"/>
        <d v="2024-03-13T00:00:00"/>
        <d v="2024-03-15T00:00:00"/>
        <d v="2024-03-19T00:00:00"/>
        <d v="2024-03-25T00:00:00"/>
        <d v="2024-03-28T00:00:00"/>
        <d v="2024-03-31T00:00:00"/>
        <d v="2024-04-02T00:00:00"/>
        <d v="2024-04-08T00:00:00"/>
        <d v="2024-04-15T00:00:00"/>
        <d v="2024-04-17T00:00:00"/>
        <d v="2024-04-20T00:00:00"/>
        <d v="2024-04-26T00:00:00"/>
        <d v="2024-04-30T00:00:00"/>
        <d v="2024-05-01T00:00:00"/>
        <d v="2024-05-06T00:00:00"/>
        <d v="2024-05-13T00:00:00"/>
        <d v="2024-05-18T00:00:00"/>
        <d v="2024-05-19T00:00:00"/>
        <d v="2024-05-27T00:00:00"/>
        <d v="2024-05-28T00:00:00"/>
        <d v="2024-06-01T00:00:00"/>
        <d v="2024-06-03T00:00:00"/>
        <d v="2024-06-08T00:00:00"/>
        <d v="2024-06-09T00:00:00"/>
        <d v="2024-06-11T00:00:00"/>
        <d v="2024-06-17T00:00:00"/>
        <d v="2024-06-18T00:00:00"/>
        <d v="2024-06-19T00:00:00"/>
        <d v="2024-06-20T00:00:00"/>
        <d v="2024-06-24T00:00:00"/>
        <d v="2024-06-28T00:00:00"/>
        <d v="2024-07-01T00:00:00"/>
        <d v="2024-07-05T00:00:00"/>
        <d v="2024-07-06T00:00:00"/>
        <d v="2024-07-13T00:00:00"/>
        <d v="2024-07-17T00:00:00"/>
        <d v="2024-07-20T00:00:00"/>
        <d v="2024-07-23T00:00:00"/>
        <d v="2024-07-28T00:00:00"/>
        <d v="2024-07-29T00:00:00"/>
        <d v="2024-08-04T00:00:00"/>
        <d v="2024-08-07T00:00:00"/>
        <d v="2024-08-08T00:00:00"/>
        <d v="2024-08-09T00:00:00"/>
        <d v="2024-08-10T00:00:00"/>
        <d v="2024-08-11T00:00:00"/>
        <d v="2024-08-17T00:00:00"/>
        <d v="2024-08-19T00:00:00"/>
      </sharedItems>
      <fieldGroup par="14"/>
    </cacheField>
    <cacheField name="Nb nuits" numFmtId="0">
      <sharedItems containsSemiMixedTypes="0" containsString="0" containsNumber="1" containsInteger="1" minValue="1" maxValue="10"/>
    </cacheField>
    <cacheField name="Nb pers." numFmtId="0">
      <sharedItems containsSemiMixedTypes="0" containsString="0" containsNumber="1" containsInteger="1" minValue="1" maxValue="5"/>
    </cacheField>
    <cacheField name="Taxe séjour Booking" numFmtId="0">
      <sharedItems containsString="0" containsBlank="1" containsNumber="1" minValue="0" maxValue="27.76"/>
    </cacheField>
    <cacheField name="Montant hôte net + frais" numFmtId="0">
      <sharedItems containsString="0" containsBlank="1" containsNumber="1" minValue="9.64" maxValue="602.98"/>
    </cacheField>
    <cacheField name="Frais de linge net" numFmtId="0">
      <sharedItems containsSemiMixedTypes="0" containsString="0" containsNumber="1" containsInteger="1" minValue="0" maxValue="25"/>
    </cacheField>
    <cacheField name="Prix de base" numFmtId="44">
      <sharedItems containsSemiMixedTypes="0" containsString="0" containsNumber="1" minValue="-25" maxValue="577.98"/>
    </cacheField>
    <cacheField name="Prix de base + taxe" numFmtId="44">
      <sharedItems containsSemiMixedTypes="0" containsString="0" containsNumber="1" minValue="-25" maxValue="605.74"/>
    </cacheField>
    <cacheField name="Nb séjour" numFmtId="0">
      <sharedItems containsSemiMixedTypes="0" containsString="0" containsNumber="1" containsInteger="1" minValue="1" maxValue="1"/>
    </cacheField>
    <cacheField name="Nb nuit·pers" numFmtId="0">
      <sharedItems containsSemiMixedTypes="0" containsString="0" containsNumber="1" containsInteger="1" minValue="1" maxValue="30"/>
    </cacheField>
    <cacheField name="Montant hors linge / nuit / pers" numFmtId="44">
      <sharedItems containsSemiMixedTypes="0" containsString="0" containsNumber="1" minValue="-4.166666666666667" maxValue="102.52"/>
    </cacheField>
    <cacheField name="Saison" numFmtId="0">
      <sharedItems count="2">
        <s v="Haute"/>
        <s v="Basse"/>
      </sharedItems>
    </cacheField>
    <cacheField name="Mois (Date)" numFmtId="0" databaseField="0">
      <fieldGroup base="1">
        <rangePr groupBy="months" startDate="2023-08-21T00:00:00" endDate="2024-08-20T00:00:00"/>
        <groupItems count="14">
          <s v="&lt;21/08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8/2024"/>
        </groupItems>
      </fieldGroup>
    </cacheField>
    <cacheField name="Années (Date)" numFmtId="0" databaseField="0">
      <fieldGroup base="1">
        <rangePr groupBy="years" startDate="2023-08-21T00:00:00" endDate="2024-08-20T00:00:00"/>
        <groupItems count="4">
          <s v="&lt;21/08/2023"/>
          <s v="2023"/>
          <s v="2024"/>
          <s v="&gt;20/08/2024"/>
        </groupItems>
      </fieldGroup>
    </cacheField>
  </cacheFields>
  <extLst>
    <ext xmlns:x14="http://schemas.microsoft.com/office/spreadsheetml/2009/9/main" uri="{725AE2AE-9491-48be-B2B4-4EB974FC3084}">
      <x14:pivotCacheDefinition pivotCacheId="41542521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x v="0"/>
    <n v="1"/>
    <n v="2"/>
    <n v="0"/>
    <n v="60.92"/>
    <n v="0"/>
    <n v="60.92"/>
    <n v="60.92"/>
    <n v="1"/>
    <n v="2"/>
    <n v="30.46"/>
    <x v="0"/>
  </r>
  <r>
    <x v="0"/>
    <x v="1"/>
    <n v="1"/>
    <n v="4"/>
    <n v="0"/>
    <n v="53.98"/>
    <n v="0"/>
    <n v="53.98"/>
    <n v="53.98"/>
    <n v="1"/>
    <n v="4"/>
    <n v="13.494999999999999"/>
    <x v="0"/>
  </r>
  <r>
    <x v="0"/>
    <x v="2"/>
    <n v="1"/>
    <n v="2"/>
    <n v="0"/>
    <n v="139.78"/>
    <n v="0"/>
    <n v="139.78"/>
    <n v="139.78"/>
    <n v="1"/>
    <n v="2"/>
    <n v="69.89"/>
    <x v="0"/>
  </r>
  <r>
    <x v="0"/>
    <x v="3"/>
    <n v="2"/>
    <n v="2"/>
    <n v="0"/>
    <n v="59.38"/>
    <n v="0"/>
    <n v="59.38"/>
    <n v="59.38"/>
    <n v="1"/>
    <n v="4"/>
    <n v="14.845000000000001"/>
    <x v="0"/>
  </r>
  <r>
    <x v="0"/>
    <x v="4"/>
    <n v="1"/>
    <n v="1"/>
    <n v="0"/>
    <n v="63.62"/>
    <n v="0"/>
    <n v="63.62"/>
    <n v="63.62"/>
    <n v="1"/>
    <n v="1"/>
    <n v="63.62"/>
    <x v="0"/>
  </r>
  <r>
    <x v="1"/>
    <x v="5"/>
    <n v="1"/>
    <n v="4"/>
    <n v="2.2400000000000002"/>
    <n v="66"/>
    <n v="0"/>
    <n v="66"/>
    <n v="68.239999999999995"/>
    <n v="1"/>
    <n v="4"/>
    <n v="16.5"/>
    <x v="0"/>
  </r>
  <r>
    <x v="0"/>
    <x v="6"/>
    <n v="3"/>
    <n v="3"/>
    <n v="0"/>
    <n v="172.8"/>
    <n v="20"/>
    <n v="152.80000000000001"/>
    <n v="152.80000000000001"/>
    <n v="1"/>
    <n v="9"/>
    <n v="16.977777777777778"/>
    <x v="0"/>
  </r>
  <r>
    <x v="1"/>
    <x v="7"/>
    <n v="1"/>
    <n v="2"/>
    <n v="3"/>
    <n v="82.71"/>
    <n v="0"/>
    <n v="82.71"/>
    <n v="85.71"/>
    <n v="1"/>
    <n v="2"/>
    <n v="41.354999999999997"/>
    <x v="0"/>
  </r>
  <r>
    <x v="1"/>
    <x v="8"/>
    <n v="6"/>
    <n v="2"/>
    <n v="22"/>
    <n v="500.23"/>
    <n v="0"/>
    <n v="500.23"/>
    <n v="522.23"/>
    <n v="1"/>
    <n v="12"/>
    <n v="41.685833333333335"/>
    <x v="0"/>
  </r>
  <r>
    <x v="1"/>
    <x v="9"/>
    <n v="3"/>
    <n v="1"/>
    <n v="6.6"/>
    <n v="221.8"/>
    <n v="0"/>
    <n v="221.8"/>
    <n v="228.4"/>
    <n v="1"/>
    <n v="3"/>
    <n v="73.933333333333337"/>
    <x v="0"/>
  </r>
  <r>
    <x v="0"/>
    <x v="10"/>
    <n v="1"/>
    <n v="2"/>
    <n v="0"/>
    <n v="42.66"/>
    <n v="20"/>
    <n v="22.659999999999997"/>
    <n v="22.659999999999997"/>
    <n v="1"/>
    <n v="2"/>
    <n v="11.329999999999998"/>
    <x v="0"/>
  </r>
  <r>
    <x v="1"/>
    <x v="11"/>
    <n v="1"/>
    <n v="2"/>
    <n v="2.62"/>
    <n v="74.36"/>
    <n v="0"/>
    <n v="74.36"/>
    <n v="76.98"/>
    <n v="1"/>
    <n v="2"/>
    <n v="37.18"/>
    <x v="0"/>
  </r>
  <r>
    <x v="1"/>
    <x v="12"/>
    <n v="1"/>
    <n v="2"/>
    <n v="2.62"/>
    <n v="74.36"/>
    <n v="0"/>
    <n v="74.36"/>
    <n v="76.98"/>
    <n v="1"/>
    <n v="2"/>
    <n v="37.18"/>
    <x v="0"/>
  </r>
  <r>
    <x v="0"/>
    <x v="13"/>
    <n v="4"/>
    <n v="3"/>
    <n v="0"/>
    <n v="172.8"/>
    <n v="20"/>
    <n v="152.80000000000001"/>
    <n v="152.80000000000001"/>
    <n v="1"/>
    <n v="12"/>
    <n v="12.733333333333334"/>
    <x v="0"/>
  </r>
  <r>
    <x v="1"/>
    <x v="14"/>
    <n v="1"/>
    <n v="2"/>
    <n v="1.86"/>
    <n v="57.66"/>
    <n v="0"/>
    <n v="57.66"/>
    <n v="59.519999999999996"/>
    <n v="1"/>
    <n v="2"/>
    <n v="28.83"/>
    <x v="1"/>
  </r>
  <r>
    <x v="1"/>
    <x v="15"/>
    <n v="2"/>
    <n v="2"/>
    <n v="4.5199999999999996"/>
    <n v="116.11"/>
    <n v="0"/>
    <n v="116.11"/>
    <n v="120.63"/>
    <n v="1"/>
    <n v="4"/>
    <n v="29.0275"/>
    <x v="1"/>
  </r>
  <r>
    <x v="1"/>
    <x v="16"/>
    <n v="1"/>
    <n v="2"/>
    <n v="2.62"/>
    <n v="74.36"/>
    <n v="0"/>
    <n v="74.36"/>
    <n v="76.98"/>
    <n v="1"/>
    <n v="2"/>
    <n v="37.18"/>
    <x v="1"/>
  </r>
  <r>
    <x v="1"/>
    <x v="17"/>
    <n v="1"/>
    <n v="2"/>
    <n v="1.94"/>
    <n v="59.33"/>
    <n v="0"/>
    <n v="59.33"/>
    <n v="61.269999999999996"/>
    <n v="1"/>
    <n v="2"/>
    <n v="29.664999999999999"/>
    <x v="1"/>
  </r>
  <r>
    <x v="1"/>
    <x v="18"/>
    <n v="3"/>
    <n v="2"/>
    <n v="6.59"/>
    <n v="161.54"/>
    <n v="0"/>
    <n v="161.54"/>
    <n v="168.13"/>
    <n v="1"/>
    <n v="6"/>
    <n v="26.923333333333332"/>
    <x v="1"/>
  </r>
  <r>
    <x v="1"/>
    <x v="19"/>
    <n v="1"/>
    <n v="2"/>
    <n v="2.0499999999999998"/>
    <n v="61.86"/>
    <n v="0"/>
    <n v="61.86"/>
    <n v="63.91"/>
    <n v="1"/>
    <n v="2"/>
    <n v="30.93"/>
    <x v="1"/>
  </r>
  <r>
    <x v="1"/>
    <x v="20"/>
    <n v="1"/>
    <n v="2"/>
    <n v="1.68"/>
    <n v="53.67"/>
    <n v="0"/>
    <n v="53.67"/>
    <n v="55.35"/>
    <n v="1"/>
    <n v="2"/>
    <n v="26.835000000000001"/>
    <x v="1"/>
  </r>
  <r>
    <x v="1"/>
    <x v="21"/>
    <n v="3"/>
    <n v="1"/>
    <n v="6.59"/>
    <n v="161.54"/>
    <n v="0"/>
    <n v="161.54"/>
    <n v="168.13"/>
    <n v="1"/>
    <n v="3"/>
    <n v="53.846666666666664"/>
    <x v="1"/>
  </r>
  <r>
    <x v="1"/>
    <x v="22"/>
    <n v="1"/>
    <n v="2"/>
    <n v="1.66"/>
    <n v="53.31"/>
    <n v="0"/>
    <n v="53.31"/>
    <n v="54.97"/>
    <n v="1"/>
    <n v="2"/>
    <n v="26.655000000000001"/>
    <x v="1"/>
  </r>
  <r>
    <x v="1"/>
    <x v="23"/>
    <n v="2"/>
    <n v="4"/>
    <n v="4.9000000000000004"/>
    <n v="124.51"/>
    <n v="0"/>
    <n v="124.51"/>
    <n v="129.41"/>
    <n v="1"/>
    <n v="8"/>
    <n v="15.563750000000001"/>
    <x v="1"/>
  </r>
  <r>
    <x v="0"/>
    <x v="24"/>
    <n v="5"/>
    <n v="2"/>
    <n v="0"/>
    <n v="224.86"/>
    <n v="20"/>
    <n v="204.86"/>
    <n v="204.86"/>
    <n v="1"/>
    <n v="10"/>
    <n v="20.486000000000001"/>
    <x v="1"/>
  </r>
  <r>
    <x v="0"/>
    <x v="25"/>
    <n v="1"/>
    <n v="4"/>
    <n v="0"/>
    <n v="61.94"/>
    <n v="20"/>
    <n v="41.94"/>
    <n v="41.94"/>
    <n v="1"/>
    <n v="4"/>
    <n v="10.484999999999999"/>
    <x v="1"/>
  </r>
  <r>
    <x v="0"/>
    <x v="26"/>
    <n v="1"/>
    <n v="2"/>
    <n v="0"/>
    <n v="76.400000000000006"/>
    <n v="20"/>
    <n v="56.400000000000006"/>
    <n v="56.400000000000006"/>
    <n v="1"/>
    <n v="2"/>
    <n v="28.200000000000003"/>
    <x v="1"/>
  </r>
  <r>
    <x v="1"/>
    <x v="27"/>
    <n v="1"/>
    <n v="2"/>
    <n v="3.16"/>
    <n v="86.22"/>
    <n v="0"/>
    <n v="86.22"/>
    <n v="89.38"/>
    <n v="1"/>
    <n v="2"/>
    <n v="43.11"/>
    <x v="1"/>
  </r>
  <r>
    <x v="1"/>
    <x v="28"/>
    <n v="1"/>
    <n v="2"/>
    <n v="2.3199999999999998"/>
    <n v="67.760000000000005"/>
    <n v="0"/>
    <n v="67.760000000000005"/>
    <n v="70.08"/>
    <n v="1"/>
    <n v="2"/>
    <n v="33.880000000000003"/>
    <x v="1"/>
  </r>
  <r>
    <x v="1"/>
    <x v="29"/>
    <n v="1"/>
    <n v="2"/>
    <n v="2.16"/>
    <n v="44.25"/>
    <n v="20"/>
    <n v="24.25"/>
    <n v="26.41"/>
    <n v="1"/>
    <n v="2"/>
    <n v="12.125"/>
    <x v="1"/>
  </r>
  <r>
    <x v="1"/>
    <x v="30"/>
    <n v="1"/>
    <n v="3"/>
    <n v="1.94"/>
    <n v="39.5"/>
    <n v="20"/>
    <n v="19.5"/>
    <n v="21.44"/>
    <n v="1"/>
    <n v="3"/>
    <n v="6.5"/>
    <x v="1"/>
  </r>
  <r>
    <x v="1"/>
    <x v="31"/>
    <n v="1"/>
    <n v="3"/>
    <n v="1.94"/>
    <n v="39.5"/>
    <n v="20"/>
    <n v="19.5"/>
    <n v="21.44"/>
    <n v="1"/>
    <n v="3"/>
    <n v="6.5"/>
    <x v="1"/>
  </r>
  <r>
    <x v="0"/>
    <x v="32"/>
    <n v="1"/>
    <n v="2"/>
    <n v="0"/>
    <n v="53.94"/>
    <n v="20"/>
    <n v="33.94"/>
    <n v="33.94"/>
    <n v="1"/>
    <n v="2"/>
    <n v="16.97"/>
    <x v="1"/>
  </r>
  <r>
    <x v="1"/>
    <x v="33"/>
    <n v="1"/>
    <n v="4"/>
    <n v="1.56"/>
    <n v="30.96"/>
    <n v="20"/>
    <n v="10.96"/>
    <n v="12.520000000000001"/>
    <n v="1"/>
    <n v="4"/>
    <n v="2.74"/>
    <x v="1"/>
  </r>
  <r>
    <x v="1"/>
    <x v="34"/>
    <n v="10"/>
    <n v="2"/>
    <n v="17.28"/>
    <n v="376.51"/>
    <n v="20"/>
    <n v="356.51"/>
    <n v="373.78999999999996"/>
    <n v="1"/>
    <n v="20"/>
    <n v="17.825499999999998"/>
    <x v="1"/>
  </r>
  <r>
    <x v="0"/>
    <x v="35"/>
    <n v="3"/>
    <n v="2"/>
    <n v="0"/>
    <n v="143.88"/>
    <n v="20"/>
    <n v="123.88"/>
    <n v="123.88"/>
    <n v="1"/>
    <n v="6"/>
    <n v="20.646666666666665"/>
    <x v="1"/>
  </r>
  <r>
    <x v="0"/>
    <x v="36"/>
    <n v="2"/>
    <n v="4"/>
    <n v="0"/>
    <n v="153.52000000000001"/>
    <n v="20"/>
    <n v="133.52000000000001"/>
    <n v="133.52000000000001"/>
    <n v="1"/>
    <n v="8"/>
    <n v="16.690000000000001"/>
    <x v="1"/>
  </r>
  <r>
    <x v="0"/>
    <x v="37"/>
    <n v="1"/>
    <n v="3"/>
    <n v="0"/>
    <n v="84.11"/>
    <n v="20"/>
    <n v="64.11"/>
    <n v="64.11"/>
    <n v="1"/>
    <n v="3"/>
    <n v="21.37"/>
    <x v="1"/>
  </r>
  <r>
    <x v="1"/>
    <x v="38"/>
    <n v="5"/>
    <n v="2"/>
    <n v="14.4"/>
    <n v="313.22000000000003"/>
    <n v="20"/>
    <n v="293.22000000000003"/>
    <n v="307.62"/>
    <n v="1"/>
    <n v="10"/>
    <n v="29.322000000000003"/>
    <x v="1"/>
  </r>
  <r>
    <x v="0"/>
    <x v="39"/>
    <n v="2"/>
    <n v="2"/>
    <n v="0"/>
    <n v="95.68"/>
    <n v="20"/>
    <n v="75.680000000000007"/>
    <n v="75.680000000000007"/>
    <n v="1"/>
    <n v="4"/>
    <n v="18.920000000000002"/>
    <x v="1"/>
  </r>
  <r>
    <x v="1"/>
    <x v="40"/>
    <n v="1"/>
    <n v="2"/>
    <n v="1.8"/>
    <n v="36.340000000000003"/>
    <n v="20"/>
    <n v="16.340000000000003"/>
    <n v="18.140000000000004"/>
    <n v="1"/>
    <n v="2"/>
    <n v="8.1700000000000017"/>
    <x v="1"/>
  </r>
  <r>
    <x v="0"/>
    <x v="41"/>
    <n v="3"/>
    <n v="2"/>
    <n v="0"/>
    <n v="143.88"/>
    <n v="20"/>
    <n v="123.88"/>
    <n v="123.88"/>
    <n v="1"/>
    <n v="6"/>
    <n v="20.646666666666665"/>
    <x v="1"/>
  </r>
  <r>
    <x v="0"/>
    <x v="42"/>
    <n v="1"/>
    <n v="2"/>
    <n v="0"/>
    <n v="47.480000000000004"/>
    <n v="20"/>
    <n v="27.480000000000004"/>
    <n v="27.480000000000004"/>
    <n v="1"/>
    <n v="2"/>
    <n v="13.740000000000002"/>
    <x v="1"/>
  </r>
  <r>
    <x v="0"/>
    <x v="43"/>
    <n v="4"/>
    <n v="2"/>
    <n v="0"/>
    <n v="192.08"/>
    <n v="20"/>
    <n v="172.08"/>
    <n v="172.08"/>
    <n v="1"/>
    <n v="8"/>
    <n v="21.51"/>
    <x v="1"/>
  </r>
  <r>
    <x v="0"/>
    <x v="44"/>
    <n v="3"/>
    <n v="1"/>
    <n v="0"/>
    <n v="143.88"/>
    <n v="20"/>
    <n v="123.88"/>
    <n v="123.88"/>
    <n v="1"/>
    <n v="3"/>
    <n v="41.293333333333329"/>
    <x v="1"/>
  </r>
  <r>
    <x v="1"/>
    <x v="45"/>
    <n v="2"/>
    <n v="3"/>
    <n v="8.89"/>
    <n v="173.32"/>
    <n v="20"/>
    <n v="153.32"/>
    <n v="162.20999999999998"/>
    <n v="1"/>
    <n v="6"/>
    <n v="25.553333333333331"/>
    <x v="1"/>
  </r>
  <r>
    <x v="0"/>
    <x v="46"/>
    <n v="2"/>
    <n v="2"/>
    <n v="0"/>
    <n v="95.68"/>
    <n v="20"/>
    <n v="75.680000000000007"/>
    <n v="75.680000000000007"/>
    <n v="1"/>
    <n v="4"/>
    <n v="18.920000000000002"/>
    <x v="1"/>
  </r>
  <r>
    <x v="0"/>
    <x v="47"/>
    <n v="4"/>
    <n v="2"/>
    <n v="0"/>
    <n v="192.08"/>
    <n v="20"/>
    <n v="172.08"/>
    <n v="172.08"/>
    <n v="1"/>
    <n v="8"/>
    <n v="21.51"/>
    <x v="1"/>
  </r>
  <r>
    <x v="0"/>
    <x v="48"/>
    <n v="1"/>
    <n v="2"/>
    <n v="0"/>
    <n v="47.480000000000004"/>
    <n v="20"/>
    <n v="27.480000000000004"/>
    <n v="27.480000000000004"/>
    <n v="1"/>
    <n v="2"/>
    <n v="13.740000000000002"/>
    <x v="1"/>
  </r>
  <r>
    <x v="1"/>
    <x v="49"/>
    <n v="2"/>
    <n v="1"/>
    <n v="5.46"/>
    <n v="111.31"/>
    <n v="20"/>
    <n v="91.31"/>
    <n v="96.77"/>
    <n v="1"/>
    <n v="2"/>
    <n v="45.655000000000001"/>
    <x v="1"/>
  </r>
  <r>
    <x v="1"/>
    <x v="50"/>
    <n v="1"/>
    <n v="2"/>
    <n v="2.73"/>
    <n v="54.05"/>
    <n v="20"/>
    <n v="34.049999999999997"/>
    <n v="36.779999999999994"/>
    <n v="1"/>
    <n v="2"/>
    <n v="17.024999999999999"/>
    <x v="1"/>
  </r>
  <r>
    <x v="0"/>
    <x v="51"/>
    <n v="3"/>
    <n v="2"/>
    <n v="0"/>
    <n v="230.64"/>
    <n v="20"/>
    <n v="210.64"/>
    <n v="210.64"/>
    <n v="1"/>
    <n v="6"/>
    <n v="35.106666666666662"/>
    <x v="1"/>
  </r>
  <r>
    <x v="1"/>
    <x v="52"/>
    <n v="1"/>
    <n v="1"/>
    <n v="2.73"/>
    <n v="54.05"/>
    <n v="20"/>
    <n v="34.049999999999997"/>
    <n v="36.779999999999994"/>
    <n v="1"/>
    <n v="1"/>
    <n v="34.049999999999997"/>
    <x v="1"/>
  </r>
  <r>
    <x v="1"/>
    <x v="53"/>
    <n v="2"/>
    <n v="1"/>
    <n v="5.46"/>
    <n v="111.31"/>
    <n v="20"/>
    <n v="91.31"/>
    <n v="96.77"/>
    <n v="1"/>
    <n v="2"/>
    <n v="45.655000000000001"/>
    <x v="1"/>
  </r>
  <r>
    <x v="1"/>
    <x v="54"/>
    <n v="1"/>
    <n v="2"/>
    <n v="2.73"/>
    <n v="74.05"/>
    <n v="20"/>
    <n v="54.05"/>
    <n v="56.779999999999994"/>
    <n v="1"/>
    <n v="2"/>
    <n v="27.024999999999999"/>
    <x v="1"/>
  </r>
  <r>
    <x v="0"/>
    <x v="55"/>
    <n v="1"/>
    <n v="2"/>
    <n v="0"/>
    <n v="9.64"/>
    <n v="0"/>
    <n v="9.64"/>
    <n v="9.64"/>
    <n v="1"/>
    <n v="2"/>
    <n v="4.82"/>
    <x v="1"/>
  </r>
  <r>
    <x v="0"/>
    <x v="56"/>
    <n v="3"/>
    <n v="2"/>
    <n v="0"/>
    <n v="163.88"/>
    <n v="20"/>
    <n v="143.88"/>
    <n v="143.88"/>
    <n v="1"/>
    <n v="6"/>
    <n v="23.98"/>
    <x v="1"/>
  </r>
  <r>
    <x v="1"/>
    <x v="57"/>
    <n v="2"/>
    <n v="1"/>
    <n v="5.46"/>
    <n v="131.31"/>
    <n v="20"/>
    <n v="111.31"/>
    <n v="116.77"/>
    <n v="1"/>
    <n v="2"/>
    <n v="55.655000000000001"/>
    <x v="1"/>
  </r>
  <r>
    <x v="1"/>
    <x v="58"/>
    <n v="2"/>
    <n v="3"/>
    <n v="6.28"/>
    <n v="146.41999999999999"/>
    <n v="20"/>
    <n v="126.41999999999999"/>
    <n v="132.69999999999999"/>
    <n v="1"/>
    <n v="6"/>
    <n v="21.069999999999997"/>
    <x v="1"/>
  </r>
  <r>
    <x v="1"/>
    <x v="59"/>
    <n v="3"/>
    <n v="4"/>
    <n v="11.19"/>
    <n v="251.48"/>
    <n v="20"/>
    <n v="231.48"/>
    <n v="242.67"/>
    <n v="1"/>
    <n v="12"/>
    <n v="19.29"/>
    <x v="1"/>
  </r>
  <r>
    <x v="1"/>
    <x v="60"/>
    <n v="4"/>
    <n v="2"/>
    <n v="13.19"/>
    <n v="293.42"/>
    <n v="20"/>
    <n v="273.42"/>
    <n v="286.61"/>
    <n v="1"/>
    <n v="8"/>
    <n v="34.177500000000002"/>
    <x v="1"/>
  </r>
  <r>
    <x v="1"/>
    <x v="61"/>
    <n v="1"/>
    <n v="4"/>
    <n v="4.6399999999999997"/>
    <n v="114.05"/>
    <n v="20"/>
    <n v="94.05"/>
    <n v="98.69"/>
    <n v="1"/>
    <n v="4"/>
    <n v="23.512499999999999"/>
    <x v="1"/>
  </r>
  <r>
    <x v="1"/>
    <x v="62"/>
    <n v="1"/>
    <n v="2"/>
    <n v="2.73"/>
    <n v="74.05"/>
    <n v="20"/>
    <n v="54.05"/>
    <n v="56.779999999999994"/>
    <n v="1"/>
    <n v="2"/>
    <n v="27.024999999999999"/>
    <x v="1"/>
  </r>
  <r>
    <x v="1"/>
    <x v="63"/>
    <n v="1"/>
    <n v="4"/>
    <n v="3.28"/>
    <n v="85.5"/>
    <n v="20"/>
    <n v="65.5"/>
    <n v="68.78"/>
    <n v="1"/>
    <n v="4"/>
    <n v="16.375"/>
    <x v="0"/>
  </r>
  <r>
    <x v="1"/>
    <x v="64"/>
    <n v="6"/>
    <n v="2"/>
    <n v="18.649999999999999"/>
    <n v="407.95"/>
    <n v="20"/>
    <n v="387.95"/>
    <n v="406.59999999999997"/>
    <n v="1"/>
    <n v="12"/>
    <n v="32.329166666666666"/>
    <x v="0"/>
  </r>
  <r>
    <x v="0"/>
    <x v="65"/>
    <n v="3"/>
    <n v="1"/>
    <n v="0"/>
    <n v="163.88"/>
    <n v="20"/>
    <n v="143.88"/>
    <n v="143.88"/>
    <n v="1"/>
    <n v="3"/>
    <n v="47.96"/>
    <x v="0"/>
  </r>
  <r>
    <x v="1"/>
    <x v="66"/>
    <n v="1"/>
    <n v="2"/>
    <n v="3.86"/>
    <n v="97.83"/>
    <n v="20"/>
    <n v="77.83"/>
    <n v="81.69"/>
    <n v="1"/>
    <n v="2"/>
    <n v="38.914999999999999"/>
    <x v="0"/>
  </r>
  <r>
    <x v="1"/>
    <x v="67"/>
    <n v="6"/>
    <n v="2"/>
    <n v="19.78"/>
    <n v="431.73"/>
    <n v="20"/>
    <n v="411.73"/>
    <n v="431.51"/>
    <n v="1"/>
    <n v="12"/>
    <n v="34.310833333333335"/>
    <x v="0"/>
  </r>
  <r>
    <x v="1"/>
    <x v="68"/>
    <n v="1"/>
    <n v="2"/>
    <n v="2.73"/>
    <n v="74.05"/>
    <n v="20"/>
    <n v="54.05"/>
    <n v="56.779999999999994"/>
    <n v="1"/>
    <n v="2"/>
    <n v="27.024999999999999"/>
    <x v="0"/>
  </r>
  <r>
    <x v="0"/>
    <x v="69"/>
    <n v="3"/>
    <n v="1"/>
    <n v="0"/>
    <n v="163.88"/>
    <n v="20"/>
    <n v="143.88"/>
    <n v="143.88"/>
    <n v="1"/>
    <n v="3"/>
    <n v="47.96"/>
    <x v="0"/>
  </r>
  <r>
    <x v="1"/>
    <x v="70"/>
    <n v="1"/>
    <n v="3"/>
    <n v="4.4400000000000004"/>
    <n v="108.52"/>
    <n v="20"/>
    <n v="88.52"/>
    <n v="92.96"/>
    <n v="1"/>
    <n v="3"/>
    <n v="29.506666666666664"/>
    <x v="0"/>
  </r>
  <r>
    <x v="1"/>
    <x v="71"/>
    <n v="4"/>
    <n v="4"/>
    <n v="13.1"/>
    <n v="291.64999999999998"/>
    <n v="20"/>
    <n v="271.64999999999998"/>
    <n v="284.75"/>
    <n v="1"/>
    <n v="16"/>
    <n v="16.978124999999999"/>
    <x v="0"/>
  </r>
  <r>
    <x v="1"/>
    <x v="72"/>
    <n v="1"/>
    <n v="2"/>
    <n v="3.86"/>
    <n v="97.83"/>
    <n v="20"/>
    <n v="77.83"/>
    <n v="81.69"/>
    <n v="1"/>
    <n v="2"/>
    <n v="38.914999999999999"/>
    <x v="0"/>
  </r>
  <r>
    <x v="1"/>
    <x v="73"/>
    <n v="1"/>
    <n v="4"/>
    <n v="4.6399999999999997"/>
    <n v="114.05"/>
    <n v="20"/>
    <n v="94.05"/>
    <n v="98.69"/>
    <n v="1"/>
    <n v="4"/>
    <n v="23.512499999999999"/>
    <x v="0"/>
  </r>
  <r>
    <x v="1"/>
    <x v="74"/>
    <n v="2"/>
    <n v="1"/>
    <n v="7.7"/>
    <n v="181.37"/>
    <n v="23"/>
    <n v="158.37"/>
    <n v="166.07"/>
    <n v="1"/>
    <n v="2"/>
    <n v="79.185000000000002"/>
    <x v="0"/>
  </r>
  <r>
    <x v="1"/>
    <x v="75"/>
    <n v="1"/>
    <n v="2"/>
    <n v="2.9"/>
    <n v="81.77"/>
    <n v="25"/>
    <n v="56.769999999999996"/>
    <n v="59.669999999999995"/>
    <n v="1"/>
    <n v="2"/>
    <n v="28.384999999999998"/>
    <x v="0"/>
  </r>
  <r>
    <x v="1"/>
    <x v="76"/>
    <n v="1"/>
    <n v="3"/>
    <n v="3.33"/>
    <n v="90.88"/>
    <n v="25"/>
    <n v="65.88"/>
    <n v="69.209999999999994"/>
    <n v="1"/>
    <n v="3"/>
    <n v="21.959999999999997"/>
    <x v="0"/>
  </r>
  <r>
    <x v="1"/>
    <x v="77"/>
    <n v="1"/>
    <n v="2"/>
    <n v="2.9"/>
    <n v="81.77"/>
    <n v="25"/>
    <n v="56.769999999999996"/>
    <n v="59.669999999999995"/>
    <n v="1"/>
    <n v="2"/>
    <n v="28.384999999999998"/>
    <x v="0"/>
  </r>
  <r>
    <x v="1"/>
    <x v="78"/>
    <n v="1"/>
    <n v="1"/>
    <n v="2.9"/>
    <n v="81.77"/>
    <n v="25"/>
    <n v="56.769999999999996"/>
    <n v="59.669999999999995"/>
    <n v="1"/>
    <n v="1"/>
    <n v="56.769999999999996"/>
    <x v="0"/>
  </r>
  <r>
    <x v="0"/>
    <x v="79"/>
    <n v="4"/>
    <n v="2"/>
    <m/>
    <n v="231.36"/>
    <n v="20"/>
    <n v="211.36"/>
    <n v="211.36"/>
    <n v="1"/>
    <n v="8"/>
    <n v="26.42"/>
    <x v="0"/>
  </r>
  <r>
    <x v="1"/>
    <x v="80"/>
    <n v="3"/>
    <n v="2"/>
    <n v="10.08"/>
    <n v="270.08"/>
    <n v="20"/>
    <n v="250.07999999999998"/>
    <n v="260.15999999999997"/>
    <n v="1"/>
    <n v="6"/>
    <n v="41.68"/>
    <x v="0"/>
  </r>
  <r>
    <x v="1"/>
    <x v="80"/>
    <n v="1"/>
    <n v="4"/>
    <n v="4.6399999999999997"/>
    <n v="135.04"/>
    <n v="20"/>
    <n v="115.03999999999999"/>
    <n v="119.67999999999999"/>
    <n v="1"/>
    <n v="4"/>
    <n v="28.759999999999998"/>
    <x v="0"/>
  </r>
  <r>
    <x v="0"/>
    <x v="81"/>
    <n v="3"/>
    <n v="2"/>
    <m/>
    <n v="207.26"/>
    <n v="20"/>
    <n v="187.26"/>
    <n v="187.26"/>
    <n v="1"/>
    <n v="6"/>
    <n v="31.209999999999997"/>
    <x v="0"/>
  </r>
  <r>
    <x v="1"/>
    <x v="82"/>
    <n v="1"/>
    <n v="4"/>
    <n v="4.6399999999999997"/>
    <n v="135.04"/>
    <n v="20"/>
    <n v="115.03999999999999"/>
    <n v="119.67999999999999"/>
    <n v="1"/>
    <n v="4"/>
    <n v="28.759999999999998"/>
    <x v="0"/>
  </r>
  <r>
    <x v="1"/>
    <x v="83"/>
    <n v="1"/>
    <n v="4"/>
    <n v="4.6399999999999997"/>
    <n v="135.04"/>
    <n v="20"/>
    <n v="115.03999999999999"/>
    <n v="119.67999999999999"/>
    <n v="1"/>
    <n v="4"/>
    <n v="28.759999999999998"/>
    <x v="0"/>
  </r>
  <r>
    <x v="1"/>
    <x v="84"/>
    <n v="2"/>
    <n v="3"/>
    <n v="8.89"/>
    <n v="203.2"/>
    <n v="20"/>
    <n v="183.2"/>
    <n v="192.08999999999997"/>
    <n v="1"/>
    <n v="6"/>
    <n v="30.533333333333331"/>
    <x v="0"/>
  </r>
  <r>
    <x v="1"/>
    <x v="85"/>
    <n v="1"/>
    <n v="2"/>
    <n v="3.86"/>
    <n v="101.86"/>
    <n v="25"/>
    <n v="76.86"/>
    <n v="80.72"/>
    <n v="1"/>
    <n v="2"/>
    <n v="38.43"/>
    <x v="0"/>
  </r>
  <r>
    <x v="1"/>
    <x v="86"/>
    <n v="1"/>
    <n v="2"/>
    <n v="4.28"/>
    <n v="110.83"/>
    <n v="25"/>
    <n v="85.83"/>
    <n v="90.11"/>
    <n v="1"/>
    <n v="2"/>
    <n v="42.914999999999999"/>
    <x v="0"/>
  </r>
  <r>
    <x v="1"/>
    <x v="87"/>
    <n v="3"/>
    <n v="2"/>
    <n v="11.57"/>
    <m/>
    <n v="25"/>
    <n v="-25"/>
    <n v="-13.43"/>
    <n v="1"/>
    <n v="6"/>
    <n v="-4.166666666666667"/>
    <x v="0"/>
  </r>
  <r>
    <x v="1"/>
    <x v="88"/>
    <n v="1"/>
    <n v="1"/>
    <n v="3.85"/>
    <n v="127.52"/>
    <n v="25"/>
    <n v="102.52"/>
    <n v="106.36999999999999"/>
    <n v="1"/>
    <n v="1"/>
    <n v="102.52"/>
    <x v="0"/>
  </r>
  <r>
    <x v="1"/>
    <x v="89"/>
    <n v="6"/>
    <n v="3"/>
    <n v="23.13"/>
    <n v="506.23"/>
    <n v="25"/>
    <n v="481.23"/>
    <n v="504.36"/>
    <n v="1"/>
    <n v="18"/>
    <n v="26.734999999999999"/>
    <x v="0"/>
  </r>
  <r>
    <x v="1"/>
    <x v="90"/>
    <n v="3"/>
    <n v="4"/>
    <n v="13.91"/>
    <n v="312.76"/>
    <n v="25"/>
    <n v="287.76"/>
    <n v="301.67"/>
    <n v="1"/>
    <n v="12"/>
    <n v="23.98"/>
    <x v="0"/>
  </r>
  <r>
    <x v="1"/>
    <x v="91"/>
    <n v="1"/>
    <n v="4"/>
    <n v="4.63"/>
    <n v="118.03"/>
    <n v="25"/>
    <n v="93.03"/>
    <n v="97.66"/>
    <n v="1"/>
    <n v="4"/>
    <n v="23.2575"/>
    <x v="0"/>
  </r>
  <r>
    <x v="0"/>
    <x v="92"/>
    <n v="1"/>
    <n v="2"/>
    <m/>
    <n v="96.4"/>
    <n v="20"/>
    <n v="76.400000000000006"/>
    <n v="76.400000000000006"/>
    <n v="1"/>
    <n v="2"/>
    <n v="38.200000000000003"/>
    <x v="0"/>
  </r>
  <r>
    <x v="1"/>
    <x v="93"/>
    <n v="1"/>
    <n v="4"/>
    <n v="4.63"/>
    <n v="118.03"/>
    <n v="25"/>
    <n v="93.03"/>
    <n v="97.66"/>
    <n v="1"/>
    <n v="4"/>
    <n v="23.2575"/>
    <x v="0"/>
  </r>
  <r>
    <x v="1"/>
    <x v="94"/>
    <n v="1"/>
    <n v="3"/>
    <n v="4.4400000000000004"/>
    <n v="109.94"/>
    <n v="20"/>
    <n v="89.94"/>
    <n v="94.38"/>
    <n v="1"/>
    <n v="3"/>
    <n v="29.98"/>
    <x v="0"/>
  </r>
  <r>
    <x v="1"/>
    <x v="95"/>
    <n v="6"/>
    <n v="5"/>
    <n v="27.76"/>
    <n v="602.98"/>
    <n v="25"/>
    <n v="577.98"/>
    <n v="605.74"/>
    <n v="1"/>
    <n v="30"/>
    <n v="19.266000000000002"/>
    <x v="0"/>
  </r>
  <r>
    <x v="1"/>
    <x v="95"/>
    <n v="5"/>
    <n v="2"/>
    <n v="0"/>
    <m/>
    <n v="25"/>
    <n v="-25"/>
    <n v="-25"/>
    <n v="1"/>
    <n v="10"/>
    <n v="-2.5"/>
    <x v="0"/>
  </r>
  <r>
    <x v="1"/>
    <x v="96"/>
    <n v="1"/>
    <n v="3"/>
    <n v="4.43"/>
    <n v="113.93"/>
    <n v="25"/>
    <n v="88.93"/>
    <n v="93.360000000000014"/>
    <n v="1"/>
    <n v="3"/>
    <n v="29.643333333333334"/>
    <x v="0"/>
  </r>
  <r>
    <x v="1"/>
    <x v="97"/>
    <n v="1"/>
    <n v="3"/>
    <n v="4.63"/>
    <n v="117.98"/>
    <n v="25"/>
    <n v="92.98"/>
    <n v="97.61"/>
    <n v="1"/>
    <n v="3"/>
    <n v="30.99333333333333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5DB2BE-EC3B-438E-81EA-2C0984F33014}" name="Tableau croisé dynamique4" cacheId="39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Dates" colHeaderCaption=" ">
  <location ref="A3:H3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dataField="1"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showAll="0"/>
    <pivotField numFmtId="44" showAll="0"/>
    <pivotField axis="axisCol" showAll="0">
      <items count="3">
        <item x="1"/>
        <item x="0"/>
        <item t="default"/>
      </items>
    </pivotField>
    <pivotField axis="axisRow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4"/>
    <field x="13"/>
  </rowFields>
  <rowItems count="27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12"/>
  </colFields>
  <col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colItems>
  <dataFields count="1">
    <dataField name="Nb nuits " fld="2" baseField="0" baseItem="0"/>
  </dataFields>
  <formats count="9">
    <format dxfId="415">
      <pivotArea dataOnly="0" outline="0" fieldPosition="0">
        <references count="1">
          <reference field="4294967294" count="1">
            <x v="0"/>
          </reference>
        </references>
      </pivotArea>
    </format>
    <format dxfId="416">
      <pivotArea dataOnly="0" labelOnly="1" fieldPosition="0">
        <references count="1">
          <reference field="14" count="0"/>
        </references>
      </pivotArea>
    </format>
    <format dxfId="417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418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419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420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421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422">
      <pivotArea dataOnly="0" labelOnly="1" fieldPosition="0">
        <references count="1">
          <reference field="0" count="1" defaultSubtotal="1">
            <x v="0"/>
          </reference>
        </references>
      </pivotArea>
    </format>
    <format dxfId="423">
      <pivotArea dataOnly="0" labelOnly="1" fieldPosition="0">
        <references count="1">
          <reference field="0" count="1" defaultSubtotal="1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6837DB-B6E9-49F4-8460-6489D5F16ED1}" name="Tableau croisé dynamique2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I35:O44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dataField="1" showAll="0"/>
    <pivotField dataField="1" numFmtId="44" showAll="0"/>
    <pivotField axis="axisRow" showAll="0">
      <items count="3">
        <item x="1"/>
        <item x="0"/>
        <item t="default"/>
      </items>
    </pivotField>
    <pivotField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2"/>
    <field x="14"/>
  </rowFields>
  <rowItems count="7">
    <i>
      <x/>
    </i>
    <i r="1">
      <x v="1"/>
    </i>
    <i r="1">
      <x v="2"/>
    </i>
    <i>
      <x v="1"/>
    </i>
    <i r="1">
      <x v="1"/>
    </i>
    <i r="1">
      <x v="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nuit·pers." fld="10" baseField="0" baseItem="0"/>
    <dataField name="Moyenne de Montant hors linge / nuit / pers" fld="11" subtotal="average" baseField="13" baseItem="7" numFmtId="214"/>
  </dataFields>
  <formats count="8">
    <format dxfId="407">
      <pivotArea dataOnly="0" labelOnly="1" fieldPosition="0">
        <references count="1">
          <reference field="14" count="0"/>
        </references>
      </pivotArea>
    </format>
    <format dxfId="408">
      <pivotArea dataOnly="0" outline="0" fieldPosition="0">
        <references count="1">
          <reference field="4294967294" count="1">
            <x v="0"/>
          </reference>
        </references>
      </pivotArea>
    </format>
    <format dxfId="409">
      <pivotArea outline="0" fieldPosition="0">
        <references count="1">
          <reference field="4294967294" count="1">
            <x v="1"/>
          </reference>
        </references>
      </pivotArea>
    </format>
    <format dxfId="410">
      <pivotArea dataOnly="0" outline="0" fieldPosition="0">
        <references count="1">
          <reference field="4294967294" count="1">
            <x v="1"/>
          </reference>
        </references>
      </pivotArea>
    </format>
    <format dxfId="411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12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13">
      <pivotArea dataOnly="0" labelOnly="1" fieldPosition="0">
        <references count="1">
          <reference field="12" count="1">
            <x v="0"/>
          </reference>
        </references>
      </pivotArea>
    </format>
    <format dxfId="414">
      <pivotArea dataOnly="0" labelOnly="1" fieldPosition="0">
        <references count="2">
          <reference field="12" count="1" selected="0">
            <x v="0"/>
          </reference>
          <reference field="14" count="0"/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E03FD4-B2EF-4F9F-9DED-337A0A3BC149}" name="Tableau croisé dynamique1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5:G44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dataField="1" showAll="0"/>
    <pivotField showAll="0"/>
    <pivotField dataField="1" numFmtId="44" showAll="0"/>
    <pivotField axis="axisRow" showAll="0">
      <items count="3">
        <item x="1"/>
        <item x="0"/>
        <item t="default"/>
      </items>
    </pivotField>
    <pivotField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2"/>
    <field x="14"/>
  </rowFields>
  <rowItems count="7">
    <i>
      <x/>
    </i>
    <i r="1">
      <x v="1"/>
    </i>
    <i r="1">
      <x v="2"/>
    </i>
    <i>
      <x v="1"/>
    </i>
    <i r="1">
      <x v="1"/>
    </i>
    <i r="1">
      <x v="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séjours" fld="9" baseField="0" baseItem="0"/>
    <dataField name="Moyenne de Montant hors linge / nuit / pers" fld="11" subtotal="average" baseField="13" baseItem="8" numFmtId="214"/>
  </dataFields>
  <formats count="17">
    <format dxfId="390">
      <pivotArea dataOnly="0" labelOnly="1" fieldPosition="0">
        <references count="1">
          <reference field="14" count="0"/>
        </references>
      </pivotArea>
    </format>
    <format dxfId="391">
      <pivotArea field="14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392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93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94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95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96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397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398">
      <pivotArea outline="0" fieldPosition="0">
        <references count="1">
          <reference field="4294967294" count="1">
            <x v="1"/>
          </reference>
        </references>
      </pivotArea>
    </format>
    <format dxfId="399">
      <pivotArea dataOnly="0" outline="0" fieldPosition="0">
        <references count="1">
          <reference field="4294967294" count="1">
            <x v="1"/>
          </reference>
        </references>
      </pivotArea>
    </format>
    <format dxfId="400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01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02">
      <pivotArea dataOnly="0" labelOnly="1" fieldPosition="0">
        <references count="2">
          <reference field="12" count="1" selected="0">
            <x v="0"/>
          </reference>
          <reference field="14" count="1">
            <x v="1"/>
          </reference>
        </references>
      </pivotArea>
    </format>
    <format dxfId="403">
      <pivotArea dataOnly="0" labelOnly="1" fieldPosition="0">
        <references count="1">
          <reference field="12" count="1">
            <x v="0"/>
          </reference>
        </references>
      </pivotArea>
    </format>
    <format dxfId="404">
      <pivotArea dataOnly="0" labelOnly="1" fieldPosition="0">
        <references count="2">
          <reference field="12" count="1" selected="0">
            <x v="0"/>
          </reference>
          <reference field="14" count="0"/>
        </references>
      </pivotArea>
    </format>
    <format dxfId="405">
      <pivotArea dataOnly="0" labelOnly="1" fieldPosition="0">
        <references count="1">
          <reference field="12" count="1">
            <x v="1"/>
          </reference>
        </references>
      </pivotArea>
    </format>
    <format dxfId="406">
      <pivotArea dataOnly="0" labelOnly="1" fieldPosition="0">
        <references count="2">
          <reference field="12" count="1" selected="0">
            <x v="1"/>
          </reference>
          <reference field="14" count="0"/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A4FAAF-71C3-453C-8BC5-FF6E91BA8570}" name="Tableau croisé dynamique5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I3:O3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dataField="1" showAll="0"/>
    <pivotField dataField="1"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4"/>
    <field x="13"/>
  </rowFields>
  <rowItems count="27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nuit·pers." fld="10" baseField="0" baseItem="0"/>
    <dataField name="Moyenne de Montant hors linge / nuit / pers" fld="11" subtotal="average" baseField="13" baseItem="7" numFmtId="214"/>
  </dataFields>
  <formats count="6">
    <format dxfId="384">
      <pivotArea dataOnly="0" labelOnly="1" fieldPosition="0">
        <references count="1">
          <reference field="14" count="0"/>
        </references>
      </pivotArea>
    </format>
    <format dxfId="385">
      <pivotArea dataOnly="0" outline="0" fieldPosition="0">
        <references count="1">
          <reference field="4294967294" count="1">
            <x v="0"/>
          </reference>
        </references>
      </pivotArea>
    </format>
    <format dxfId="386">
      <pivotArea outline="0" fieldPosition="0">
        <references count="1">
          <reference field="4294967294" count="1">
            <x v="1"/>
          </reference>
        </references>
      </pivotArea>
    </format>
    <format dxfId="387">
      <pivotArea dataOnly="0" outline="0" fieldPosition="0">
        <references count="1">
          <reference field="4294967294" count="1">
            <x v="1"/>
          </reference>
        </references>
      </pivotArea>
    </format>
    <format dxfId="388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9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76AFF8-4ED5-45F4-A29D-E6502DD2EEE3}" name="Tableau croisé dynamique3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:G3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dataField="1" showAll="0"/>
    <pivotField showAll="0"/>
    <pivotField dataField="1"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4"/>
    <field x="13"/>
  </rowFields>
  <rowItems count="27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séjours" fld="9" baseField="0" baseItem="0"/>
    <dataField name="Moyenne de Montant hors linge / nuit / pers" fld="11" subtotal="average" baseField="13" baseItem="8" numFmtId="214"/>
  </dataFields>
  <formats count="12">
    <format dxfId="372">
      <pivotArea dataOnly="0" labelOnly="1" fieldPosition="0">
        <references count="1">
          <reference field="14" count="0"/>
        </references>
      </pivotArea>
    </format>
    <format dxfId="373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374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75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76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77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78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379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380">
      <pivotArea outline="0" fieldPosition="0">
        <references count="1">
          <reference field="4294967294" count="1">
            <x v="1"/>
          </reference>
        </references>
      </pivotArea>
    </format>
    <format dxfId="381">
      <pivotArea dataOnly="0" outline="0" fieldPosition="0">
        <references count="1">
          <reference field="4294967294" count="1">
            <x v="1"/>
          </reference>
        </references>
      </pivotArea>
    </format>
    <format dxfId="382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3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557F78-7AED-460C-B9C6-E2058CB4EE25}" name="Tableau croisé dynamique3" cacheId="3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:J3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dataField="1" showAll="0"/>
    <pivotField showAll="0"/>
    <pivotField showAll="0"/>
    <pivotField dataField="1" numFmtId="44" showAll="0"/>
    <pivotField numFmtId="44" showAll="0"/>
    <pivotField numFmtId="44" showAll="0"/>
    <pivotField numFmtId="44" showAll="0"/>
    <pivotField dataField="1" showAll="0"/>
    <pivotField showAll="0"/>
    <pivotField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5">
        <item h="1" x="0"/>
        <item x="1"/>
        <item x="2"/>
        <item h="1" x="3"/>
        <item t="default"/>
      </items>
    </pivotField>
  </pivotFields>
  <rowFields count="2">
    <field x="14"/>
    <field x="13"/>
  </rowFields>
  <rowItems count="27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b séjours" fld="9" baseField="0" baseItem="0"/>
    <dataField name="Nb nuits " fld="2" baseField="0" baseItem="0"/>
    <dataField name="Montant total" fld="5" baseField="13" baseItem="12" numFmtId="214"/>
  </dataFields>
  <formats count="16">
    <format dxfId="356">
      <pivotArea dataOnly="0" labelOnly="1" fieldPosition="0">
        <references count="1">
          <reference field="14" count="0"/>
        </references>
      </pivotArea>
    </format>
    <format dxfId="357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358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59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60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2"/>
          </reference>
        </references>
      </pivotArea>
    </format>
    <format dxfId="361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1"/>
          </reference>
        </references>
      </pivotArea>
    </format>
    <format dxfId="362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363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364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65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66">
      <pivotArea field="0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67">
      <pivotArea outline="0" fieldPosition="0">
        <references count="1">
          <reference field="4294967294" count="1">
            <x v="2"/>
          </reference>
        </references>
      </pivotArea>
    </format>
    <format dxfId="368">
      <pivotArea dataOnly="0" outline="0" fieldPosition="0">
        <references count="1">
          <reference field="4294967294" count="1">
            <x v="0"/>
          </reference>
        </references>
      </pivotArea>
    </format>
    <format dxfId="369">
      <pivotArea dataOnly="0" outline="0" fieldPosition="0">
        <references count="1">
          <reference field="4294967294" count="1">
            <x v="1"/>
          </reference>
        </references>
      </pivotArea>
    </format>
    <format dxfId="370">
      <pivotArea dataOnly="0" outline="0" fieldPosition="0">
        <references count="1">
          <reference field="0" count="1">
            <x v="0"/>
          </reference>
        </references>
      </pivotArea>
    </format>
    <format dxfId="371">
      <pivotArea dataOnly="0" labelOnly="1" fieldPosition="0">
        <references count="1">
          <reference field="0" count="1">
            <x v="1"/>
          </reference>
        </references>
      </pivotArea>
    </format>
  </formats>
  <pivotTableStyleInfo name="PivotStyleMedium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venance" xr10:uid="{D7BC51F8-2CD1-4C8B-BDAE-000C5A62FDBC}" sourceName="Provenanc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B6F9288A-AC34-4B80-AC3F-363971653958}" sourceName="Dat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venance" xr10:uid="{C477D438-BD5C-41C0-BCB4-3943AC929DAD}" cache="Segment_Provenance" caption="Provenance" rowHeight="220133"/>
  <slicer name="Date" xr10:uid="{64A26B6B-AA9D-4543-BE18-58C73AB7ACF9}" cache="Segment_Date" caption="Date" startItem="23" rowHeight="2201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E46DDB-36FD-4D9D-9B48-8A1310D22EA6}" name="data" displayName="data" ref="A4:M104" totalsRowShown="0" headerRowDxfId="458" dataDxfId="457">
  <autoFilter ref="A4:M104" xr:uid="{ECE46DDB-36FD-4D9D-9B48-8A1310D22EA6}"/>
  <sortState xmlns:xlrd2="http://schemas.microsoft.com/office/spreadsheetml/2017/richdata2" ref="A5:M104">
    <sortCondition ref="B5:B104"/>
  </sortState>
  <tableColumns count="13">
    <tableColumn id="1" xr3:uid="{F139E50D-0C3E-41C0-921D-1CADB0EF6B14}" name="Provenance" dataDxfId="456"/>
    <tableColumn id="2" xr3:uid="{4E871A51-1440-4831-B54B-BF67FFAB15E8}" name="Date" dataDxfId="455"/>
    <tableColumn id="3" xr3:uid="{11F1E89E-3E0D-4AC4-A0D3-CB33CAB22D9F}" name="Nb nuits" dataDxfId="454"/>
    <tableColumn id="4" xr3:uid="{87EDB729-926C-4532-8982-83F8F6015175}" name="Nb pers." dataDxfId="453"/>
    <tableColumn id="6" xr3:uid="{33291A21-20FE-4106-8582-9B98AC8F8F6B}" name="Taxe séjour Booking" dataDxfId="452" dataCellStyle="Monétaire"/>
    <tableColumn id="7" xr3:uid="{C3134D38-BB08-4371-A1E7-41412FED7316}" name="Montant hôte net + frais" dataDxfId="451" dataCellStyle="Monétaire"/>
    <tableColumn id="8" xr3:uid="{68FFAAD3-E743-4A66-9054-7446C493E435}" name="Frais de linge net" dataDxfId="450" dataCellStyle="Monétaire"/>
    <tableColumn id="15" xr3:uid="{7F04C757-CB18-42A8-9803-537E8EB6BDB8}" name="Prix de base" dataDxfId="449" dataCellStyle="Monétaire">
      <calculatedColumnFormula>data[[#This Row],[Montant hôte net + frais]]-data[[#This Row],[Frais de linge net]]</calculatedColumnFormula>
    </tableColumn>
    <tableColumn id="10" xr3:uid="{CB821890-3A6F-4704-ACFD-A3E54A248525}" name="Prix de base + taxe" dataDxfId="448" dataCellStyle="Monétaire">
      <calculatedColumnFormula>data[[#This Row],[Prix de base]]+data[[#This Row],[Taxe séjour Booking]]</calculatedColumnFormula>
    </tableColumn>
    <tableColumn id="16" xr3:uid="{F42CC597-8631-4F36-8DC3-F8E3608E06CB}" name="Nb séjour" dataDxfId="447" dataCellStyle="Monétaire">
      <calculatedColumnFormula>1</calculatedColumnFormula>
    </tableColumn>
    <tableColumn id="17" xr3:uid="{13AAFEA3-CF89-43DB-A48C-B6EBC0F918CA}" name="Nb nuit·pers" dataDxfId="446" dataCellStyle="Monétaire">
      <calculatedColumnFormula>data[[#This Row],[Nb nuits]]*data[[#This Row],[Nb pers.]]</calculatedColumnFormula>
    </tableColumn>
    <tableColumn id="5" xr3:uid="{0C39FCC7-471D-4147-8577-3DE628B6E110}" name="Montant hors linge / nuit / pers" dataDxfId="445">
      <calculatedColumnFormula>data[[#This Row],[Prix de base]]/data[[#This Row],[Nb nuit·pers]]</calculatedColumnFormula>
    </tableColumn>
    <tableColumn id="9" xr3:uid="{C631162A-E0F1-417E-B1F7-C0EC3181EC21}" name="Saison" dataDxfId="444">
      <calculatedColumnFormula>IF(AND(MONTH(data[[#This Row],[Date]])&gt;=5,MONTH(data[[#This Row],[Date]])&lt;=9),"Haute","Basse")</calculatedColumnFormula>
    </tableColumn>
  </tableColumns>
  <tableStyleInfo name="TableStyleLight1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494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B5BF4B1-3D42-4A07-A9AA-854F0D4AAE91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3D3C6056-F085-4D4D-8D76-7362905D3E3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M104"/>
  <sheetViews>
    <sheetView showGridLines="0" zoomScaleNormal="100" workbookViewId="0">
      <pane ySplit="4" topLeftCell="A70" activePane="bottomLeft" state="frozen"/>
      <selection pane="bottomLeft" activeCell="A105" sqref="A105:XFD105"/>
    </sheetView>
  </sheetViews>
  <sheetFormatPr baseColWidth="10" defaultColWidth="11.42578125" defaultRowHeight="12.75" x14ac:dyDescent="0.2"/>
  <cols>
    <col min="1" max="1" width="11" style="1" bestFit="1" customWidth="1"/>
    <col min="2" max="2" width="10.42578125" style="1" bestFit="1" customWidth="1"/>
    <col min="3" max="3" width="5.140625" style="1" bestFit="1" customWidth="1"/>
    <col min="4" max="4" width="5.7109375" style="1" customWidth="1"/>
    <col min="5" max="5" width="8.28515625" style="1" bestFit="1" customWidth="1"/>
    <col min="6" max="6" width="9.5703125" style="1" bestFit="1" customWidth="1"/>
    <col min="7" max="7" width="8.42578125" style="1" bestFit="1" customWidth="1"/>
    <col min="8" max="8" width="13.5703125" bestFit="1" customWidth="1"/>
  </cols>
  <sheetData>
    <row r="1" spans="1:13" x14ac:dyDescent="0.2">
      <c r="H1" t="s">
        <v>0</v>
      </c>
      <c r="I1" s="10">
        <v>45167</v>
      </c>
      <c r="K1" s="15" t="s">
        <v>1</v>
      </c>
      <c r="L1" s="16">
        <v>45461</v>
      </c>
    </row>
    <row r="2" spans="1:13" x14ac:dyDescent="0.2">
      <c r="H2" t="s">
        <v>2</v>
      </c>
      <c r="I2" s="10">
        <v>45159</v>
      </c>
      <c r="K2" s="15" t="s">
        <v>3</v>
      </c>
      <c r="L2" s="16">
        <v>45440</v>
      </c>
    </row>
    <row r="3" spans="1:13" ht="115.5" customHeight="1" x14ac:dyDescent="0.2"/>
    <row r="4" spans="1:13" ht="38.25" x14ac:dyDescent="0.2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4" t="s">
        <v>10</v>
      </c>
      <c r="H4" s="21" t="s">
        <v>11</v>
      </c>
      <c r="I4" s="21" t="s">
        <v>12</v>
      </c>
      <c r="J4" s="21" t="s">
        <v>13</v>
      </c>
      <c r="K4" s="21" t="s">
        <v>14</v>
      </c>
      <c r="L4" s="21" t="s">
        <v>15</v>
      </c>
      <c r="M4" s="21" t="s">
        <v>16</v>
      </c>
    </row>
    <row r="5" spans="1:13" x14ac:dyDescent="0.2">
      <c r="A5" s="5" t="s">
        <v>17</v>
      </c>
      <c r="B5" s="6">
        <v>45159</v>
      </c>
      <c r="C5" s="7">
        <v>1</v>
      </c>
      <c r="D5" s="7">
        <v>2</v>
      </c>
      <c r="E5" s="8">
        <v>0</v>
      </c>
      <c r="F5" s="8">
        <v>60.92</v>
      </c>
      <c r="G5" s="8">
        <v>0</v>
      </c>
      <c r="H5" s="2">
        <f>data[[#This Row],[Montant hôte net + frais]]-data[[#This Row],[Frais de linge net]]</f>
        <v>60.92</v>
      </c>
      <c r="I5" s="2">
        <f>data[[#This Row],[Prix de base]]+data[[#This Row],[Taxe séjour Booking]]</f>
        <v>60.92</v>
      </c>
      <c r="J5" s="22">
        <f>1</f>
        <v>1</v>
      </c>
      <c r="K5" s="22">
        <f>data[[#This Row],[Nb nuits]]*data[[#This Row],[Nb pers.]]</f>
        <v>2</v>
      </c>
      <c r="L5" s="23">
        <f>data[[#This Row],[Prix de base]]/data[[#This Row],[Nb nuit·pers]]</f>
        <v>30.46</v>
      </c>
      <c r="M5" s="1" t="str">
        <f>IF(AND(MONTH(data[[#This Row],[Date]])&gt;=5,MONTH(data[[#This Row],[Date]])&lt;=9),"Haute","Basse")</f>
        <v>Haute</v>
      </c>
    </row>
    <row r="6" spans="1:13" x14ac:dyDescent="0.2">
      <c r="A6" s="5" t="s">
        <v>17</v>
      </c>
      <c r="B6" s="6">
        <v>45160</v>
      </c>
      <c r="C6" s="7">
        <v>1</v>
      </c>
      <c r="D6" s="7">
        <v>4</v>
      </c>
      <c r="E6" s="8">
        <v>0</v>
      </c>
      <c r="F6" s="8">
        <v>53.98</v>
      </c>
      <c r="G6" s="8">
        <v>0</v>
      </c>
      <c r="H6" s="2">
        <f>data[[#This Row],[Montant hôte net + frais]]-data[[#This Row],[Frais de linge net]]</f>
        <v>53.98</v>
      </c>
      <c r="I6" s="2">
        <f>data[[#This Row],[Prix de base]]+data[[#This Row],[Taxe séjour Booking]]</f>
        <v>53.98</v>
      </c>
      <c r="J6" s="22">
        <f>1</f>
        <v>1</v>
      </c>
      <c r="K6" s="22">
        <f>data[[#This Row],[Nb nuits]]*data[[#This Row],[Nb pers.]]</f>
        <v>4</v>
      </c>
      <c r="L6" s="23">
        <f>data[[#This Row],[Prix de base]]/data[[#This Row],[Nb nuit·pers]]</f>
        <v>13.494999999999999</v>
      </c>
      <c r="M6" s="1" t="str">
        <f>IF(AND(MONTH(data[[#This Row],[Date]])&gt;=5,MONTH(data[[#This Row],[Date]])&lt;=9),"Haute","Basse")</f>
        <v>Haute</v>
      </c>
    </row>
    <row r="7" spans="1:13" x14ac:dyDescent="0.2">
      <c r="A7" s="5" t="s">
        <v>17</v>
      </c>
      <c r="B7" s="6">
        <v>45161</v>
      </c>
      <c r="C7" s="7">
        <v>1</v>
      </c>
      <c r="D7" s="7">
        <v>2</v>
      </c>
      <c r="E7" s="8">
        <v>0</v>
      </c>
      <c r="F7" s="8">
        <v>139.78</v>
      </c>
      <c r="G7" s="8">
        <v>0</v>
      </c>
      <c r="H7" s="2">
        <f>data[[#This Row],[Montant hôte net + frais]]-data[[#This Row],[Frais de linge net]]</f>
        <v>139.78</v>
      </c>
      <c r="I7" s="2">
        <f>data[[#This Row],[Prix de base]]+data[[#This Row],[Taxe séjour Booking]]</f>
        <v>139.78</v>
      </c>
      <c r="J7" s="22">
        <f>1</f>
        <v>1</v>
      </c>
      <c r="K7" s="22">
        <f>data[[#This Row],[Nb nuits]]*data[[#This Row],[Nb pers.]]</f>
        <v>2</v>
      </c>
      <c r="L7" s="23">
        <f>data[[#This Row],[Prix de base]]/data[[#This Row],[Nb nuit·pers]]</f>
        <v>69.89</v>
      </c>
      <c r="M7" s="1" t="str">
        <f>IF(AND(MONTH(data[[#This Row],[Date]])&gt;=5,MONTH(data[[#This Row],[Date]])&lt;=9),"Haute","Basse")</f>
        <v>Haute</v>
      </c>
    </row>
    <row r="8" spans="1:13" x14ac:dyDescent="0.2">
      <c r="A8" s="5" t="s">
        <v>17</v>
      </c>
      <c r="B8" s="6">
        <v>45163</v>
      </c>
      <c r="C8" s="7">
        <v>2</v>
      </c>
      <c r="D8" s="7">
        <v>2</v>
      </c>
      <c r="E8" s="8">
        <v>0</v>
      </c>
      <c r="F8" s="8">
        <v>59.38</v>
      </c>
      <c r="G8" s="8">
        <v>0</v>
      </c>
      <c r="H8" s="2">
        <f>data[[#This Row],[Montant hôte net + frais]]-data[[#This Row],[Frais de linge net]]</f>
        <v>59.38</v>
      </c>
      <c r="I8" s="2">
        <f>data[[#This Row],[Prix de base]]+data[[#This Row],[Taxe séjour Booking]]</f>
        <v>59.38</v>
      </c>
      <c r="J8" s="22">
        <f>1</f>
        <v>1</v>
      </c>
      <c r="K8" s="22">
        <f>data[[#This Row],[Nb nuits]]*data[[#This Row],[Nb pers.]]</f>
        <v>4</v>
      </c>
      <c r="L8" s="23">
        <f>data[[#This Row],[Prix de base]]/data[[#This Row],[Nb nuit·pers]]</f>
        <v>14.845000000000001</v>
      </c>
      <c r="M8" s="1" t="str">
        <f>IF(AND(MONTH(data[[#This Row],[Date]])&gt;=5,MONTH(data[[#This Row],[Date]])&lt;=9),"Haute","Basse")</f>
        <v>Haute</v>
      </c>
    </row>
    <row r="9" spans="1:13" x14ac:dyDescent="0.2">
      <c r="A9" s="5" t="s">
        <v>17</v>
      </c>
      <c r="B9" s="6">
        <v>45164</v>
      </c>
      <c r="C9" s="7">
        <v>1</v>
      </c>
      <c r="D9" s="7">
        <v>1</v>
      </c>
      <c r="E9" s="8">
        <v>0</v>
      </c>
      <c r="F9" s="8">
        <v>63.62</v>
      </c>
      <c r="G9" s="8">
        <v>0</v>
      </c>
      <c r="H9" s="2">
        <f>data[[#This Row],[Montant hôte net + frais]]-data[[#This Row],[Frais de linge net]]</f>
        <v>63.62</v>
      </c>
      <c r="I9" s="2">
        <f>data[[#This Row],[Prix de base]]+data[[#This Row],[Taxe séjour Booking]]</f>
        <v>63.62</v>
      </c>
      <c r="J9" s="22">
        <f>1</f>
        <v>1</v>
      </c>
      <c r="K9" s="22">
        <f>data[[#This Row],[Nb nuits]]*data[[#This Row],[Nb pers.]]</f>
        <v>1</v>
      </c>
      <c r="L9" s="23">
        <f>data[[#This Row],[Prix de base]]/data[[#This Row],[Nb nuit·pers]]</f>
        <v>63.62</v>
      </c>
      <c r="M9" s="1" t="str">
        <f>IF(AND(MONTH(data[[#This Row],[Date]])&gt;=5,MONTH(data[[#This Row],[Date]])&lt;=9),"Haute","Basse")</f>
        <v>Haute</v>
      </c>
    </row>
    <row r="10" spans="1:13" x14ac:dyDescent="0.2">
      <c r="A10" s="5" t="s">
        <v>18</v>
      </c>
      <c r="B10" s="6">
        <v>45167</v>
      </c>
      <c r="C10" s="7">
        <v>1</v>
      </c>
      <c r="D10" s="7">
        <v>4</v>
      </c>
      <c r="E10" s="8">
        <v>2.2400000000000002</v>
      </c>
      <c r="F10" s="8">
        <v>66</v>
      </c>
      <c r="G10" s="8">
        <v>0</v>
      </c>
      <c r="H10" s="2">
        <f>data[[#This Row],[Montant hôte net + frais]]-data[[#This Row],[Frais de linge net]]</f>
        <v>66</v>
      </c>
      <c r="I10" s="2">
        <f>data[[#This Row],[Prix de base]]+data[[#This Row],[Taxe séjour Booking]]</f>
        <v>68.239999999999995</v>
      </c>
      <c r="J10" s="22">
        <f>1</f>
        <v>1</v>
      </c>
      <c r="K10" s="22">
        <f>data[[#This Row],[Nb nuits]]*data[[#This Row],[Nb pers.]]</f>
        <v>4</v>
      </c>
      <c r="L10" s="23">
        <f>data[[#This Row],[Prix de base]]/data[[#This Row],[Nb nuit·pers]]</f>
        <v>16.5</v>
      </c>
      <c r="M10" s="1" t="str">
        <f>IF(AND(MONTH(data[[#This Row],[Date]])&gt;=5,MONTH(data[[#This Row],[Date]])&lt;=9),"Haute","Basse")</f>
        <v>Haute</v>
      </c>
    </row>
    <row r="11" spans="1:13" x14ac:dyDescent="0.2">
      <c r="A11" s="5" t="s">
        <v>17</v>
      </c>
      <c r="B11" s="6">
        <v>45169</v>
      </c>
      <c r="C11" s="7">
        <v>3</v>
      </c>
      <c r="D11" s="7">
        <v>3</v>
      </c>
      <c r="E11" s="8">
        <v>0</v>
      </c>
      <c r="F11" s="8">
        <v>172.8</v>
      </c>
      <c r="G11" s="8">
        <v>20</v>
      </c>
      <c r="H11" s="2">
        <f>data[[#This Row],[Montant hôte net + frais]]-data[[#This Row],[Frais de linge net]]</f>
        <v>152.80000000000001</v>
      </c>
      <c r="I11" s="2">
        <f>data[[#This Row],[Prix de base]]+data[[#This Row],[Taxe séjour Booking]]</f>
        <v>152.80000000000001</v>
      </c>
      <c r="J11" s="22">
        <f>1</f>
        <v>1</v>
      </c>
      <c r="K11" s="22">
        <f>data[[#This Row],[Nb nuits]]*data[[#This Row],[Nb pers.]]</f>
        <v>9</v>
      </c>
      <c r="L11" s="23">
        <f>data[[#This Row],[Prix de base]]/data[[#This Row],[Nb nuit·pers]]</f>
        <v>16.977777777777778</v>
      </c>
      <c r="M11" s="1" t="str">
        <f>IF(AND(MONTH(data[[#This Row],[Date]])&gt;=5,MONTH(data[[#This Row],[Date]])&lt;=9),"Haute","Basse")</f>
        <v>Haute</v>
      </c>
    </row>
    <row r="12" spans="1:13" x14ac:dyDescent="0.2">
      <c r="A12" s="5" t="s">
        <v>18</v>
      </c>
      <c r="B12" s="6">
        <v>45172</v>
      </c>
      <c r="C12" s="7">
        <v>1</v>
      </c>
      <c r="D12" s="7">
        <v>2</v>
      </c>
      <c r="E12" s="8">
        <v>3</v>
      </c>
      <c r="F12" s="8">
        <v>82.71</v>
      </c>
      <c r="G12" s="8">
        <v>0</v>
      </c>
      <c r="H12" s="2">
        <f>data[[#This Row],[Montant hôte net + frais]]-data[[#This Row],[Frais de linge net]]</f>
        <v>82.71</v>
      </c>
      <c r="I12" s="2">
        <f>data[[#This Row],[Prix de base]]+data[[#This Row],[Taxe séjour Booking]]</f>
        <v>85.71</v>
      </c>
      <c r="J12" s="22">
        <f>1</f>
        <v>1</v>
      </c>
      <c r="K12" s="22">
        <f>data[[#This Row],[Nb nuits]]*data[[#This Row],[Nb pers.]]</f>
        <v>2</v>
      </c>
      <c r="L12" s="23">
        <f>data[[#This Row],[Prix de base]]/data[[#This Row],[Nb nuit·pers]]</f>
        <v>41.354999999999997</v>
      </c>
      <c r="M12" s="1" t="str">
        <f>IF(AND(MONTH(data[[#This Row],[Date]])&gt;=5,MONTH(data[[#This Row],[Date]])&lt;=9),"Haute","Basse")</f>
        <v>Haute</v>
      </c>
    </row>
    <row r="13" spans="1:13" x14ac:dyDescent="0.2">
      <c r="A13" s="5" t="s">
        <v>18</v>
      </c>
      <c r="B13" s="6">
        <v>45173</v>
      </c>
      <c r="C13" s="7">
        <v>6</v>
      </c>
      <c r="D13" s="7">
        <v>2</v>
      </c>
      <c r="E13" s="8">
        <v>22</v>
      </c>
      <c r="F13" s="8">
        <v>500.23</v>
      </c>
      <c r="G13" s="8">
        <v>0</v>
      </c>
      <c r="H13" s="2">
        <f>data[[#This Row],[Montant hôte net + frais]]-data[[#This Row],[Frais de linge net]]</f>
        <v>500.23</v>
      </c>
      <c r="I13" s="2">
        <f>data[[#This Row],[Prix de base]]+data[[#This Row],[Taxe séjour Booking]]</f>
        <v>522.23</v>
      </c>
      <c r="J13" s="22">
        <f>1</f>
        <v>1</v>
      </c>
      <c r="K13" s="22">
        <f>data[[#This Row],[Nb nuits]]*data[[#This Row],[Nb pers.]]</f>
        <v>12</v>
      </c>
      <c r="L13" s="23">
        <f>data[[#This Row],[Prix de base]]/data[[#This Row],[Nb nuit·pers]]</f>
        <v>41.685833333333335</v>
      </c>
      <c r="M13" s="1" t="str">
        <f>IF(AND(MONTH(data[[#This Row],[Date]])&gt;=5,MONTH(data[[#This Row],[Date]])&lt;=9),"Haute","Basse")</f>
        <v>Haute</v>
      </c>
    </row>
    <row r="14" spans="1:13" x14ac:dyDescent="0.2">
      <c r="A14" s="5" t="s">
        <v>18</v>
      </c>
      <c r="B14" s="6">
        <v>45180</v>
      </c>
      <c r="C14" s="7">
        <v>3</v>
      </c>
      <c r="D14" s="7">
        <v>1</v>
      </c>
      <c r="E14" s="8">
        <v>6.6</v>
      </c>
      <c r="F14" s="8">
        <v>221.8</v>
      </c>
      <c r="G14" s="8">
        <v>0</v>
      </c>
      <c r="H14" s="2">
        <f>data[[#This Row],[Montant hôte net + frais]]-data[[#This Row],[Frais de linge net]]</f>
        <v>221.8</v>
      </c>
      <c r="I14" s="2">
        <f>data[[#This Row],[Prix de base]]+data[[#This Row],[Taxe séjour Booking]]</f>
        <v>228.4</v>
      </c>
      <c r="J14" s="22">
        <f>1</f>
        <v>1</v>
      </c>
      <c r="K14" s="22">
        <f>data[[#This Row],[Nb nuits]]*data[[#This Row],[Nb pers.]]</f>
        <v>3</v>
      </c>
      <c r="L14" s="23">
        <f>data[[#This Row],[Prix de base]]/data[[#This Row],[Nb nuit·pers]]</f>
        <v>73.933333333333337</v>
      </c>
      <c r="M14" s="1" t="str">
        <f>IF(AND(MONTH(data[[#This Row],[Date]])&gt;=5,MONTH(data[[#This Row],[Date]])&lt;=9),"Haute","Basse")</f>
        <v>Haute</v>
      </c>
    </row>
    <row r="15" spans="1:13" x14ac:dyDescent="0.2">
      <c r="A15" s="5" t="s">
        <v>17</v>
      </c>
      <c r="B15" s="6">
        <v>45185</v>
      </c>
      <c r="C15" s="7">
        <v>1</v>
      </c>
      <c r="D15" s="7">
        <v>2</v>
      </c>
      <c r="E15" s="8">
        <v>0</v>
      </c>
      <c r="F15" s="8">
        <v>42.66</v>
      </c>
      <c r="G15" s="8">
        <v>20</v>
      </c>
      <c r="H15" s="2">
        <f>data[[#This Row],[Montant hôte net + frais]]-data[[#This Row],[Frais de linge net]]</f>
        <v>22.659999999999997</v>
      </c>
      <c r="I15" s="2">
        <f>data[[#This Row],[Prix de base]]+data[[#This Row],[Taxe séjour Booking]]</f>
        <v>22.659999999999997</v>
      </c>
      <c r="J15" s="22">
        <f>1</f>
        <v>1</v>
      </c>
      <c r="K15" s="22">
        <f>data[[#This Row],[Nb nuits]]*data[[#This Row],[Nb pers.]]</f>
        <v>2</v>
      </c>
      <c r="L15" s="23">
        <f>data[[#This Row],[Prix de base]]/data[[#This Row],[Nb nuit·pers]]</f>
        <v>11.329999999999998</v>
      </c>
      <c r="M15" s="1" t="str">
        <f>IF(AND(MONTH(data[[#This Row],[Date]])&gt;=5,MONTH(data[[#This Row],[Date]])&lt;=9),"Haute","Basse")</f>
        <v>Haute</v>
      </c>
    </row>
    <row r="16" spans="1:13" x14ac:dyDescent="0.2">
      <c r="A16" s="5" t="s">
        <v>18</v>
      </c>
      <c r="B16" s="6">
        <v>45189</v>
      </c>
      <c r="C16" s="7">
        <v>1</v>
      </c>
      <c r="D16" s="7">
        <v>2</v>
      </c>
      <c r="E16" s="8">
        <v>2.62</v>
      </c>
      <c r="F16" s="8">
        <v>74.36</v>
      </c>
      <c r="G16" s="8">
        <v>0</v>
      </c>
      <c r="H16" s="2">
        <f>data[[#This Row],[Montant hôte net + frais]]-data[[#This Row],[Frais de linge net]]</f>
        <v>74.36</v>
      </c>
      <c r="I16" s="2">
        <f>data[[#This Row],[Prix de base]]+data[[#This Row],[Taxe séjour Booking]]</f>
        <v>76.98</v>
      </c>
      <c r="J16" s="22">
        <f>1</f>
        <v>1</v>
      </c>
      <c r="K16" s="22">
        <f>data[[#This Row],[Nb nuits]]*data[[#This Row],[Nb pers.]]</f>
        <v>2</v>
      </c>
      <c r="L16" s="23">
        <f>data[[#This Row],[Prix de base]]/data[[#This Row],[Nb nuit·pers]]</f>
        <v>37.18</v>
      </c>
      <c r="M16" s="1" t="str">
        <f>IF(AND(MONTH(data[[#This Row],[Date]])&gt;=5,MONTH(data[[#This Row],[Date]])&lt;=9),"Haute","Basse")</f>
        <v>Haute</v>
      </c>
    </row>
    <row r="17" spans="1:13" x14ac:dyDescent="0.2">
      <c r="A17" s="5" t="s">
        <v>18</v>
      </c>
      <c r="B17" s="6">
        <v>45190</v>
      </c>
      <c r="C17" s="7">
        <v>1</v>
      </c>
      <c r="D17" s="7">
        <v>2</v>
      </c>
      <c r="E17" s="8">
        <v>2.62</v>
      </c>
      <c r="F17" s="8">
        <v>74.36</v>
      </c>
      <c r="G17" s="8">
        <v>0</v>
      </c>
      <c r="H17" s="2">
        <f>data[[#This Row],[Montant hôte net + frais]]-data[[#This Row],[Frais de linge net]]</f>
        <v>74.36</v>
      </c>
      <c r="I17" s="2">
        <f>data[[#This Row],[Prix de base]]+data[[#This Row],[Taxe séjour Booking]]</f>
        <v>76.98</v>
      </c>
      <c r="J17" s="22">
        <f>1</f>
        <v>1</v>
      </c>
      <c r="K17" s="22">
        <f>data[[#This Row],[Nb nuits]]*data[[#This Row],[Nb pers.]]</f>
        <v>2</v>
      </c>
      <c r="L17" s="23">
        <f>data[[#This Row],[Prix de base]]/data[[#This Row],[Nb nuit·pers]]</f>
        <v>37.18</v>
      </c>
      <c r="M17" s="1" t="str">
        <f>IF(AND(MONTH(data[[#This Row],[Date]])&gt;=5,MONTH(data[[#This Row],[Date]])&lt;=9),"Haute","Basse")</f>
        <v>Haute</v>
      </c>
    </row>
    <row r="18" spans="1:13" x14ac:dyDescent="0.2">
      <c r="A18" s="5" t="s">
        <v>17</v>
      </c>
      <c r="B18" s="6">
        <v>45194</v>
      </c>
      <c r="C18" s="7">
        <v>4</v>
      </c>
      <c r="D18" s="7">
        <v>3</v>
      </c>
      <c r="E18" s="8">
        <v>0</v>
      </c>
      <c r="F18" s="8">
        <v>172.8</v>
      </c>
      <c r="G18" s="8">
        <v>20</v>
      </c>
      <c r="H18" s="2">
        <f>data[[#This Row],[Montant hôte net + frais]]-data[[#This Row],[Frais de linge net]]</f>
        <v>152.80000000000001</v>
      </c>
      <c r="I18" s="2">
        <f>data[[#This Row],[Prix de base]]+data[[#This Row],[Taxe séjour Booking]]</f>
        <v>152.80000000000001</v>
      </c>
      <c r="J18" s="22">
        <f>1</f>
        <v>1</v>
      </c>
      <c r="K18" s="22">
        <f>data[[#This Row],[Nb nuits]]*data[[#This Row],[Nb pers.]]</f>
        <v>12</v>
      </c>
      <c r="L18" s="23">
        <f>data[[#This Row],[Prix de base]]/data[[#This Row],[Nb nuit·pers]]</f>
        <v>12.733333333333334</v>
      </c>
      <c r="M18" s="1" t="str">
        <f>IF(AND(MONTH(data[[#This Row],[Date]])&gt;=5,MONTH(data[[#This Row],[Date]])&lt;=9),"Haute","Basse")</f>
        <v>Haute</v>
      </c>
    </row>
    <row r="19" spans="1:13" x14ac:dyDescent="0.2">
      <c r="A19" s="5" t="s">
        <v>18</v>
      </c>
      <c r="B19" s="6">
        <v>45201</v>
      </c>
      <c r="C19" s="7">
        <v>1</v>
      </c>
      <c r="D19" s="7">
        <v>2</v>
      </c>
      <c r="E19" s="8">
        <v>1.86</v>
      </c>
      <c r="F19" s="8">
        <v>57.66</v>
      </c>
      <c r="G19" s="8">
        <v>0</v>
      </c>
      <c r="H19" s="2">
        <f>data[[#This Row],[Montant hôte net + frais]]-data[[#This Row],[Frais de linge net]]</f>
        <v>57.66</v>
      </c>
      <c r="I19" s="2">
        <f>data[[#This Row],[Prix de base]]+data[[#This Row],[Taxe séjour Booking]]</f>
        <v>59.519999999999996</v>
      </c>
      <c r="J19" s="22">
        <f>1</f>
        <v>1</v>
      </c>
      <c r="K19" s="22">
        <f>data[[#This Row],[Nb nuits]]*data[[#This Row],[Nb pers.]]</f>
        <v>2</v>
      </c>
      <c r="L19" s="23">
        <f>data[[#This Row],[Prix de base]]/data[[#This Row],[Nb nuit·pers]]</f>
        <v>28.83</v>
      </c>
      <c r="M19" s="1" t="str">
        <f>IF(AND(MONTH(data[[#This Row],[Date]])&gt;=5,MONTH(data[[#This Row],[Date]])&lt;=9),"Haute","Basse")</f>
        <v>Basse</v>
      </c>
    </row>
    <row r="20" spans="1:13" x14ac:dyDescent="0.2">
      <c r="A20" s="5" t="s">
        <v>18</v>
      </c>
      <c r="B20" s="6">
        <v>45202</v>
      </c>
      <c r="C20" s="7">
        <v>2</v>
      </c>
      <c r="D20" s="7">
        <v>2</v>
      </c>
      <c r="E20" s="8">
        <v>4.5199999999999996</v>
      </c>
      <c r="F20" s="8">
        <v>116.11</v>
      </c>
      <c r="G20" s="8">
        <v>0</v>
      </c>
      <c r="H20" s="2">
        <f>data[[#This Row],[Montant hôte net + frais]]-data[[#This Row],[Frais de linge net]]</f>
        <v>116.11</v>
      </c>
      <c r="I20" s="2">
        <f>data[[#This Row],[Prix de base]]+data[[#This Row],[Taxe séjour Booking]]</f>
        <v>120.63</v>
      </c>
      <c r="J20" s="22">
        <f>1</f>
        <v>1</v>
      </c>
      <c r="K20" s="22">
        <f>data[[#This Row],[Nb nuits]]*data[[#This Row],[Nb pers.]]</f>
        <v>4</v>
      </c>
      <c r="L20" s="23">
        <f>data[[#This Row],[Prix de base]]/data[[#This Row],[Nb nuit·pers]]</f>
        <v>29.0275</v>
      </c>
      <c r="M20" s="1" t="str">
        <f>IF(AND(MONTH(data[[#This Row],[Date]])&gt;=5,MONTH(data[[#This Row],[Date]])&lt;=9),"Haute","Basse")</f>
        <v>Basse</v>
      </c>
    </row>
    <row r="21" spans="1:13" x14ac:dyDescent="0.2">
      <c r="A21" s="5" t="s">
        <v>18</v>
      </c>
      <c r="B21" s="6">
        <v>45206</v>
      </c>
      <c r="C21" s="7">
        <v>1</v>
      </c>
      <c r="D21" s="7">
        <v>2</v>
      </c>
      <c r="E21" s="8">
        <v>2.62</v>
      </c>
      <c r="F21" s="8">
        <v>74.36</v>
      </c>
      <c r="G21" s="8">
        <v>0</v>
      </c>
      <c r="H21" s="2">
        <f>data[[#This Row],[Montant hôte net + frais]]-data[[#This Row],[Frais de linge net]]</f>
        <v>74.36</v>
      </c>
      <c r="I21" s="2">
        <f>data[[#This Row],[Prix de base]]+data[[#This Row],[Taxe séjour Booking]]</f>
        <v>76.98</v>
      </c>
      <c r="J21" s="22">
        <f>1</f>
        <v>1</v>
      </c>
      <c r="K21" s="22">
        <f>data[[#This Row],[Nb nuits]]*data[[#This Row],[Nb pers.]]</f>
        <v>2</v>
      </c>
      <c r="L21" s="23">
        <f>data[[#This Row],[Prix de base]]/data[[#This Row],[Nb nuit·pers]]</f>
        <v>37.18</v>
      </c>
      <c r="M21" s="1" t="str">
        <f>IF(AND(MONTH(data[[#This Row],[Date]])&gt;=5,MONTH(data[[#This Row],[Date]])&lt;=9),"Haute","Basse")</f>
        <v>Basse</v>
      </c>
    </row>
    <row r="22" spans="1:13" x14ac:dyDescent="0.2">
      <c r="A22" s="5" t="s">
        <v>18</v>
      </c>
      <c r="B22" s="6">
        <v>45208</v>
      </c>
      <c r="C22" s="7">
        <v>1</v>
      </c>
      <c r="D22" s="7">
        <v>2</v>
      </c>
      <c r="E22" s="8">
        <v>1.94</v>
      </c>
      <c r="F22" s="8">
        <v>59.33</v>
      </c>
      <c r="G22" s="8">
        <v>0</v>
      </c>
      <c r="H22" s="2">
        <f>data[[#This Row],[Montant hôte net + frais]]-data[[#This Row],[Frais de linge net]]</f>
        <v>59.33</v>
      </c>
      <c r="I22" s="2">
        <f>data[[#This Row],[Prix de base]]+data[[#This Row],[Taxe séjour Booking]]</f>
        <v>61.269999999999996</v>
      </c>
      <c r="J22" s="22">
        <f>1</f>
        <v>1</v>
      </c>
      <c r="K22" s="22">
        <f>data[[#This Row],[Nb nuits]]*data[[#This Row],[Nb pers.]]</f>
        <v>2</v>
      </c>
      <c r="L22" s="23">
        <f>data[[#This Row],[Prix de base]]/data[[#This Row],[Nb nuit·pers]]</f>
        <v>29.664999999999999</v>
      </c>
      <c r="M22" s="1" t="str">
        <f>IF(AND(MONTH(data[[#This Row],[Date]])&gt;=5,MONTH(data[[#This Row],[Date]])&lt;=9),"Haute","Basse")</f>
        <v>Basse</v>
      </c>
    </row>
    <row r="23" spans="1:13" x14ac:dyDescent="0.2">
      <c r="A23" s="5" t="s">
        <v>18</v>
      </c>
      <c r="B23" s="6">
        <v>45209</v>
      </c>
      <c r="C23" s="7">
        <v>3</v>
      </c>
      <c r="D23" s="7">
        <v>2</v>
      </c>
      <c r="E23" s="8">
        <v>6.59</v>
      </c>
      <c r="F23" s="8">
        <v>161.54</v>
      </c>
      <c r="G23" s="8">
        <v>0</v>
      </c>
      <c r="H23" s="2">
        <f>data[[#This Row],[Montant hôte net + frais]]-data[[#This Row],[Frais de linge net]]</f>
        <v>161.54</v>
      </c>
      <c r="I23" s="2">
        <f>data[[#This Row],[Prix de base]]+data[[#This Row],[Taxe séjour Booking]]</f>
        <v>168.13</v>
      </c>
      <c r="J23" s="22">
        <f>1</f>
        <v>1</v>
      </c>
      <c r="K23" s="22">
        <f>data[[#This Row],[Nb nuits]]*data[[#This Row],[Nb pers.]]</f>
        <v>6</v>
      </c>
      <c r="L23" s="23">
        <f>data[[#This Row],[Prix de base]]/data[[#This Row],[Nb nuit·pers]]</f>
        <v>26.923333333333332</v>
      </c>
      <c r="M23" s="1" t="str">
        <f>IF(AND(MONTH(data[[#This Row],[Date]])&gt;=5,MONTH(data[[#This Row],[Date]])&lt;=9),"Haute","Basse")</f>
        <v>Basse</v>
      </c>
    </row>
    <row r="24" spans="1:13" x14ac:dyDescent="0.2">
      <c r="A24" s="5" t="s">
        <v>18</v>
      </c>
      <c r="B24" s="6">
        <v>45213</v>
      </c>
      <c r="C24" s="7">
        <v>1</v>
      </c>
      <c r="D24" s="7">
        <v>2</v>
      </c>
      <c r="E24" s="8">
        <v>2.0499999999999998</v>
      </c>
      <c r="F24" s="8">
        <v>61.86</v>
      </c>
      <c r="G24" s="8">
        <v>0</v>
      </c>
      <c r="H24" s="2">
        <f>data[[#This Row],[Montant hôte net + frais]]-data[[#This Row],[Frais de linge net]]</f>
        <v>61.86</v>
      </c>
      <c r="I24" s="2">
        <f>data[[#This Row],[Prix de base]]+data[[#This Row],[Taxe séjour Booking]]</f>
        <v>63.91</v>
      </c>
      <c r="J24" s="22">
        <f>1</f>
        <v>1</v>
      </c>
      <c r="K24" s="22">
        <f>data[[#This Row],[Nb nuits]]*data[[#This Row],[Nb pers.]]</f>
        <v>2</v>
      </c>
      <c r="L24" s="23">
        <f>data[[#This Row],[Prix de base]]/data[[#This Row],[Nb nuit·pers]]</f>
        <v>30.93</v>
      </c>
      <c r="M24" s="1" t="str">
        <f>IF(AND(MONTH(data[[#This Row],[Date]])&gt;=5,MONTH(data[[#This Row],[Date]])&lt;=9),"Haute","Basse")</f>
        <v>Basse</v>
      </c>
    </row>
    <row r="25" spans="1:13" x14ac:dyDescent="0.2">
      <c r="A25" s="5" t="s">
        <v>18</v>
      </c>
      <c r="B25" s="6">
        <v>45215</v>
      </c>
      <c r="C25" s="7">
        <v>1</v>
      </c>
      <c r="D25" s="7">
        <v>2</v>
      </c>
      <c r="E25" s="8">
        <v>1.68</v>
      </c>
      <c r="F25" s="8">
        <v>53.67</v>
      </c>
      <c r="G25" s="8">
        <v>0</v>
      </c>
      <c r="H25" s="2">
        <f>data[[#This Row],[Montant hôte net + frais]]-data[[#This Row],[Frais de linge net]]</f>
        <v>53.67</v>
      </c>
      <c r="I25" s="2">
        <f>data[[#This Row],[Prix de base]]+data[[#This Row],[Taxe séjour Booking]]</f>
        <v>55.35</v>
      </c>
      <c r="J25" s="22">
        <f>1</f>
        <v>1</v>
      </c>
      <c r="K25" s="22">
        <f>data[[#This Row],[Nb nuits]]*data[[#This Row],[Nb pers.]]</f>
        <v>2</v>
      </c>
      <c r="L25" s="23">
        <f>data[[#This Row],[Prix de base]]/data[[#This Row],[Nb nuit·pers]]</f>
        <v>26.835000000000001</v>
      </c>
      <c r="M25" s="1" t="str">
        <f>IF(AND(MONTH(data[[#This Row],[Date]])&gt;=5,MONTH(data[[#This Row],[Date]])&lt;=9),"Haute","Basse")</f>
        <v>Basse</v>
      </c>
    </row>
    <row r="26" spans="1:13" x14ac:dyDescent="0.2">
      <c r="A26" s="5" t="s">
        <v>18</v>
      </c>
      <c r="B26" s="6">
        <v>45216</v>
      </c>
      <c r="C26" s="7">
        <v>3</v>
      </c>
      <c r="D26" s="7">
        <v>1</v>
      </c>
      <c r="E26" s="8">
        <v>6.59</v>
      </c>
      <c r="F26" s="8">
        <v>161.54</v>
      </c>
      <c r="G26" s="8">
        <v>0</v>
      </c>
      <c r="H26" s="2">
        <f>data[[#This Row],[Montant hôte net + frais]]-data[[#This Row],[Frais de linge net]]</f>
        <v>161.54</v>
      </c>
      <c r="I26" s="2">
        <f>data[[#This Row],[Prix de base]]+data[[#This Row],[Taxe séjour Booking]]</f>
        <v>168.13</v>
      </c>
      <c r="J26" s="22">
        <f>1</f>
        <v>1</v>
      </c>
      <c r="K26" s="22">
        <f>data[[#This Row],[Nb nuits]]*data[[#This Row],[Nb pers.]]</f>
        <v>3</v>
      </c>
      <c r="L26" s="23">
        <f>data[[#This Row],[Prix de base]]/data[[#This Row],[Nb nuit·pers]]</f>
        <v>53.846666666666664</v>
      </c>
      <c r="M26" s="1" t="str">
        <f>IF(AND(MONTH(data[[#This Row],[Date]])&gt;=5,MONTH(data[[#This Row],[Date]])&lt;=9),"Haute","Basse")</f>
        <v>Basse</v>
      </c>
    </row>
    <row r="27" spans="1:13" x14ac:dyDescent="0.2">
      <c r="A27" s="5" t="s">
        <v>18</v>
      </c>
      <c r="B27" s="6">
        <v>45220</v>
      </c>
      <c r="C27" s="7">
        <v>1</v>
      </c>
      <c r="D27" s="7">
        <v>2</v>
      </c>
      <c r="E27" s="8">
        <v>1.66</v>
      </c>
      <c r="F27" s="8">
        <v>53.31</v>
      </c>
      <c r="G27" s="8">
        <v>0</v>
      </c>
      <c r="H27" s="2">
        <f>data[[#This Row],[Montant hôte net + frais]]-data[[#This Row],[Frais de linge net]]</f>
        <v>53.31</v>
      </c>
      <c r="I27" s="2">
        <f>data[[#This Row],[Prix de base]]+data[[#This Row],[Taxe séjour Booking]]</f>
        <v>54.97</v>
      </c>
      <c r="J27" s="22">
        <f>1</f>
        <v>1</v>
      </c>
      <c r="K27" s="22">
        <f>data[[#This Row],[Nb nuits]]*data[[#This Row],[Nb pers.]]</f>
        <v>2</v>
      </c>
      <c r="L27" s="23">
        <f>data[[#This Row],[Prix de base]]/data[[#This Row],[Nb nuit·pers]]</f>
        <v>26.655000000000001</v>
      </c>
      <c r="M27" s="1" t="str">
        <f>IF(AND(MONTH(data[[#This Row],[Date]])&gt;=5,MONTH(data[[#This Row],[Date]])&lt;=9),"Haute","Basse")</f>
        <v>Basse</v>
      </c>
    </row>
    <row r="28" spans="1:13" x14ac:dyDescent="0.2">
      <c r="A28" s="5" t="s">
        <v>18</v>
      </c>
      <c r="B28" s="6">
        <v>45225</v>
      </c>
      <c r="C28" s="7">
        <v>2</v>
      </c>
      <c r="D28" s="7">
        <v>4</v>
      </c>
      <c r="E28" s="8">
        <v>4.9000000000000004</v>
      </c>
      <c r="F28" s="8">
        <v>124.51</v>
      </c>
      <c r="G28" s="8">
        <v>0</v>
      </c>
      <c r="H28" s="2">
        <f>data[[#This Row],[Montant hôte net + frais]]-data[[#This Row],[Frais de linge net]]</f>
        <v>124.51</v>
      </c>
      <c r="I28" s="2">
        <f>data[[#This Row],[Prix de base]]+data[[#This Row],[Taxe séjour Booking]]</f>
        <v>129.41</v>
      </c>
      <c r="J28" s="22">
        <f>1</f>
        <v>1</v>
      </c>
      <c r="K28" s="22">
        <f>data[[#This Row],[Nb nuits]]*data[[#This Row],[Nb pers.]]</f>
        <v>8</v>
      </c>
      <c r="L28" s="23">
        <f>data[[#This Row],[Prix de base]]/data[[#This Row],[Nb nuit·pers]]</f>
        <v>15.563750000000001</v>
      </c>
      <c r="M28" s="1" t="str">
        <f>IF(AND(MONTH(data[[#This Row],[Date]])&gt;=5,MONTH(data[[#This Row],[Date]])&lt;=9),"Haute","Basse")</f>
        <v>Basse</v>
      </c>
    </row>
    <row r="29" spans="1:13" x14ac:dyDescent="0.2">
      <c r="A29" s="5" t="s">
        <v>17</v>
      </c>
      <c r="B29" s="6">
        <v>45227</v>
      </c>
      <c r="C29" s="7">
        <v>5</v>
      </c>
      <c r="D29" s="7">
        <v>2</v>
      </c>
      <c r="E29" s="8">
        <v>0</v>
      </c>
      <c r="F29" s="8">
        <v>224.86</v>
      </c>
      <c r="G29" s="8">
        <v>20</v>
      </c>
      <c r="H29" s="2">
        <f>data[[#This Row],[Montant hôte net + frais]]-data[[#This Row],[Frais de linge net]]</f>
        <v>204.86</v>
      </c>
      <c r="I29" s="2">
        <f>data[[#This Row],[Prix de base]]+data[[#This Row],[Taxe séjour Booking]]</f>
        <v>204.86</v>
      </c>
      <c r="J29" s="22">
        <f>1</f>
        <v>1</v>
      </c>
      <c r="K29" s="22">
        <f>data[[#This Row],[Nb nuits]]*data[[#This Row],[Nb pers.]]</f>
        <v>10</v>
      </c>
      <c r="L29" s="23">
        <f>data[[#This Row],[Prix de base]]/data[[#This Row],[Nb nuit·pers]]</f>
        <v>20.486000000000001</v>
      </c>
      <c r="M29" s="1" t="str">
        <f>IF(AND(MONTH(data[[#This Row],[Date]])&gt;=5,MONTH(data[[#This Row],[Date]])&lt;=9),"Haute","Basse")</f>
        <v>Basse</v>
      </c>
    </row>
    <row r="30" spans="1:13" x14ac:dyDescent="0.2">
      <c r="A30" s="5" t="s">
        <v>17</v>
      </c>
      <c r="B30" s="6">
        <v>45233</v>
      </c>
      <c r="C30" s="7">
        <v>1</v>
      </c>
      <c r="D30" s="7">
        <v>4</v>
      </c>
      <c r="E30" s="8">
        <v>0</v>
      </c>
      <c r="F30" s="8">
        <v>61.94</v>
      </c>
      <c r="G30" s="8">
        <v>20</v>
      </c>
      <c r="H30" s="2">
        <f>data[[#This Row],[Montant hôte net + frais]]-data[[#This Row],[Frais de linge net]]</f>
        <v>41.94</v>
      </c>
      <c r="I30" s="2">
        <f>data[[#This Row],[Prix de base]]+data[[#This Row],[Taxe séjour Booking]]</f>
        <v>41.94</v>
      </c>
      <c r="J30" s="22">
        <f>1</f>
        <v>1</v>
      </c>
      <c r="K30" s="22">
        <f>data[[#This Row],[Nb nuits]]*data[[#This Row],[Nb pers.]]</f>
        <v>4</v>
      </c>
      <c r="L30" s="23">
        <f>data[[#This Row],[Prix de base]]/data[[#This Row],[Nb nuit·pers]]</f>
        <v>10.484999999999999</v>
      </c>
      <c r="M30" s="1" t="str">
        <f>IF(AND(MONTH(data[[#This Row],[Date]])&gt;=5,MONTH(data[[#This Row],[Date]])&lt;=9),"Haute","Basse")</f>
        <v>Basse</v>
      </c>
    </row>
    <row r="31" spans="1:13" x14ac:dyDescent="0.2">
      <c r="A31" s="5" t="s">
        <v>17</v>
      </c>
      <c r="B31" s="6">
        <v>45234</v>
      </c>
      <c r="C31" s="7">
        <v>1</v>
      </c>
      <c r="D31" s="7">
        <v>2</v>
      </c>
      <c r="E31" s="8">
        <v>0</v>
      </c>
      <c r="F31" s="8">
        <v>76.400000000000006</v>
      </c>
      <c r="G31" s="8">
        <v>20</v>
      </c>
      <c r="H31" s="2">
        <f>data[[#This Row],[Montant hôte net + frais]]-data[[#This Row],[Frais de linge net]]</f>
        <v>56.400000000000006</v>
      </c>
      <c r="I31" s="2">
        <f>data[[#This Row],[Prix de base]]+data[[#This Row],[Taxe séjour Booking]]</f>
        <v>56.400000000000006</v>
      </c>
      <c r="J31" s="22">
        <f>1</f>
        <v>1</v>
      </c>
      <c r="K31" s="22">
        <f>data[[#This Row],[Nb nuits]]*data[[#This Row],[Nb pers.]]</f>
        <v>2</v>
      </c>
      <c r="L31" s="23">
        <f>data[[#This Row],[Prix de base]]/data[[#This Row],[Nb nuit·pers]]</f>
        <v>28.200000000000003</v>
      </c>
      <c r="M31" s="1" t="str">
        <f>IF(AND(MONTH(data[[#This Row],[Date]])&gt;=5,MONTH(data[[#This Row],[Date]])&lt;=9),"Haute","Basse")</f>
        <v>Basse</v>
      </c>
    </row>
    <row r="32" spans="1:13" x14ac:dyDescent="0.2">
      <c r="A32" s="5" t="s">
        <v>18</v>
      </c>
      <c r="B32" s="6">
        <v>45239</v>
      </c>
      <c r="C32" s="7">
        <v>1</v>
      </c>
      <c r="D32" s="7">
        <v>2</v>
      </c>
      <c r="E32" s="8">
        <v>3.16</v>
      </c>
      <c r="F32" s="8">
        <v>86.22</v>
      </c>
      <c r="G32" s="8">
        <v>0</v>
      </c>
      <c r="H32" s="2">
        <f>data[[#This Row],[Montant hôte net + frais]]-data[[#This Row],[Frais de linge net]]</f>
        <v>86.22</v>
      </c>
      <c r="I32" s="2">
        <f>data[[#This Row],[Prix de base]]+data[[#This Row],[Taxe séjour Booking]]</f>
        <v>89.38</v>
      </c>
      <c r="J32" s="22">
        <f>1</f>
        <v>1</v>
      </c>
      <c r="K32" s="22">
        <f>data[[#This Row],[Nb nuits]]*data[[#This Row],[Nb pers.]]</f>
        <v>2</v>
      </c>
      <c r="L32" s="23">
        <f>data[[#This Row],[Prix de base]]/data[[#This Row],[Nb nuit·pers]]</f>
        <v>43.11</v>
      </c>
      <c r="M32" s="1" t="str">
        <f>IF(AND(MONTH(data[[#This Row],[Date]])&gt;=5,MONTH(data[[#This Row],[Date]])&lt;=9),"Haute","Basse")</f>
        <v>Basse</v>
      </c>
    </row>
    <row r="33" spans="1:13" x14ac:dyDescent="0.2">
      <c r="A33" s="5" t="s">
        <v>18</v>
      </c>
      <c r="B33" s="6">
        <v>45243</v>
      </c>
      <c r="C33" s="7">
        <v>1</v>
      </c>
      <c r="D33" s="7">
        <v>2</v>
      </c>
      <c r="E33" s="8">
        <v>2.3199999999999998</v>
      </c>
      <c r="F33" s="8">
        <v>67.760000000000005</v>
      </c>
      <c r="G33" s="8">
        <v>0</v>
      </c>
      <c r="H33" s="2">
        <f>data[[#This Row],[Montant hôte net + frais]]-data[[#This Row],[Frais de linge net]]</f>
        <v>67.760000000000005</v>
      </c>
      <c r="I33" s="2">
        <f>data[[#This Row],[Prix de base]]+data[[#This Row],[Taxe séjour Booking]]</f>
        <v>70.08</v>
      </c>
      <c r="J33" s="22">
        <f>1</f>
        <v>1</v>
      </c>
      <c r="K33" s="22">
        <f>data[[#This Row],[Nb nuits]]*data[[#This Row],[Nb pers.]]</f>
        <v>2</v>
      </c>
      <c r="L33" s="23">
        <f>data[[#This Row],[Prix de base]]/data[[#This Row],[Nb nuit·pers]]</f>
        <v>33.880000000000003</v>
      </c>
      <c r="M33" s="1" t="str">
        <f>IF(AND(MONTH(data[[#This Row],[Date]])&gt;=5,MONTH(data[[#This Row],[Date]])&lt;=9),"Haute","Basse")</f>
        <v>Basse</v>
      </c>
    </row>
    <row r="34" spans="1:13" x14ac:dyDescent="0.2">
      <c r="A34" s="5" t="s">
        <v>18</v>
      </c>
      <c r="B34" s="6">
        <v>45246</v>
      </c>
      <c r="C34" s="7">
        <v>1</v>
      </c>
      <c r="D34" s="7">
        <v>2</v>
      </c>
      <c r="E34" s="8">
        <v>2.16</v>
      </c>
      <c r="F34" s="8">
        <v>44.25</v>
      </c>
      <c r="G34" s="8">
        <v>20</v>
      </c>
      <c r="H34" s="2">
        <f>data[[#This Row],[Montant hôte net + frais]]-data[[#This Row],[Frais de linge net]]</f>
        <v>24.25</v>
      </c>
      <c r="I34" s="2">
        <f>data[[#This Row],[Prix de base]]+data[[#This Row],[Taxe séjour Booking]]</f>
        <v>26.41</v>
      </c>
      <c r="J34" s="22">
        <f>1</f>
        <v>1</v>
      </c>
      <c r="K34" s="22">
        <f>data[[#This Row],[Nb nuits]]*data[[#This Row],[Nb pers.]]</f>
        <v>2</v>
      </c>
      <c r="L34" s="23">
        <f>data[[#This Row],[Prix de base]]/data[[#This Row],[Nb nuit·pers]]</f>
        <v>12.125</v>
      </c>
      <c r="M34" s="1" t="str">
        <f>IF(AND(MONTH(data[[#This Row],[Date]])&gt;=5,MONTH(data[[#This Row],[Date]])&lt;=9),"Haute","Basse")</f>
        <v>Basse</v>
      </c>
    </row>
    <row r="35" spans="1:13" x14ac:dyDescent="0.2">
      <c r="A35" s="5" t="s">
        <v>18</v>
      </c>
      <c r="B35" s="6">
        <v>45251</v>
      </c>
      <c r="C35" s="7">
        <v>1</v>
      </c>
      <c r="D35" s="7">
        <v>3</v>
      </c>
      <c r="E35" s="8">
        <v>1.94</v>
      </c>
      <c r="F35" s="8">
        <v>39.5</v>
      </c>
      <c r="G35" s="8">
        <v>20</v>
      </c>
      <c r="H35" s="2">
        <f>data[[#This Row],[Montant hôte net + frais]]-data[[#This Row],[Frais de linge net]]</f>
        <v>19.5</v>
      </c>
      <c r="I35" s="2">
        <f>data[[#This Row],[Prix de base]]+data[[#This Row],[Taxe séjour Booking]]</f>
        <v>21.44</v>
      </c>
      <c r="J35" s="22">
        <f>1</f>
        <v>1</v>
      </c>
      <c r="K35" s="22">
        <f>data[[#This Row],[Nb nuits]]*data[[#This Row],[Nb pers.]]</f>
        <v>3</v>
      </c>
      <c r="L35" s="23">
        <f>data[[#This Row],[Prix de base]]/data[[#This Row],[Nb nuit·pers]]</f>
        <v>6.5</v>
      </c>
      <c r="M35" s="1" t="str">
        <f>IF(AND(MONTH(data[[#This Row],[Date]])&gt;=5,MONTH(data[[#This Row],[Date]])&lt;=9),"Haute","Basse")</f>
        <v>Basse</v>
      </c>
    </row>
    <row r="36" spans="1:13" x14ac:dyDescent="0.2">
      <c r="A36" s="5" t="s">
        <v>18</v>
      </c>
      <c r="B36" s="6">
        <v>45252</v>
      </c>
      <c r="C36" s="7">
        <v>1</v>
      </c>
      <c r="D36" s="7">
        <v>3</v>
      </c>
      <c r="E36" s="8">
        <v>1.94</v>
      </c>
      <c r="F36" s="8">
        <v>39.5</v>
      </c>
      <c r="G36" s="8">
        <v>20</v>
      </c>
      <c r="H36" s="2">
        <f>data[[#This Row],[Montant hôte net + frais]]-data[[#This Row],[Frais de linge net]]</f>
        <v>19.5</v>
      </c>
      <c r="I36" s="2">
        <f>data[[#This Row],[Prix de base]]+data[[#This Row],[Taxe séjour Booking]]</f>
        <v>21.44</v>
      </c>
      <c r="J36" s="22">
        <f>1</f>
        <v>1</v>
      </c>
      <c r="K36" s="22">
        <f>data[[#This Row],[Nb nuits]]*data[[#This Row],[Nb pers.]]</f>
        <v>3</v>
      </c>
      <c r="L36" s="23">
        <f>data[[#This Row],[Prix de base]]/data[[#This Row],[Nb nuit·pers]]</f>
        <v>6.5</v>
      </c>
      <c r="M36" s="1" t="str">
        <f>IF(AND(MONTH(data[[#This Row],[Date]])&gt;=5,MONTH(data[[#This Row],[Date]])&lt;=9),"Haute","Basse")</f>
        <v>Basse</v>
      </c>
    </row>
    <row r="37" spans="1:13" x14ac:dyDescent="0.2">
      <c r="A37" s="5" t="s">
        <v>17</v>
      </c>
      <c r="B37" s="6">
        <v>45254</v>
      </c>
      <c r="C37" s="7">
        <v>1</v>
      </c>
      <c r="D37" s="7">
        <v>2</v>
      </c>
      <c r="E37" s="8">
        <v>0</v>
      </c>
      <c r="F37" s="8">
        <v>53.94</v>
      </c>
      <c r="G37" s="8">
        <v>20</v>
      </c>
      <c r="H37" s="2">
        <f>data[[#This Row],[Montant hôte net + frais]]-data[[#This Row],[Frais de linge net]]</f>
        <v>33.94</v>
      </c>
      <c r="I37" s="2">
        <f>data[[#This Row],[Prix de base]]+data[[#This Row],[Taxe séjour Booking]]</f>
        <v>33.94</v>
      </c>
      <c r="J37" s="22">
        <f>1</f>
        <v>1</v>
      </c>
      <c r="K37" s="22">
        <f>data[[#This Row],[Nb nuits]]*data[[#This Row],[Nb pers.]]</f>
        <v>2</v>
      </c>
      <c r="L37" s="23">
        <f>data[[#This Row],[Prix de base]]/data[[#This Row],[Nb nuit·pers]]</f>
        <v>16.97</v>
      </c>
      <c r="M37" s="1" t="str">
        <f>IF(AND(MONTH(data[[#This Row],[Date]])&gt;=5,MONTH(data[[#This Row],[Date]])&lt;=9),"Haute","Basse")</f>
        <v>Basse</v>
      </c>
    </row>
    <row r="38" spans="1:13" x14ac:dyDescent="0.2">
      <c r="A38" s="5" t="s">
        <v>18</v>
      </c>
      <c r="B38" s="6">
        <v>45259</v>
      </c>
      <c r="C38" s="7">
        <v>1</v>
      </c>
      <c r="D38" s="7">
        <v>4</v>
      </c>
      <c r="E38" s="8">
        <v>1.56</v>
      </c>
      <c r="F38" s="8">
        <v>30.96</v>
      </c>
      <c r="G38" s="8">
        <v>20</v>
      </c>
      <c r="H38" s="2">
        <f>data[[#This Row],[Montant hôte net + frais]]-data[[#This Row],[Frais de linge net]]</f>
        <v>10.96</v>
      </c>
      <c r="I38" s="2">
        <f>data[[#This Row],[Prix de base]]+data[[#This Row],[Taxe séjour Booking]]</f>
        <v>12.520000000000001</v>
      </c>
      <c r="J38" s="22">
        <f>1</f>
        <v>1</v>
      </c>
      <c r="K38" s="22">
        <f>data[[#This Row],[Nb nuits]]*data[[#This Row],[Nb pers.]]</f>
        <v>4</v>
      </c>
      <c r="L38" s="23">
        <f>data[[#This Row],[Prix de base]]/data[[#This Row],[Nb nuit·pers]]</f>
        <v>2.74</v>
      </c>
      <c r="M38" s="1" t="str">
        <f>IF(AND(MONTH(data[[#This Row],[Date]])&gt;=5,MONTH(data[[#This Row],[Date]])&lt;=9),"Haute","Basse")</f>
        <v>Basse</v>
      </c>
    </row>
    <row r="39" spans="1:13" x14ac:dyDescent="0.2">
      <c r="A39" s="5" t="s">
        <v>18</v>
      </c>
      <c r="B39" s="6">
        <v>45263</v>
      </c>
      <c r="C39" s="7">
        <v>10</v>
      </c>
      <c r="D39" s="7">
        <v>2</v>
      </c>
      <c r="E39" s="8">
        <v>17.28</v>
      </c>
      <c r="F39" s="8">
        <v>376.51</v>
      </c>
      <c r="G39" s="8">
        <v>20</v>
      </c>
      <c r="H39" s="2">
        <f>data[[#This Row],[Montant hôte net + frais]]-data[[#This Row],[Frais de linge net]]</f>
        <v>356.51</v>
      </c>
      <c r="I39" s="2">
        <f>data[[#This Row],[Prix de base]]+data[[#This Row],[Taxe séjour Booking]]</f>
        <v>373.78999999999996</v>
      </c>
      <c r="J39" s="22">
        <f>1</f>
        <v>1</v>
      </c>
      <c r="K39" s="22">
        <f>data[[#This Row],[Nb nuits]]*data[[#This Row],[Nb pers.]]</f>
        <v>20</v>
      </c>
      <c r="L39" s="23">
        <f>data[[#This Row],[Prix de base]]/data[[#This Row],[Nb nuit·pers]]</f>
        <v>17.825499999999998</v>
      </c>
      <c r="M39" s="1" t="str">
        <f>IF(AND(MONTH(data[[#This Row],[Date]])&gt;=5,MONTH(data[[#This Row],[Date]])&lt;=9),"Haute","Basse")</f>
        <v>Basse</v>
      </c>
    </row>
    <row r="40" spans="1:13" x14ac:dyDescent="0.2">
      <c r="A40" s="5" t="s">
        <v>17</v>
      </c>
      <c r="B40" s="6">
        <v>45279</v>
      </c>
      <c r="C40" s="7">
        <v>3</v>
      </c>
      <c r="D40" s="7">
        <v>2</v>
      </c>
      <c r="E40" s="8">
        <v>0</v>
      </c>
      <c r="F40" s="8">
        <v>143.88</v>
      </c>
      <c r="G40" s="8">
        <v>20</v>
      </c>
      <c r="H40" s="2">
        <f>data[[#This Row],[Montant hôte net + frais]]-data[[#This Row],[Frais de linge net]]</f>
        <v>123.88</v>
      </c>
      <c r="I40" s="2">
        <f>data[[#This Row],[Prix de base]]+data[[#This Row],[Taxe séjour Booking]]</f>
        <v>123.88</v>
      </c>
      <c r="J40" s="22">
        <f>1</f>
        <v>1</v>
      </c>
      <c r="K40" s="22">
        <f>data[[#This Row],[Nb nuits]]*data[[#This Row],[Nb pers.]]</f>
        <v>6</v>
      </c>
      <c r="L40" s="23">
        <f>data[[#This Row],[Prix de base]]/data[[#This Row],[Nb nuit·pers]]</f>
        <v>20.646666666666665</v>
      </c>
      <c r="M40" s="1" t="str">
        <f>IF(AND(MONTH(data[[#This Row],[Date]])&gt;=5,MONTH(data[[#This Row],[Date]])&lt;=9),"Haute","Basse")</f>
        <v>Basse</v>
      </c>
    </row>
    <row r="41" spans="1:13" x14ac:dyDescent="0.2">
      <c r="A41" s="5" t="s">
        <v>17</v>
      </c>
      <c r="B41" s="6">
        <v>45285</v>
      </c>
      <c r="C41" s="7">
        <v>2</v>
      </c>
      <c r="D41" s="7">
        <v>4</v>
      </c>
      <c r="E41" s="8">
        <v>0</v>
      </c>
      <c r="F41" s="8">
        <v>153.52000000000001</v>
      </c>
      <c r="G41" s="8">
        <v>20</v>
      </c>
      <c r="H41" s="2">
        <f>data[[#This Row],[Montant hôte net + frais]]-data[[#This Row],[Frais de linge net]]</f>
        <v>133.52000000000001</v>
      </c>
      <c r="I41" s="2">
        <f>data[[#This Row],[Prix de base]]+data[[#This Row],[Taxe séjour Booking]]</f>
        <v>133.52000000000001</v>
      </c>
      <c r="J41" s="22">
        <f>1</f>
        <v>1</v>
      </c>
      <c r="K41" s="22">
        <f>data[[#This Row],[Nb nuits]]*data[[#This Row],[Nb pers.]]</f>
        <v>8</v>
      </c>
      <c r="L41" s="23">
        <f>data[[#This Row],[Prix de base]]/data[[#This Row],[Nb nuit·pers]]</f>
        <v>16.690000000000001</v>
      </c>
      <c r="M41" s="1" t="str">
        <f>IF(AND(MONTH(data[[#This Row],[Date]])&gt;=5,MONTH(data[[#This Row],[Date]])&lt;=9),"Haute","Basse")</f>
        <v>Basse</v>
      </c>
    </row>
    <row r="42" spans="1:13" x14ac:dyDescent="0.2">
      <c r="A42" s="5" t="s">
        <v>17</v>
      </c>
      <c r="B42" s="6">
        <v>45287</v>
      </c>
      <c r="C42" s="7">
        <v>1</v>
      </c>
      <c r="D42" s="7">
        <v>3</v>
      </c>
      <c r="E42" s="8">
        <v>0</v>
      </c>
      <c r="F42" s="8">
        <v>84.11</v>
      </c>
      <c r="G42" s="8">
        <v>20</v>
      </c>
      <c r="H42" s="2">
        <f>data[[#This Row],[Montant hôte net + frais]]-data[[#This Row],[Frais de linge net]]</f>
        <v>64.11</v>
      </c>
      <c r="I42" s="2">
        <f>data[[#This Row],[Prix de base]]+data[[#This Row],[Taxe séjour Booking]]</f>
        <v>64.11</v>
      </c>
      <c r="J42" s="22">
        <f>1</f>
        <v>1</v>
      </c>
      <c r="K42" s="22">
        <f>data[[#This Row],[Nb nuits]]*data[[#This Row],[Nb pers.]]</f>
        <v>3</v>
      </c>
      <c r="L42" s="23">
        <f>data[[#This Row],[Prix de base]]/data[[#This Row],[Nb nuit·pers]]</f>
        <v>21.37</v>
      </c>
      <c r="M42" s="1" t="str">
        <f>IF(AND(MONTH(data[[#This Row],[Date]])&gt;=5,MONTH(data[[#This Row],[Date]])&lt;=9),"Haute","Basse")</f>
        <v>Basse</v>
      </c>
    </row>
    <row r="43" spans="1:13" x14ac:dyDescent="0.2">
      <c r="A43" s="5" t="s">
        <v>18</v>
      </c>
      <c r="B43" s="6">
        <v>45290</v>
      </c>
      <c r="C43" s="7">
        <v>5</v>
      </c>
      <c r="D43" s="7">
        <v>2</v>
      </c>
      <c r="E43" s="8">
        <v>14.4</v>
      </c>
      <c r="F43" s="8">
        <v>313.22000000000003</v>
      </c>
      <c r="G43" s="8">
        <v>20</v>
      </c>
      <c r="H43" s="2">
        <f>data[[#This Row],[Montant hôte net + frais]]-data[[#This Row],[Frais de linge net]]</f>
        <v>293.22000000000003</v>
      </c>
      <c r="I43" s="2">
        <f>data[[#This Row],[Prix de base]]+data[[#This Row],[Taxe séjour Booking]]</f>
        <v>307.62</v>
      </c>
      <c r="J43" s="22">
        <f>1</f>
        <v>1</v>
      </c>
      <c r="K43" s="22">
        <f>data[[#This Row],[Nb nuits]]*data[[#This Row],[Nb pers.]]</f>
        <v>10</v>
      </c>
      <c r="L43" s="23">
        <f>data[[#This Row],[Prix de base]]/data[[#This Row],[Nb nuit·pers]]</f>
        <v>29.322000000000003</v>
      </c>
      <c r="M43" s="1" t="str">
        <f>IF(AND(MONTH(data[[#This Row],[Date]])&gt;=5,MONTH(data[[#This Row],[Date]])&lt;=9),"Haute","Basse")</f>
        <v>Basse</v>
      </c>
    </row>
    <row r="44" spans="1:13" x14ac:dyDescent="0.2">
      <c r="A44" s="5" t="s">
        <v>17</v>
      </c>
      <c r="B44" s="6">
        <v>45301</v>
      </c>
      <c r="C44" s="7">
        <v>2</v>
      </c>
      <c r="D44" s="7">
        <v>2</v>
      </c>
      <c r="E44" s="8">
        <v>0</v>
      </c>
      <c r="F44" s="8">
        <v>95.68</v>
      </c>
      <c r="G44" s="8">
        <v>20</v>
      </c>
      <c r="H44" s="2">
        <f>data[[#This Row],[Montant hôte net + frais]]-data[[#This Row],[Frais de linge net]]</f>
        <v>75.680000000000007</v>
      </c>
      <c r="I44" s="2">
        <f>data[[#This Row],[Prix de base]]+data[[#This Row],[Taxe séjour Booking]]</f>
        <v>75.680000000000007</v>
      </c>
      <c r="J44" s="22">
        <f>1</f>
        <v>1</v>
      </c>
      <c r="K44" s="22">
        <f>data[[#This Row],[Nb nuits]]*data[[#This Row],[Nb pers.]]</f>
        <v>4</v>
      </c>
      <c r="L44" s="23">
        <f>data[[#This Row],[Prix de base]]/data[[#This Row],[Nb nuit·pers]]</f>
        <v>18.920000000000002</v>
      </c>
      <c r="M44" s="1" t="str">
        <f>IF(AND(MONTH(data[[#This Row],[Date]])&gt;=5,MONTH(data[[#This Row],[Date]])&lt;=9),"Haute","Basse")</f>
        <v>Basse</v>
      </c>
    </row>
    <row r="45" spans="1:13" x14ac:dyDescent="0.2">
      <c r="A45" s="5" t="s">
        <v>18</v>
      </c>
      <c r="B45" s="6">
        <v>45303</v>
      </c>
      <c r="C45" s="7">
        <v>1</v>
      </c>
      <c r="D45" s="7">
        <v>2</v>
      </c>
      <c r="E45" s="8">
        <v>1.8</v>
      </c>
      <c r="F45" s="8">
        <v>36.340000000000003</v>
      </c>
      <c r="G45" s="8">
        <v>20</v>
      </c>
      <c r="H45" s="2">
        <f>data[[#This Row],[Montant hôte net + frais]]-data[[#This Row],[Frais de linge net]]</f>
        <v>16.340000000000003</v>
      </c>
      <c r="I45" s="2">
        <f>data[[#This Row],[Prix de base]]+data[[#This Row],[Taxe séjour Booking]]</f>
        <v>18.140000000000004</v>
      </c>
      <c r="J45" s="22">
        <f>1</f>
        <v>1</v>
      </c>
      <c r="K45" s="22">
        <f>data[[#This Row],[Nb nuits]]*data[[#This Row],[Nb pers.]]</f>
        <v>2</v>
      </c>
      <c r="L45" s="23">
        <f>data[[#This Row],[Prix de base]]/data[[#This Row],[Nb nuit·pers]]</f>
        <v>8.1700000000000017</v>
      </c>
      <c r="M45" s="1" t="str">
        <f>IF(AND(MONTH(data[[#This Row],[Date]])&gt;=5,MONTH(data[[#This Row],[Date]])&lt;=9),"Haute","Basse")</f>
        <v>Basse</v>
      </c>
    </row>
    <row r="46" spans="1:13" x14ac:dyDescent="0.2">
      <c r="A46" s="5" t="s">
        <v>17</v>
      </c>
      <c r="B46" s="6">
        <v>45313</v>
      </c>
      <c r="C46" s="7">
        <v>3</v>
      </c>
      <c r="D46" s="7">
        <v>2</v>
      </c>
      <c r="E46" s="8">
        <v>0</v>
      </c>
      <c r="F46" s="8">
        <v>143.88</v>
      </c>
      <c r="G46" s="8">
        <v>20</v>
      </c>
      <c r="H46" s="2">
        <f>data[[#This Row],[Montant hôte net + frais]]-data[[#This Row],[Frais de linge net]]</f>
        <v>123.88</v>
      </c>
      <c r="I46" s="2">
        <f>data[[#This Row],[Prix de base]]+data[[#This Row],[Taxe séjour Booking]]</f>
        <v>123.88</v>
      </c>
      <c r="J46" s="22">
        <f>1</f>
        <v>1</v>
      </c>
      <c r="K46" s="22">
        <f>data[[#This Row],[Nb nuits]]*data[[#This Row],[Nb pers.]]</f>
        <v>6</v>
      </c>
      <c r="L46" s="23">
        <f>data[[#This Row],[Prix de base]]/data[[#This Row],[Nb nuit·pers]]</f>
        <v>20.646666666666665</v>
      </c>
      <c r="M46" s="1" t="str">
        <f>IF(AND(MONTH(data[[#This Row],[Date]])&gt;=5,MONTH(data[[#This Row],[Date]])&lt;=9),"Haute","Basse")</f>
        <v>Basse</v>
      </c>
    </row>
    <row r="47" spans="1:13" x14ac:dyDescent="0.2">
      <c r="A47" s="5" t="s">
        <v>17</v>
      </c>
      <c r="B47" s="6">
        <v>45317</v>
      </c>
      <c r="C47" s="7">
        <v>1</v>
      </c>
      <c r="D47" s="7">
        <v>2</v>
      </c>
      <c r="E47" s="8">
        <v>0</v>
      </c>
      <c r="F47" s="8">
        <v>47.480000000000004</v>
      </c>
      <c r="G47" s="8">
        <v>20</v>
      </c>
      <c r="H47" s="2">
        <f>data[[#This Row],[Montant hôte net + frais]]-data[[#This Row],[Frais de linge net]]</f>
        <v>27.480000000000004</v>
      </c>
      <c r="I47" s="2">
        <f>data[[#This Row],[Prix de base]]+data[[#This Row],[Taxe séjour Booking]]</f>
        <v>27.480000000000004</v>
      </c>
      <c r="J47" s="22">
        <f>1</f>
        <v>1</v>
      </c>
      <c r="K47" s="22">
        <f>data[[#This Row],[Nb nuits]]*data[[#This Row],[Nb pers.]]</f>
        <v>2</v>
      </c>
      <c r="L47" s="23">
        <f>data[[#This Row],[Prix de base]]/data[[#This Row],[Nb nuit·pers]]</f>
        <v>13.740000000000002</v>
      </c>
      <c r="M47" s="1" t="str">
        <f>IF(AND(MONTH(data[[#This Row],[Date]])&gt;=5,MONTH(data[[#This Row],[Date]])&lt;=9),"Haute","Basse")</f>
        <v>Basse</v>
      </c>
    </row>
    <row r="48" spans="1:13" x14ac:dyDescent="0.2">
      <c r="A48" s="5" t="s">
        <v>17</v>
      </c>
      <c r="B48" s="6">
        <v>45320</v>
      </c>
      <c r="C48" s="7">
        <v>4</v>
      </c>
      <c r="D48" s="7">
        <v>2</v>
      </c>
      <c r="E48" s="8">
        <v>0</v>
      </c>
      <c r="F48" s="8">
        <v>192.08</v>
      </c>
      <c r="G48" s="8">
        <v>20</v>
      </c>
      <c r="H48" s="2">
        <f>data[[#This Row],[Montant hôte net + frais]]-data[[#This Row],[Frais de linge net]]</f>
        <v>172.08</v>
      </c>
      <c r="I48" s="2">
        <f>data[[#This Row],[Prix de base]]+data[[#This Row],[Taxe séjour Booking]]</f>
        <v>172.08</v>
      </c>
      <c r="J48" s="22">
        <f>1</f>
        <v>1</v>
      </c>
      <c r="K48" s="22">
        <f>data[[#This Row],[Nb nuits]]*data[[#This Row],[Nb pers.]]</f>
        <v>8</v>
      </c>
      <c r="L48" s="23">
        <f>data[[#This Row],[Prix de base]]/data[[#This Row],[Nb nuit·pers]]</f>
        <v>21.51</v>
      </c>
      <c r="M48" s="1" t="str">
        <f>IF(AND(MONTH(data[[#This Row],[Date]])&gt;=5,MONTH(data[[#This Row],[Date]])&lt;=9),"Haute","Basse")</f>
        <v>Basse</v>
      </c>
    </row>
    <row r="49" spans="1:13" x14ac:dyDescent="0.2">
      <c r="A49" s="5" t="s">
        <v>17</v>
      </c>
      <c r="B49" s="6">
        <v>45334</v>
      </c>
      <c r="C49" s="7">
        <v>3</v>
      </c>
      <c r="D49" s="7">
        <v>1</v>
      </c>
      <c r="E49" s="8">
        <v>0</v>
      </c>
      <c r="F49" s="8">
        <v>143.88</v>
      </c>
      <c r="G49" s="8">
        <v>20</v>
      </c>
      <c r="H49" s="2">
        <f>data[[#This Row],[Montant hôte net + frais]]-data[[#This Row],[Frais de linge net]]</f>
        <v>123.88</v>
      </c>
      <c r="I49" s="2">
        <f>data[[#This Row],[Prix de base]]+data[[#This Row],[Taxe séjour Booking]]</f>
        <v>123.88</v>
      </c>
      <c r="J49" s="22">
        <f>1</f>
        <v>1</v>
      </c>
      <c r="K49" s="22">
        <f>data[[#This Row],[Nb nuits]]*data[[#This Row],[Nb pers.]]</f>
        <v>3</v>
      </c>
      <c r="L49" s="23">
        <f>data[[#This Row],[Prix de base]]/data[[#This Row],[Nb nuit·pers]]</f>
        <v>41.293333333333329</v>
      </c>
      <c r="M49" s="1" t="str">
        <f>IF(AND(MONTH(data[[#This Row],[Date]])&gt;=5,MONTH(data[[#This Row],[Date]])&lt;=9),"Haute","Basse")</f>
        <v>Basse</v>
      </c>
    </row>
    <row r="50" spans="1:13" x14ac:dyDescent="0.2">
      <c r="A50" s="5" t="s">
        <v>18</v>
      </c>
      <c r="B50" s="6">
        <v>45338</v>
      </c>
      <c r="C50" s="7">
        <v>2</v>
      </c>
      <c r="D50" s="7">
        <v>3</v>
      </c>
      <c r="E50" s="8">
        <v>8.89</v>
      </c>
      <c r="F50" s="8">
        <v>173.32</v>
      </c>
      <c r="G50" s="8">
        <v>20</v>
      </c>
      <c r="H50" s="2">
        <f>data[[#This Row],[Montant hôte net + frais]]-data[[#This Row],[Frais de linge net]]</f>
        <v>153.32</v>
      </c>
      <c r="I50" s="2">
        <f>data[[#This Row],[Prix de base]]+data[[#This Row],[Taxe séjour Booking]]</f>
        <v>162.20999999999998</v>
      </c>
      <c r="J50" s="22">
        <f>1</f>
        <v>1</v>
      </c>
      <c r="K50" s="22">
        <f>data[[#This Row],[Nb nuits]]*data[[#This Row],[Nb pers.]]</f>
        <v>6</v>
      </c>
      <c r="L50" s="23">
        <f>data[[#This Row],[Prix de base]]/data[[#This Row],[Nb nuit·pers]]</f>
        <v>25.553333333333331</v>
      </c>
      <c r="M50" s="1" t="str">
        <f>IF(AND(MONTH(data[[#This Row],[Date]])&gt;=5,MONTH(data[[#This Row],[Date]])&lt;=9),"Haute","Basse")</f>
        <v>Basse</v>
      </c>
    </row>
    <row r="51" spans="1:13" x14ac:dyDescent="0.2">
      <c r="A51" s="5" t="s">
        <v>17</v>
      </c>
      <c r="B51" s="6">
        <v>45341</v>
      </c>
      <c r="C51" s="7">
        <v>2</v>
      </c>
      <c r="D51" s="7">
        <v>2</v>
      </c>
      <c r="E51" s="8">
        <v>0</v>
      </c>
      <c r="F51" s="8">
        <v>95.68</v>
      </c>
      <c r="G51" s="8">
        <v>20</v>
      </c>
      <c r="H51" s="2">
        <f>data[[#This Row],[Montant hôte net + frais]]-data[[#This Row],[Frais de linge net]]</f>
        <v>75.680000000000007</v>
      </c>
      <c r="I51" s="2">
        <f>data[[#This Row],[Prix de base]]+data[[#This Row],[Taxe séjour Booking]]</f>
        <v>75.680000000000007</v>
      </c>
      <c r="J51" s="22">
        <f>1</f>
        <v>1</v>
      </c>
      <c r="K51" s="22">
        <f>data[[#This Row],[Nb nuits]]*data[[#This Row],[Nb pers.]]</f>
        <v>4</v>
      </c>
      <c r="L51" s="23">
        <f>data[[#This Row],[Prix de base]]/data[[#This Row],[Nb nuit·pers]]</f>
        <v>18.920000000000002</v>
      </c>
      <c r="M51" s="1" t="str">
        <f>IF(AND(MONTH(data[[#This Row],[Date]])&gt;=5,MONTH(data[[#This Row],[Date]])&lt;=9),"Haute","Basse")</f>
        <v>Basse</v>
      </c>
    </row>
    <row r="52" spans="1:13" x14ac:dyDescent="0.2">
      <c r="A52" s="5" t="s">
        <v>17</v>
      </c>
      <c r="B52" s="6">
        <v>45348</v>
      </c>
      <c r="C52" s="7">
        <v>4</v>
      </c>
      <c r="D52" s="7">
        <v>2</v>
      </c>
      <c r="E52" s="8">
        <v>0</v>
      </c>
      <c r="F52" s="8">
        <v>192.08</v>
      </c>
      <c r="G52" s="8">
        <v>20</v>
      </c>
      <c r="H52" s="2">
        <f>data[[#This Row],[Montant hôte net + frais]]-data[[#This Row],[Frais de linge net]]</f>
        <v>172.08</v>
      </c>
      <c r="I52" s="2">
        <f>data[[#This Row],[Prix de base]]+data[[#This Row],[Taxe séjour Booking]]</f>
        <v>172.08</v>
      </c>
      <c r="J52" s="22">
        <f>1</f>
        <v>1</v>
      </c>
      <c r="K52" s="22">
        <f>data[[#This Row],[Nb nuits]]*data[[#This Row],[Nb pers.]]</f>
        <v>8</v>
      </c>
      <c r="L52" s="23">
        <f>data[[#This Row],[Prix de base]]/data[[#This Row],[Nb nuit·pers]]</f>
        <v>21.51</v>
      </c>
      <c r="M52" s="1" t="str">
        <f>IF(AND(MONTH(data[[#This Row],[Date]])&gt;=5,MONTH(data[[#This Row],[Date]])&lt;=9),"Haute","Basse")</f>
        <v>Basse</v>
      </c>
    </row>
    <row r="53" spans="1:13" x14ac:dyDescent="0.2">
      <c r="A53" s="5" t="s">
        <v>17</v>
      </c>
      <c r="B53" s="6">
        <v>45357</v>
      </c>
      <c r="C53" s="7">
        <v>1</v>
      </c>
      <c r="D53" s="7">
        <v>2</v>
      </c>
      <c r="E53" s="8">
        <v>0</v>
      </c>
      <c r="F53" s="8">
        <v>47.480000000000004</v>
      </c>
      <c r="G53" s="8">
        <v>20</v>
      </c>
      <c r="H53" s="2">
        <f>data[[#This Row],[Montant hôte net + frais]]-data[[#This Row],[Frais de linge net]]</f>
        <v>27.480000000000004</v>
      </c>
      <c r="I53" s="2">
        <f>data[[#This Row],[Prix de base]]+data[[#This Row],[Taxe séjour Booking]]</f>
        <v>27.480000000000004</v>
      </c>
      <c r="J53" s="22">
        <f>1</f>
        <v>1</v>
      </c>
      <c r="K53" s="22">
        <f>data[[#This Row],[Nb nuits]]*data[[#This Row],[Nb pers.]]</f>
        <v>2</v>
      </c>
      <c r="L53" s="23">
        <f>data[[#This Row],[Prix de base]]/data[[#This Row],[Nb nuit·pers]]</f>
        <v>13.740000000000002</v>
      </c>
      <c r="M53" s="1" t="str">
        <f>IF(AND(MONTH(data[[#This Row],[Date]])&gt;=5,MONTH(data[[#This Row],[Date]])&lt;=9),"Haute","Basse")</f>
        <v>Basse</v>
      </c>
    </row>
    <row r="54" spans="1:13" x14ac:dyDescent="0.2">
      <c r="A54" s="5" t="s">
        <v>18</v>
      </c>
      <c r="B54" s="6">
        <v>45362</v>
      </c>
      <c r="C54" s="7">
        <v>2</v>
      </c>
      <c r="D54" s="7">
        <v>1</v>
      </c>
      <c r="E54" s="8">
        <v>5.46</v>
      </c>
      <c r="F54" s="8">
        <v>111.31</v>
      </c>
      <c r="G54" s="8">
        <v>20</v>
      </c>
      <c r="H54" s="2">
        <f>data[[#This Row],[Montant hôte net + frais]]-data[[#This Row],[Frais de linge net]]</f>
        <v>91.31</v>
      </c>
      <c r="I54" s="2">
        <f>data[[#This Row],[Prix de base]]+data[[#This Row],[Taxe séjour Booking]]</f>
        <v>96.77</v>
      </c>
      <c r="J54" s="22">
        <f>1</f>
        <v>1</v>
      </c>
      <c r="K54" s="22">
        <f>data[[#This Row],[Nb nuits]]*data[[#This Row],[Nb pers.]]</f>
        <v>2</v>
      </c>
      <c r="L54" s="23">
        <f>data[[#This Row],[Prix de base]]/data[[#This Row],[Nb nuit·pers]]</f>
        <v>45.655000000000001</v>
      </c>
      <c r="M54" s="1" t="str">
        <f>IF(AND(MONTH(data[[#This Row],[Date]])&gt;=5,MONTH(data[[#This Row],[Date]])&lt;=9),"Haute","Basse")</f>
        <v>Basse</v>
      </c>
    </row>
    <row r="55" spans="1:13" x14ac:dyDescent="0.2">
      <c r="A55" s="5" t="s">
        <v>18</v>
      </c>
      <c r="B55" s="6">
        <v>45364</v>
      </c>
      <c r="C55" s="7">
        <v>1</v>
      </c>
      <c r="D55" s="7">
        <v>2</v>
      </c>
      <c r="E55" s="8">
        <v>2.73</v>
      </c>
      <c r="F55" s="8">
        <v>54.05</v>
      </c>
      <c r="G55" s="8">
        <v>20</v>
      </c>
      <c r="H55" s="2">
        <f>data[[#This Row],[Montant hôte net + frais]]-data[[#This Row],[Frais de linge net]]</f>
        <v>34.049999999999997</v>
      </c>
      <c r="I55" s="2">
        <f>data[[#This Row],[Prix de base]]+data[[#This Row],[Taxe séjour Booking]]</f>
        <v>36.779999999999994</v>
      </c>
      <c r="J55" s="22">
        <f>1</f>
        <v>1</v>
      </c>
      <c r="K55" s="22">
        <f>data[[#This Row],[Nb nuits]]*data[[#This Row],[Nb pers.]]</f>
        <v>2</v>
      </c>
      <c r="L55" s="23">
        <f>data[[#This Row],[Prix de base]]/data[[#This Row],[Nb nuit·pers]]</f>
        <v>17.024999999999999</v>
      </c>
      <c r="M55" s="1" t="str">
        <f>IF(AND(MONTH(data[[#This Row],[Date]])&gt;=5,MONTH(data[[#This Row],[Date]])&lt;=9),"Haute","Basse")</f>
        <v>Basse</v>
      </c>
    </row>
    <row r="56" spans="1:13" x14ac:dyDescent="0.2">
      <c r="A56" s="5" t="s">
        <v>17</v>
      </c>
      <c r="B56" s="6">
        <v>45366</v>
      </c>
      <c r="C56" s="7">
        <v>3</v>
      </c>
      <c r="D56" s="7">
        <v>2</v>
      </c>
      <c r="E56" s="8">
        <v>0</v>
      </c>
      <c r="F56" s="8">
        <v>230.64</v>
      </c>
      <c r="G56" s="8">
        <v>20</v>
      </c>
      <c r="H56" s="2">
        <f>data[[#This Row],[Montant hôte net + frais]]-data[[#This Row],[Frais de linge net]]</f>
        <v>210.64</v>
      </c>
      <c r="I56" s="2">
        <f>data[[#This Row],[Prix de base]]+data[[#This Row],[Taxe séjour Booking]]</f>
        <v>210.64</v>
      </c>
      <c r="J56" s="22">
        <f>1</f>
        <v>1</v>
      </c>
      <c r="K56" s="22">
        <f>data[[#This Row],[Nb nuits]]*data[[#This Row],[Nb pers.]]</f>
        <v>6</v>
      </c>
      <c r="L56" s="23">
        <f>data[[#This Row],[Prix de base]]/data[[#This Row],[Nb nuit·pers]]</f>
        <v>35.106666666666662</v>
      </c>
      <c r="M56" s="1" t="str">
        <f>IF(AND(MONTH(data[[#This Row],[Date]])&gt;=5,MONTH(data[[#This Row],[Date]])&lt;=9),"Haute","Basse")</f>
        <v>Basse</v>
      </c>
    </row>
    <row r="57" spans="1:13" x14ac:dyDescent="0.2">
      <c r="A57" s="5" t="s">
        <v>18</v>
      </c>
      <c r="B57" s="6">
        <v>45370</v>
      </c>
      <c r="C57" s="7">
        <v>1</v>
      </c>
      <c r="D57" s="7">
        <v>1</v>
      </c>
      <c r="E57" s="8">
        <v>2.73</v>
      </c>
      <c r="F57" s="8">
        <v>54.05</v>
      </c>
      <c r="G57" s="8">
        <v>20</v>
      </c>
      <c r="H57" s="2">
        <f>data[[#This Row],[Montant hôte net + frais]]-data[[#This Row],[Frais de linge net]]</f>
        <v>34.049999999999997</v>
      </c>
      <c r="I57" s="2">
        <f>data[[#This Row],[Prix de base]]+data[[#This Row],[Taxe séjour Booking]]</f>
        <v>36.779999999999994</v>
      </c>
      <c r="J57" s="22">
        <f>1</f>
        <v>1</v>
      </c>
      <c r="K57" s="22">
        <f>data[[#This Row],[Nb nuits]]*data[[#This Row],[Nb pers.]]</f>
        <v>1</v>
      </c>
      <c r="L57" s="23">
        <f>data[[#This Row],[Prix de base]]/data[[#This Row],[Nb nuit·pers]]</f>
        <v>34.049999999999997</v>
      </c>
      <c r="M57" s="1" t="str">
        <f>IF(AND(MONTH(data[[#This Row],[Date]])&gt;=5,MONTH(data[[#This Row],[Date]])&lt;=9),"Haute","Basse")</f>
        <v>Basse</v>
      </c>
    </row>
    <row r="58" spans="1:13" x14ac:dyDescent="0.2">
      <c r="A58" s="5" t="s">
        <v>18</v>
      </c>
      <c r="B58" s="6">
        <v>45376</v>
      </c>
      <c r="C58" s="7">
        <v>2</v>
      </c>
      <c r="D58" s="7">
        <v>1</v>
      </c>
      <c r="E58" s="8">
        <v>5.46</v>
      </c>
      <c r="F58" s="8">
        <v>111.31</v>
      </c>
      <c r="G58" s="8">
        <v>20</v>
      </c>
      <c r="H58" s="2">
        <f>data[[#This Row],[Montant hôte net + frais]]-data[[#This Row],[Frais de linge net]]</f>
        <v>91.31</v>
      </c>
      <c r="I58" s="2">
        <f>data[[#This Row],[Prix de base]]+data[[#This Row],[Taxe séjour Booking]]</f>
        <v>96.77</v>
      </c>
      <c r="J58" s="22">
        <f>1</f>
        <v>1</v>
      </c>
      <c r="K58" s="22">
        <f>data[[#This Row],[Nb nuits]]*data[[#This Row],[Nb pers.]]</f>
        <v>2</v>
      </c>
      <c r="L58" s="23">
        <f>data[[#This Row],[Prix de base]]/data[[#This Row],[Nb nuit·pers]]</f>
        <v>45.655000000000001</v>
      </c>
      <c r="M58" s="1" t="str">
        <f>IF(AND(MONTH(data[[#This Row],[Date]])&gt;=5,MONTH(data[[#This Row],[Date]])&lt;=9),"Haute","Basse")</f>
        <v>Basse</v>
      </c>
    </row>
    <row r="59" spans="1:13" x14ac:dyDescent="0.2">
      <c r="A59" s="5" t="s">
        <v>18</v>
      </c>
      <c r="B59" s="6">
        <v>45379</v>
      </c>
      <c r="C59" s="7">
        <v>1</v>
      </c>
      <c r="D59" s="7">
        <v>2</v>
      </c>
      <c r="E59" s="8">
        <v>2.73</v>
      </c>
      <c r="F59" s="8">
        <v>74.05</v>
      </c>
      <c r="G59" s="8">
        <v>20</v>
      </c>
      <c r="H59" s="2">
        <f>data[[#This Row],[Montant hôte net + frais]]-data[[#This Row],[Frais de linge net]]</f>
        <v>54.05</v>
      </c>
      <c r="I59" s="2">
        <f>data[[#This Row],[Prix de base]]+data[[#This Row],[Taxe séjour Booking]]</f>
        <v>56.779999999999994</v>
      </c>
      <c r="J59" s="22">
        <f>1</f>
        <v>1</v>
      </c>
      <c r="K59" s="22">
        <f>data[[#This Row],[Nb nuits]]*data[[#This Row],[Nb pers.]]</f>
        <v>2</v>
      </c>
      <c r="L59" s="23">
        <f>data[[#This Row],[Prix de base]]/data[[#This Row],[Nb nuit·pers]]</f>
        <v>27.024999999999999</v>
      </c>
      <c r="M59" s="1" t="str">
        <f>IF(AND(MONTH(data[[#This Row],[Date]])&gt;=5,MONTH(data[[#This Row],[Date]])&lt;=9),"Haute","Basse")</f>
        <v>Basse</v>
      </c>
    </row>
    <row r="60" spans="1:13" x14ac:dyDescent="0.2">
      <c r="A60" s="5" t="s">
        <v>17</v>
      </c>
      <c r="B60" s="6">
        <v>45382</v>
      </c>
      <c r="C60" s="7">
        <v>1</v>
      </c>
      <c r="D60" s="7">
        <v>2</v>
      </c>
      <c r="E60" s="8">
        <v>0</v>
      </c>
      <c r="F60" s="8">
        <v>9.64</v>
      </c>
      <c r="G60" s="8">
        <v>0</v>
      </c>
      <c r="H60" s="2">
        <f>data[[#This Row],[Montant hôte net + frais]]-data[[#This Row],[Frais de linge net]]</f>
        <v>9.64</v>
      </c>
      <c r="I60" s="2">
        <f>data[[#This Row],[Prix de base]]+data[[#This Row],[Taxe séjour Booking]]</f>
        <v>9.64</v>
      </c>
      <c r="J60" s="22">
        <f>1</f>
        <v>1</v>
      </c>
      <c r="K60" s="22">
        <f>data[[#This Row],[Nb nuits]]*data[[#This Row],[Nb pers.]]</f>
        <v>2</v>
      </c>
      <c r="L60" s="23">
        <f>data[[#This Row],[Prix de base]]/data[[#This Row],[Nb nuit·pers]]</f>
        <v>4.82</v>
      </c>
      <c r="M60" s="1" t="str">
        <f>IF(AND(MONTH(data[[#This Row],[Date]])&gt;=5,MONTH(data[[#This Row],[Date]])&lt;=9),"Haute","Basse")</f>
        <v>Basse</v>
      </c>
    </row>
    <row r="61" spans="1:13" x14ac:dyDescent="0.2">
      <c r="A61" s="5" t="s">
        <v>17</v>
      </c>
      <c r="B61" s="6">
        <v>45384</v>
      </c>
      <c r="C61" s="7">
        <v>3</v>
      </c>
      <c r="D61" s="7">
        <v>2</v>
      </c>
      <c r="E61" s="8">
        <v>0</v>
      </c>
      <c r="F61" s="8">
        <v>163.88</v>
      </c>
      <c r="G61" s="8">
        <v>20</v>
      </c>
      <c r="H61" s="2">
        <f>data[[#This Row],[Montant hôte net + frais]]-data[[#This Row],[Frais de linge net]]</f>
        <v>143.88</v>
      </c>
      <c r="I61" s="2">
        <f>data[[#This Row],[Prix de base]]+data[[#This Row],[Taxe séjour Booking]]</f>
        <v>143.88</v>
      </c>
      <c r="J61" s="22">
        <f>1</f>
        <v>1</v>
      </c>
      <c r="K61" s="22">
        <f>data[[#This Row],[Nb nuits]]*data[[#This Row],[Nb pers.]]</f>
        <v>6</v>
      </c>
      <c r="L61" s="23">
        <f>data[[#This Row],[Prix de base]]/data[[#This Row],[Nb nuit·pers]]</f>
        <v>23.98</v>
      </c>
      <c r="M61" s="1" t="str">
        <f>IF(AND(MONTH(data[[#This Row],[Date]])&gt;=5,MONTH(data[[#This Row],[Date]])&lt;=9),"Haute","Basse")</f>
        <v>Basse</v>
      </c>
    </row>
    <row r="62" spans="1:13" x14ac:dyDescent="0.2">
      <c r="A62" s="5" t="s">
        <v>18</v>
      </c>
      <c r="B62" s="6">
        <v>45390</v>
      </c>
      <c r="C62" s="7">
        <v>2</v>
      </c>
      <c r="D62" s="7">
        <v>1</v>
      </c>
      <c r="E62" s="8">
        <v>5.46</v>
      </c>
      <c r="F62" s="8">
        <v>131.31</v>
      </c>
      <c r="G62" s="8">
        <v>20</v>
      </c>
      <c r="H62" s="2">
        <f>data[[#This Row],[Montant hôte net + frais]]-data[[#This Row],[Frais de linge net]]</f>
        <v>111.31</v>
      </c>
      <c r="I62" s="2">
        <f>data[[#This Row],[Prix de base]]+data[[#This Row],[Taxe séjour Booking]]</f>
        <v>116.77</v>
      </c>
      <c r="J62" s="22">
        <f>1</f>
        <v>1</v>
      </c>
      <c r="K62" s="22">
        <f>data[[#This Row],[Nb nuits]]*data[[#This Row],[Nb pers.]]</f>
        <v>2</v>
      </c>
      <c r="L62" s="23">
        <f>data[[#This Row],[Prix de base]]/data[[#This Row],[Nb nuit·pers]]</f>
        <v>55.655000000000001</v>
      </c>
      <c r="M62" s="1" t="str">
        <f>IF(AND(MONTH(data[[#This Row],[Date]])&gt;=5,MONTH(data[[#This Row],[Date]])&lt;=9),"Haute","Basse")</f>
        <v>Basse</v>
      </c>
    </row>
    <row r="63" spans="1:13" x14ac:dyDescent="0.2">
      <c r="A63" s="5" t="s">
        <v>18</v>
      </c>
      <c r="B63" s="6">
        <v>45397</v>
      </c>
      <c r="C63" s="7">
        <v>2</v>
      </c>
      <c r="D63" s="7">
        <v>3</v>
      </c>
      <c r="E63" s="8">
        <v>6.28</v>
      </c>
      <c r="F63" s="8">
        <v>146.41999999999999</v>
      </c>
      <c r="G63" s="8">
        <v>20</v>
      </c>
      <c r="H63" s="2">
        <f>data[[#This Row],[Montant hôte net + frais]]-data[[#This Row],[Frais de linge net]]</f>
        <v>126.41999999999999</v>
      </c>
      <c r="I63" s="2">
        <f>data[[#This Row],[Prix de base]]+data[[#This Row],[Taxe séjour Booking]]</f>
        <v>132.69999999999999</v>
      </c>
      <c r="J63" s="22">
        <f>1</f>
        <v>1</v>
      </c>
      <c r="K63" s="22">
        <f>data[[#This Row],[Nb nuits]]*data[[#This Row],[Nb pers.]]</f>
        <v>6</v>
      </c>
      <c r="L63" s="23">
        <f>data[[#This Row],[Prix de base]]/data[[#This Row],[Nb nuit·pers]]</f>
        <v>21.069999999999997</v>
      </c>
      <c r="M63" s="1" t="str">
        <f>IF(AND(MONTH(data[[#This Row],[Date]])&gt;=5,MONTH(data[[#This Row],[Date]])&lt;=9),"Haute","Basse")</f>
        <v>Basse</v>
      </c>
    </row>
    <row r="64" spans="1:13" x14ac:dyDescent="0.2">
      <c r="A64" s="5" t="s">
        <v>18</v>
      </c>
      <c r="B64" s="6">
        <v>45399</v>
      </c>
      <c r="C64" s="7">
        <v>3</v>
      </c>
      <c r="D64" s="7">
        <v>4</v>
      </c>
      <c r="E64" s="8">
        <v>11.19</v>
      </c>
      <c r="F64" s="8">
        <v>251.48</v>
      </c>
      <c r="G64" s="8">
        <v>20</v>
      </c>
      <c r="H64" s="2">
        <f>data[[#This Row],[Montant hôte net + frais]]-data[[#This Row],[Frais de linge net]]</f>
        <v>231.48</v>
      </c>
      <c r="I64" s="2">
        <f>data[[#This Row],[Prix de base]]+data[[#This Row],[Taxe séjour Booking]]</f>
        <v>242.67</v>
      </c>
      <c r="J64" s="22">
        <f>1</f>
        <v>1</v>
      </c>
      <c r="K64" s="22">
        <f>data[[#This Row],[Nb nuits]]*data[[#This Row],[Nb pers.]]</f>
        <v>12</v>
      </c>
      <c r="L64" s="23">
        <f>data[[#This Row],[Prix de base]]/data[[#This Row],[Nb nuit·pers]]</f>
        <v>19.29</v>
      </c>
      <c r="M64" s="1" t="str">
        <f>IF(AND(MONTH(data[[#This Row],[Date]])&gt;=5,MONTH(data[[#This Row],[Date]])&lt;=9),"Haute","Basse")</f>
        <v>Basse</v>
      </c>
    </row>
    <row r="65" spans="1:13" x14ac:dyDescent="0.2">
      <c r="A65" s="5" t="s">
        <v>18</v>
      </c>
      <c r="B65" s="6">
        <v>45402</v>
      </c>
      <c r="C65" s="7">
        <v>4</v>
      </c>
      <c r="D65" s="7">
        <v>2</v>
      </c>
      <c r="E65" s="8">
        <v>13.19</v>
      </c>
      <c r="F65" s="8">
        <v>293.42</v>
      </c>
      <c r="G65" s="8">
        <v>20</v>
      </c>
      <c r="H65" s="2">
        <f>data[[#This Row],[Montant hôte net + frais]]-data[[#This Row],[Frais de linge net]]</f>
        <v>273.42</v>
      </c>
      <c r="I65" s="2">
        <f>data[[#This Row],[Prix de base]]+data[[#This Row],[Taxe séjour Booking]]</f>
        <v>286.61</v>
      </c>
      <c r="J65" s="22">
        <f>1</f>
        <v>1</v>
      </c>
      <c r="K65" s="22">
        <f>data[[#This Row],[Nb nuits]]*data[[#This Row],[Nb pers.]]</f>
        <v>8</v>
      </c>
      <c r="L65" s="23">
        <f>data[[#This Row],[Prix de base]]/data[[#This Row],[Nb nuit·pers]]</f>
        <v>34.177500000000002</v>
      </c>
      <c r="M65" s="1" t="str">
        <f>IF(AND(MONTH(data[[#This Row],[Date]])&gt;=5,MONTH(data[[#This Row],[Date]])&lt;=9),"Haute","Basse")</f>
        <v>Basse</v>
      </c>
    </row>
    <row r="66" spans="1:13" x14ac:dyDescent="0.2">
      <c r="A66" s="5" t="s">
        <v>18</v>
      </c>
      <c r="B66" s="6">
        <v>45408</v>
      </c>
      <c r="C66" s="7">
        <v>1</v>
      </c>
      <c r="D66" s="7">
        <v>4</v>
      </c>
      <c r="E66" s="8">
        <v>4.6399999999999997</v>
      </c>
      <c r="F66" s="8">
        <v>114.05</v>
      </c>
      <c r="G66" s="8">
        <v>20</v>
      </c>
      <c r="H66" s="2">
        <f>data[[#This Row],[Montant hôte net + frais]]-data[[#This Row],[Frais de linge net]]</f>
        <v>94.05</v>
      </c>
      <c r="I66" s="2">
        <f>data[[#This Row],[Prix de base]]+data[[#This Row],[Taxe séjour Booking]]</f>
        <v>98.69</v>
      </c>
      <c r="J66" s="22">
        <f>1</f>
        <v>1</v>
      </c>
      <c r="K66" s="22">
        <f>data[[#This Row],[Nb nuits]]*data[[#This Row],[Nb pers.]]</f>
        <v>4</v>
      </c>
      <c r="L66" s="23">
        <f>data[[#This Row],[Prix de base]]/data[[#This Row],[Nb nuit·pers]]</f>
        <v>23.512499999999999</v>
      </c>
      <c r="M66" s="1" t="str">
        <f>IF(AND(MONTH(data[[#This Row],[Date]])&gt;=5,MONTH(data[[#This Row],[Date]])&lt;=9),"Haute","Basse")</f>
        <v>Basse</v>
      </c>
    </row>
    <row r="67" spans="1:13" x14ac:dyDescent="0.2">
      <c r="A67" s="5" t="s">
        <v>18</v>
      </c>
      <c r="B67" s="6">
        <v>45412</v>
      </c>
      <c r="C67" s="7">
        <v>1</v>
      </c>
      <c r="D67" s="7">
        <v>2</v>
      </c>
      <c r="E67" s="8">
        <v>2.73</v>
      </c>
      <c r="F67" s="8">
        <v>74.05</v>
      </c>
      <c r="G67" s="8">
        <v>20</v>
      </c>
      <c r="H67" s="2">
        <f>data[[#This Row],[Montant hôte net + frais]]-data[[#This Row],[Frais de linge net]]</f>
        <v>54.05</v>
      </c>
      <c r="I67" s="2">
        <f>data[[#This Row],[Prix de base]]+data[[#This Row],[Taxe séjour Booking]]</f>
        <v>56.779999999999994</v>
      </c>
      <c r="J67" s="22">
        <f>1</f>
        <v>1</v>
      </c>
      <c r="K67" s="22">
        <f>data[[#This Row],[Nb nuits]]*data[[#This Row],[Nb pers.]]</f>
        <v>2</v>
      </c>
      <c r="L67" s="23">
        <f>data[[#This Row],[Prix de base]]/data[[#This Row],[Nb nuit·pers]]</f>
        <v>27.024999999999999</v>
      </c>
      <c r="M67" s="1" t="str">
        <f>IF(AND(MONTH(data[[#This Row],[Date]])&gt;=5,MONTH(data[[#This Row],[Date]])&lt;=9),"Haute","Basse")</f>
        <v>Basse</v>
      </c>
    </row>
    <row r="68" spans="1:13" x14ac:dyDescent="0.2">
      <c r="A68" s="5" t="s">
        <v>18</v>
      </c>
      <c r="B68" s="6">
        <v>45413</v>
      </c>
      <c r="C68" s="7">
        <v>1</v>
      </c>
      <c r="D68" s="7">
        <v>4</v>
      </c>
      <c r="E68" s="8">
        <v>3.28</v>
      </c>
      <c r="F68" s="8">
        <v>85.5</v>
      </c>
      <c r="G68" s="8">
        <v>20</v>
      </c>
      <c r="H68" s="2">
        <f>data[[#This Row],[Montant hôte net + frais]]-data[[#This Row],[Frais de linge net]]</f>
        <v>65.5</v>
      </c>
      <c r="I68" s="2">
        <f>data[[#This Row],[Prix de base]]+data[[#This Row],[Taxe séjour Booking]]</f>
        <v>68.78</v>
      </c>
      <c r="J68" s="22">
        <f>1</f>
        <v>1</v>
      </c>
      <c r="K68" s="22">
        <f>data[[#This Row],[Nb nuits]]*data[[#This Row],[Nb pers.]]</f>
        <v>4</v>
      </c>
      <c r="L68" s="23">
        <f>data[[#This Row],[Prix de base]]/data[[#This Row],[Nb nuit·pers]]</f>
        <v>16.375</v>
      </c>
      <c r="M68" s="1" t="str">
        <f>IF(AND(MONTH(data[[#This Row],[Date]])&gt;=5,MONTH(data[[#This Row],[Date]])&lt;=9),"Haute","Basse")</f>
        <v>Haute</v>
      </c>
    </row>
    <row r="69" spans="1:13" x14ac:dyDescent="0.2">
      <c r="A69" s="5" t="s">
        <v>18</v>
      </c>
      <c r="B69" s="6">
        <v>45418</v>
      </c>
      <c r="C69" s="7">
        <v>6</v>
      </c>
      <c r="D69" s="7">
        <v>2</v>
      </c>
      <c r="E69" s="8">
        <v>18.649999999999999</v>
      </c>
      <c r="F69" s="8">
        <v>407.95</v>
      </c>
      <c r="G69" s="8">
        <v>20</v>
      </c>
      <c r="H69" s="2">
        <f>data[[#This Row],[Montant hôte net + frais]]-data[[#This Row],[Frais de linge net]]</f>
        <v>387.95</v>
      </c>
      <c r="I69" s="2">
        <f>data[[#This Row],[Prix de base]]+data[[#This Row],[Taxe séjour Booking]]</f>
        <v>406.59999999999997</v>
      </c>
      <c r="J69" s="22">
        <f>1</f>
        <v>1</v>
      </c>
      <c r="K69" s="22">
        <f>data[[#This Row],[Nb nuits]]*data[[#This Row],[Nb pers.]]</f>
        <v>12</v>
      </c>
      <c r="L69" s="23">
        <f>data[[#This Row],[Prix de base]]/data[[#This Row],[Nb nuit·pers]]</f>
        <v>32.329166666666666</v>
      </c>
      <c r="M69" s="1" t="str">
        <f>IF(AND(MONTH(data[[#This Row],[Date]])&gt;=5,MONTH(data[[#This Row],[Date]])&lt;=9),"Haute","Basse")</f>
        <v>Haute</v>
      </c>
    </row>
    <row r="70" spans="1:13" x14ac:dyDescent="0.2">
      <c r="A70" s="5" t="s">
        <v>17</v>
      </c>
      <c r="B70" s="6">
        <v>45425</v>
      </c>
      <c r="C70" s="7">
        <v>3</v>
      </c>
      <c r="D70" s="7">
        <v>1</v>
      </c>
      <c r="E70" s="8">
        <v>0</v>
      </c>
      <c r="F70" s="8">
        <v>163.88</v>
      </c>
      <c r="G70" s="8">
        <v>20</v>
      </c>
      <c r="H70" s="2">
        <f>data[[#This Row],[Montant hôte net + frais]]-data[[#This Row],[Frais de linge net]]</f>
        <v>143.88</v>
      </c>
      <c r="I70" s="2">
        <f>data[[#This Row],[Prix de base]]+data[[#This Row],[Taxe séjour Booking]]</f>
        <v>143.88</v>
      </c>
      <c r="J70" s="22">
        <f>1</f>
        <v>1</v>
      </c>
      <c r="K70" s="22">
        <f>data[[#This Row],[Nb nuits]]*data[[#This Row],[Nb pers.]]</f>
        <v>3</v>
      </c>
      <c r="L70" s="23">
        <f>data[[#This Row],[Prix de base]]/data[[#This Row],[Nb nuit·pers]]</f>
        <v>47.96</v>
      </c>
      <c r="M70" s="1" t="str">
        <f>IF(AND(MONTH(data[[#This Row],[Date]])&gt;=5,MONTH(data[[#This Row],[Date]])&lt;=9),"Haute","Basse")</f>
        <v>Haute</v>
      </c>
    </row>
    <row r="71" spans="1:13" x14ac:dyDescent="0.2">
      <c r="A71" s="5" t="s">
        <v>18</v>
      </c>
      <c r="B71" s="6">
        <v>45430</v>
      </c>
      <c r="C71" s="7">
        <v>1</v>
      </c>
      <c r="D71" s="7">
        <v>2</v>
      </c>
      <c r="E71" s="8">
        <v>3.86</v>
      </c>
      <c r="F71" s="8">
        <v>97.83</v>
      </c>
      <c r="G71" s="8">
        <v>20</v>
      </c>
      <c r="H71" s="2">
        <f>data[[#This Row],[Montant hôte net + frais]]-data[[#This Row],[Frais de linge net]]</f>
        <v>77.83</v>
      </c>
      <c r="I71" s="2">
        <f>data[[#This Row],[Prix de base]]+data[[#This Row],[Taxe séjour Booking]]</f>
        <v>81.69</v>
      </c>
      <c r="J71" s="22">
        <f>1</f>
        <v>1</v>
      </c>
      <c r="K71" s="22">
        <f>data[[#This Row],[Nb nuits]]*data[[#This Row],[Nb pers.]]</f>
        <v>2</v>
      </c>
      <c r="L71" s="23">
        <f>data[[#This Row],[Prix de base]]/data[[#This Row],[Nb nuit·pers]]</f>
        <v>38.914999999999999</v>
      </c>
      <c r="M71" s="1" t="str">
        <f>IF(AND(MONTH(data[[#This Row],[Date]])&gt;=5,MONTH(data[[#This Row],[Date]])&lt;=9),"Haute","Basse")</f>
        <v>Haute</v>
      </c>
    </row>
    <row r="72" spans="1:13" x14ac:dyDescent="0.2">
      <c r="A72" s="5" t="s">
        <v>18</v>
      </c>
      <c r="B72" s="6">
        <v>45431</v>
      </c>
      <c r="C72" s="7">
        <v>6</v>
      </c>
      <c r="D72" s="7">
        <v>2</v>
      </c>
      <c r="E72" s="8">
        <v>19.78</v>
      </c>
      <c r="F72" s="8">
        <v>431.73</v>
      </c>
      <c r="G72" s="8">
        <v>20</v>
      </c>
      <c r="H72" s="2">
        <f>data[[#This Row],[Montant hôte net + frais]]-data[[#This Row],[Frais de linge net]]</f>
        <v>411.73</v>
      </c>
      <c r="I72" s="2">
        <f>data[[#This Row],[Prix de base]]+data[[#This Row],[Taxe séjour Booking]]</f>
        <v>431.51</v>
      </c>
      <c r="J72" s="22">
        <f>1</f>
        <v>1</v>
      </c>
      <c r="K72" s="22">
        <f>data[[#This Row],[Nb nuits]]*data[[#This Row],[Nb pers.]]</f>
        <v>12</v>
      </c>
      <c r="L72" s="23">
        <f>data[[#This Row],[Prix de base]]/data[[#This Row],[Nb nuit·pers]]</f>
        <v>34.310833333333335</v>
      </c>
      <c r="M72" s="1" t="str">
        <f>IF(AND(MONTH(data[[#This Row],[Date]])&gt;=5,MONTH(data[[#This Row],[Date]])&lt;=9),"Haute","Basse")</f>
        <v>Haute</v>
      </c>
    </row>
    <row r="73" spans="1:13" x14ac:dyDescent="0.2">
      <c r="A73" s="5" t="s">
        <v>18</v>
      </c>
      <c r="B73" s="6">
        <v>45439</v>
      </c>
      <c r="C73" s="7">
        <v>1</v>
      </c>
      <c r="D73" s="7">
        <v>2</v>
      </c>
      <c r="E73" s="8">
        <v>2.73</v>
      </c>
      <c r="F73" s="8">
        <v>74.05</v>
      </c>
      <c r="G73" s="8">
        <v>20</v>
      </c>
      <c r="H73" s="2">
        <f>data[[#This Row],[Montant hôte net + frais]]-data[[#This Row],[Frais de linge net]]</f>
        <v>54.05</v>
      </c>
      <c r="I73" s="2">
        <f>data[[#This Row],[Prix de base]]+data[[#This Row],[Taxe séjour Booking]]</f>
        <v>56.779999999999994</v>
      </c>
      <c r="J73" s="22">
        <f>1</f>
        <v>1</v>
      </c>
      <c r="K73" s="22">
        <f>data[[#This Row],[Nb nuits]]*data[[#This Row],[Nb pers.]]</f>
        <v>2</v>
      </c>
      <c r="L73" s="23">
        <f>data[[#This Row],[Prix de base]]/data[[#This Row],[Nb nuit·pers]]</f>
        <v>27.024999999999999</v>
      </c>
      <c r="M73" s="1" t="str">
        <f>IF(AND(MONTH(data[[#This Row],[Date]])&gt;=5,MONTH(data[[#This Row],[Date]])&lt;=9),"Haute","Basse")</f>
        <v>Haute</v>
      </c>
    </row>
    <row r="74" spans="1:13" x14ac:dyDescent="0.2">
      <c r="A74" s="5" t="s">
        <v>17</v>
      </c>
      <c r="B74" s="6">
        <v>45440</v>
      </c>
      <c r="C74" s="7">
        <v>3</v>
      </c>
      <c r="D74" s="7">
        <v>1</v>
      </c>
      <c r="E74" s="8">
        <v>0</v>
      </c>
      <c r="F74" s="8">
        <v>163.88</v>
      </c>
      <c r="G74" s="8">
        <v>20</v>
      </c>
      <c r="H74" s="2">
        <f>data[[#This Row],[Montant hôte net + frais]]-data[[#This Row],[Frais de linge net]]</f>
        <v>143.88</v>
      </c>
      <c r="I74" s="2">
        <f>data[[#This Row],[Prix de base]]+data[[#This Row],[Taxe séjour Booking]]</f>
        <v>143.88</v>
      </c>
      <c r="J74" s="22">
        <f>1</f>
        <v>1</v>
      </c>
      <c r="K74" s="22">
        <f>data[[#This Row],[Nb nuits]]*data[[#This Row],[Nb pers.]]</f>
        <v>3</v>
      </c>
      <c r="L74" s="23">
        <f>data[[#This Row],[Prix de base]]/data[[#This Row],[Nb nuit·pers]]</f>
        <v>47.96</v>
      </c>
      <c r="M74" s="1" t="str">
        <f>IF(AND(MONTH(data[[#This Row],[Date]])&gt;=5,MONTH(data[[#This Row],[Date]])&lt;=9),"Haute","Basse")</f>
        <v>Haute</v>
      </c>
    </row>
    <row r="75" spans="1:13" x14ac:dyDescent="0.2">
      <c r="A75" s="5" t="s">
        <v>18</v>
      </c>
      <c r="B75" s="6">
        <v>45444</v>
      </c>
      <c r="C75" s="7">
        <v>1</v>
      </c>
      <c r="D75" s="7">
        <v>3</v>
      </c>
      <c r="E75" s="8">
        <v>4.4400000000000004</v>
      </c>
      <c r="F75" s="8">
        <v>108.52</v>
      </c>
      <c r="G75" s="8">
        <v>20</v>
      </c>
      <c r="H75" s="2">
        <f>data[[#This Row],[Montant hôte net + frais]]-data[[#This Row],[Frais de linge net]]</f>
        <v>88.52</v>
      </c>
      <c r="I75" s="2">
        <f>data[[#This Row],[Prix de base]]+data[[#This Row],[Taxe séjour Booking]]</f>
        <v>92.96</v>
      </c>
      <c r="J75" s="22">
        <f>1</f>
        <v>1</v>
      </c>
      <c r="K75" s="22">
        <f>data[[#This Row],[Nb nuits]]*data[[#This Row],[Nb pers.]]</f>
        <v>3</v>
      </c>
      <c r="L75" s="23">
        <f>data[[#This Row],[Prix de base]]/data[[#This Row],[Nb nuit·pers]]</f>
        <v>29.506666666666664</v>
      </c>
      <c r="M75" s="1" t="str">
        <f>IF(AND(MONTH(data[[#This Row],[Date]])&gt;=5,MONTH(data[[#This Row],[Date]])&lt;=9),"Haute","Basse")</f>
        <v>Haute</v>
      </c>
    </row>
    <row r="76" spans="1:13" x14ac:dyDescent="0.2">
      <c r="A76" s="5" t="s">
        <v>18</v>
      </c>
      <c r="B76" s="6">
        <v>45446</v>
      </c>
      <c r="C76" s="7">
        <v>4</v>
      </c>
      <c r="D76" s="7">
        <v>4</v>
      </c>
      <c r="E76" s="8">
        <v>13.1</v>
      </c>
      <c r="F76" s="8">
        <v>291.64999999999998</v>
      </c>
      <c r="G76" s="8">
        <v>20</v>
      </c>
      <c r="H76" s="2">
        <f>data[[#This Row],[Montant hôte net + frais]]-data[[#This Row],[Frais de linge net]]</f>
        <v>271.64999999999998</v>
      </c>
      <c r="I76" s="2">
        <f>data[[#This Row],[Prix de base]]+data[[#This Row],[Taxe séjour Booking]]</f>
        <v>284.75</v>
      </c>
      <c r="J76" s="22">
        <f>1</f>
        <v>1</v>
      </c>
      <c r="K76" s="22">
        <f>data[[#This Row],[Nb nuits]]*data[[#This Row],[Nb pers.]]</f>
        <v>16</v>
      </c>
      <c r="L76" s="23">
        <f>data[[#This Row],[Prix de base]]/data[[#This Row],[Nb nuit·pers]]</f>
        <v>16.978124999999999</v>
      </c>
      <c r="M76" s="1" t="str">
        <f>IF(AND(MONTH(data[[#This Row],[Date]])&gt;=5,MONTH(data[[#This Row],[Date]])&lt;=9),"Haute","Basse")</f>
        <v>Haute</v>
      </c>
    </row>
    <row r="77" spans="1:13" x14ac:dyDescent="0.2">
      <c r="A77" s="5" t="s">
        <v>18</v>
      </c>
      <c r="B77" s="6">
        <v>45451</v>
      </c>
      <c r="C77" s="7">
        <v>1</v>
      </c>
      <c r="D77" s="7">
        <v>2</v>
      </c>
      <c r="E77" s="8">
        <v>3.86</v>
      </c>
      <c r="F77" s="8">
        <v>97.83</v>
      </c>
      <c r="G77" s="8">
        <v>20</v>
      </c>
      <c r="H77" s="2">
        <f>data[[#This Row],[Montant hôte net + frais]]-data[[#This Row],[Frais de linge net]]</f>
        <v>77.83</v>
      </c>
      <c r="I77" s="2">
        <f>data[[#This Row],[Prix de base]]+data[[#This Row],[Taxe séjour Booking]]</f>
        <v>81.69</v>
      </c>
      <c r="J77" s="22">
        <f>1</f>
        <v>1</v>
      </c>
      <c r="K77" s="22">
        <f>data[[#This Row],[Nb nuits]]*data[[#This Row],[Nb pers.]]</f>
        <v>2</v>
      </c>
      <c r="L77" s="23">
        <f>data[[#This Row],[Prix de base]]/data[[#This Row],[Nb nuit·pers]]</f>
        <v>38.914999999999999</v>
      </c>
      <c r="M77" s="1" t="str">
        <f>IF(AND(MONTH(data[[#This Row],[Date]])&gt;=5,MONTH(data[[#This Row],[Date]])&lt;=9),"Haute","Basse")</f>
        <v>Haute</v>
      </c>
    </row>
    <row r="78" spans="1:13" x14ac:dyDescent="0.2">
      <c r="A78" s="5" t="s">
        <v>18</v>
      </c>
      <c r="B78" s="6">
        <v>45452</v>
      </c>
      <c r="C78" s="7">
        <v>1</v>
      </c>
      <c r="D78" s="7">
        <v>4</v>
      </c>
      <c r="E78" s="8">
        <v>4.6399999999999997</v>
      </c>
      <c r="F78" s="8">
        <v>114.05</v>
      </c>
      <c r="G78" s="8">
        <v>20</v>
      </c>
      <c r="H78" s="2">
        <f>data[[#This Row],[Montant hôte net + frais]]-data[[#This Row],[Frais de linge net]]</f>
        <v>94.05</v>
      </c>
      <c r="I78" s="2">
        <f>data[[#This Row],[Prix de base]]+data[[#This Row],[Taxe séjour Booking]]</f>
        <v>98.69</v>
      </c>
      <c r="J78" s="22">
        <f>1</f>
        <v>1</v>
      </c>
      <c r="K78" s="22">
        <f>data[[#This Row],[Nb nuits]]*data[[#This Row],[Nb pers.]]</f>
        <v>4</v>
      </c>
      <c r="L78" s="23">
        <f>data[[#This Row],[Prix de base]]/data[[#This Row],[Nb nuit·pers]]</f>
        <v>23.512499999999999</v>
      </c>
      <c r="M78" s="1" t="str">
        <f>IF(AND(MONTH(data[[#This Row],[Date]])&gt;=5,MONTH(data[[#This Row],[Date]])&lt;=9),"Haute","Basse")</f>
        <v>Haute</v>
      </c>
    </row>
    <row r="79" spans="1:13" x14ac:dyDescent="0.2">
      <c r="A79" s="5" t="s">
        <v>18</v>
      </c>
      <c r="B79" s="6">
        <v>45454</v>
      </c>
      <c r="C79" s="7">
        <v>2</v>
      </c>
      <c r="D79" s="7">
        <v>1</v>
      </c>
      <c r="E79" s="8">
        <v>7.7</v>
      </c>
      <c r="F79" s="8">
        <v>181.37</v>
      </c>
      <c r="G79" s="8">
        <v>23</v>
      </c>
      <c r="H79" s="2">
        <f>data[[#This Row],[Montant hôte net + frais]]-data[[#This Row],[Frais de linge net]]</f>
        <v>158.37</v>
      </c>
      <c r="I79" s="2">
        <f>data[[#This Row],[Prix de base]]+data[[#This Row],[Taxe séjour Booking]]</f>
        <v>166.07</v>
      </c>
      <c r="J79" s="22">
        <f>1</f>
        <v>1</v>
      </c>
      <c r="K79" s="22">
        <f>data[[#This Row],[Nb nuits]]*data[[#This Row],[Nb pers.]]</f>
        <v>2</v>
      </c>
      <c r="L79" s="23">
        <f>data[[#This Row],[Prix de base]]/data[[#This Row],[Nb nuit·pers]]</f>
        <v>79.185000000000002</v>
      </c>
      <c r="M79" s="1" t="str">
        <f>IF(AND(MONTH(data[[#This Row],[Date]])&gt;=5,MONTH(data[[#This Row],[Date]])&lt;=9),"Haute","Basse")</f>
        <v>Haute</v>
      </c>
    </row>
    <row r="80" spans="1:13" x14ac:dyDescent="0.2">
      <c r="A80" s="5" t="s">
        <v>18</v>
      </c>
      <c r="B80" s="6">
        <v>45460</v>
      </c>
      <c r="C80" s="7">
        <v>1</v>
      </c>
      <c r="D80" s="7">
        <v>2</v>
      </c>
      <c r="E80" s="8">
        <v>2.9</v>
      </c>
      <c r="F80" s="8">
        <v>81.77</v>
      </c>
      <c r="G80" s="8">
        <v>25</v>
      </c>
      <c r="H80" s="2">
        <f>data[[#This Row],[Montant hôte net + frais]]-data[[#This Row],[Frais de linge net]]</f>
        <v>56.769999999999996</v>
      </c>
      <c r="I80" s="2">
        <f>data[[#This Row],[Prix de base]]+data[[#This Row],[Taxe séjour Booking]]</f>
        <v>59.669999999999995</v>
      </c>
      <c r="J80" s="22">
        <f>1</f>
        <v>1</v>
      </c>
      <c r="K80" s="22">
        <f>data[[#This Row],[Nb nuits]]*data[[#This Row],[Nb pers.]]</f>
        <v>2</v>
      </c>
      <c r="L80" s="23">
        <f>data[[#This Row],[Prix de base]]/data[[#This Row],[Nb nuit·pers]]</f>
        <v>28.384999999999998</v>
      </c>
      <c r="M80" s="1" t="str">
        <f>IF(AND(MONTH(data[[#This Row],[Date]])&gt;=5,MONTH(data[[#This Row],[Date]])&lt;=9),"Haute","Basse")</f>
        <v>Haute</v>
      </c>
    </row>
    <row r="81" spans="1:13" x14ac:dyDescent="0.2">
      <c r="A81" s="5" t="s">
        <v>18</v>
      </c>
      <c r="B81" s="6">
        <v>45461</v>
      </c>
      <c r="C81" s="7">
        <v>1</v>
      </c>
      <c r="D81" s="7">
        <v>3</v>
      </c>
      <c r="E81" s="8">
        <v>3.33</v>
      </c>
      <c r="F81" s="8">
        <v>90.88</v>
      </c>
      <c r="G81" s="8">
        <v>25</v>
      </c>
      <c r="H81" s="2">
        <f>data[[#This Row],[Montant hôte net + frais]]-data[[#This Row],[Frais de linge net]]</f>
        <v>65.88</v>
      </c>
      <c r="I81" s="2">
        <f>data[[#This Row],[Prix de base]]+data[[#This Row],[Taxe séjour Booking]]</f>
        <v>69.209999999999994</v>
      </c>
      <c r="J81" s="22">
        <f>1</f>
        <v>1</v>
      </c>
      <c r="K81" s="22">
        <f>data[[#This Row],[Nb nuits]]*data[[#This Row],[Nb pers.]]</f>
        <v>3</v>
      </c>
      <c r="L81" s="23">
        <f>data[[#This Row],[Prix de base]]/data[[#This Row],[Nb nuit·pers]]</f>
        <v>21.959999999999997</v>
      </c>
      <c r="M81" s="1" t="str">
        <f>IF(AND(MONTH(data[[#This Row],[Date]])&gt;=5,MONTH(data[[#This Row],[Date]])&lt;=9),"Haute","Basse")</f>
        <v>Haute</v>
      </c>
    </row>
    <row r="82" spans="1:13" x14ac:dyDescent="0.2">
      <c r="A82" s="52" t="s">
        <v>19</v>
      </c>
      <c r="B82" s="53">
        <v>45462</v>
      </c>
      <c r="C82" s="52">
        <v>1</v>
      </c>
      <c r="D82" s="52">
        <v>2</v>
      </c>
      <c r="E82" s="52">
        <v>2.9</v>
      </c>
      <c r="F82" s="54">
        <v>81.77</v>
      </c>
      <c r="G82" s="54">
        <v>25</v>
      </c>
      <c r="H82" s="2">
        <f>data[[#This Row],[Montant hôte net + frais]]-data[[#This Row],[Frais de linge net]]</f>
        <v>56.769999999999996</v>
      </c>
      <c r="I82" s="2">
        <f>data[[#This Row],[Prix de base]]+data[[#This Row],[Taxe séjour Booking]]</f>
        <v>59.669999999999995</v>
      </c>
      <c r="J82" s="22">
        <f>1</f>
        <v>1</v>
      </c>
      <c r="K82" s="22">
        <f>data[[#This Row],[Nb nuits]]*data[[#This Row],[Nb pers.]]</f>
        <v>2</v>
      </c>
      <c r="L82" s="23">
        <f>data[[#This Row],[Prix de base]]/data[[#This Row],[Nb nuit·pers]]</f>
        <v>28.384999999999998</v>
      </c>
      <c r="M82" s="1" t="str">
        <f>IF(AND(MONTH(data[[#This Row],[Date]])&gt;=5,MONTH(data[[#This Row],[Date]])&lt;=9),"Haute","Basse")</f>
        <v>Haute</v>
      </c>
    </row>
    <row r="83" spans="1:13" x14ac:dyDescent="0.2">
      <c r="A83" s="52" t="s">
        <v>19</v>
      </c>
      <c r="B83" s="53">
        <v>45463</v>
      </c>
      <c r="C83" s="52">
        <v>1</v>
      </c>
      <c r="D83" s="52">
        <v>1</v>
      </c>
      <c r="E83" s="52">
        <v>2.9</v>
      </c>
      <c r="F83" s="54">
        <v>81.77</v>
      </c>
      <c r="G83" s="54">
        <v>25</v>
      </c>
      <c r="H83" s="2">
        <f>data[[#This Row],[Montant hôte net + frais]]-data[[#This Row],[Frais de linge net]]</f>
        <v>56.769999999999996</v>
      </c>
      <c r="I83" s="2">
        <f>data[[#This Row],[Prix de base]]+data[[#This Row],[Taxe séjour Booking]]</f>
        <v>59.669999999999995</v>
      </c>
      <c r="J83" s="22">
        <f>1</f>
        <v>1</v>
      </c>
      <c r="K83" s="22">
        <f>data[[#This Row],[Nb nuits]]*data[[#This Row],[Nb pers.]]</f>
        <v>1</v>
      </c>
      <c r="L83" s="23">
        <f>data[[#This Row],[Prix de base]]/data[[#This Row],[Nb nuit·pers]]</f>
        <v>56.769999999999996</v>
      </c>
      <c r="M83" s="1" t="str">
        <f>IF(AND(MONTH(data[[#This Row],[Date]])&gt;=5,MONTH(data[[#This Row],[Date]])&lt;=9),"Haute","Basse")</f>
        <v>Haute</v>
      </c>
    </row>
    <row r="84" spans="1:13" x14ac:dyDescent="0.2">
      <c r="A84" s="52" t="s">
        <v>20</v>
      </c>
      <c r="B84" s="53">
        <v>45467</v>
      </c>
      <c r="C84" s="52">
        <v>4</v>
      </c>
      <c r="D84" s="52">
        <v>2</v>
      </c>
      <c r="E84" s="52"/>
      <c r="F84" s="54">
        <v>231.36</v>
      </c>
      <c r="G84" s="54">
        <v>20</v>
      </c>
      <c r="H84" s="2">
        <f>data[[#This Row],[Montant hôte net + frais]]-data[[#This Row],[Frais de linge net]]</f>
        <v>211.36</v>
      </c>
      <c r="I84" s="2">
        <f>data[[#This Row],[Prix de base]]+data[[#This Row],[Taxe séjour Booking]]</f>
        <v>211.36</v>
      </c>
      <c r="J84" s="22">
        <f>1</f>
        <v>1</v>
      </c>
      <c r="K84" s="22">
        <f>data[[#This Row],[Nb nuits]]*data[[#This Row],[Nb pers.]]</f>
        <v>8</v>
      </c>
      <c r="L84" s="23">
        <f>data[[#This Row],[Prix de base]]/data[[#This Row],[Nb nuit·pers]]</f>
        <v>26.42</v>
      </c>
      <c r="M84" s="1" t="str">
        <f>IF(AND(MONTH(data[[#This Row],[Date]])&gt;=5,MONTH(data[[#This Row],[Date]])&lt;=9),"Haute","Basse")</f>
        <v>Haute</v>
      </c>
    </row>
    <row r="85" spans="1:13" x14ac:dyDescent="0.2">
      <c r="A85" s="52" t="s">
        <v>19</v>
      </c>
      <c r="B85" s="53">
        <v>45471</v>
      </c>
      <c r="C85" s="52">
        <v>3</v>
      </c>
      <c r="D85" s="52">
        <v>2</v>
      </c>
      <c r="E85" s="52">
        <v>10.08</v>
      </c>
      <c r="F85" s="54">
        <v>270.08</v>
      </c>
      <c r="G85" s="54">
        <v>20</v>
      </c>
      <c r="H85" s="2">
        <f>data[[#This Row],[Montant hôte net + frais]]-data[[#This Row],[Frais de linge net]]</f>
        <v>250.07999999999998</v>
      </c>
      <c r="I85" s="2">
        <f>data[[#This Row],[Prix de base]]+data[[#This Row],[Taxe séjour Booking]]</f>
        <v>260.15999999999997</v>
      </c>
      <c r="J85" s="22">
        <f>1</f>
        <v>1</v>
      </c>
      <c r="K85" s="22">
        <f>data[[#This Row],[Nb nuits]]*data[[#This Row],[Nb pers.]]</f>
        <v>6</v>
      </c>
      <c r="L85" s="23">
        <f>data[[#This Row],[Prix de base]]/data[[#This Row],[Nb nuit·pers]]</f>
        <v>41.68</v>
      </c>
      <c r="M85" s="1" t="str">
        <f>IF(AND(MONTH(data[[#This Row],[Date]])&gt;=5,MONTH(data[[#This Row],[Date]])&lt;=9),"Haute","Basse")</f>
        <v>Haute</v>
      </c>
    </row>
    <row r="86" spans="1:13" x14ac:dyDescent="0.2">
      <c r="A86" s="52" t="s">
        <v>19</v>
      </c>
      <c r="B86" s="53">
        <v>45471</v>
      </c>
      <c r="C86" s="52">
        <v>1</v>
      </c>
      <c r="D86" s="52">
        <v>4</v>
      </c>
      <c r="E86" s="52">
        <v>4.6399999999999997</v>
      </c>
      <c r="F86" s="54">
        <v>135.04</v>
      </c>
      <c r="G86" s="54">
        <v>20</v>
      </c>
      <c r="H86" s="2">
        <f>data[[#This Row],[Montant hôte net + frais]]-data[[#This Row],[Frais de linge net]]</f>
        <v>115.03999999999999</v>
      </c>
      <c r="I86" s="2">
        <f>data[[#This Row],[Prix de base]]+data[[#This Row],[Taxe séjour Booking]]</f>
        <v>119.67999999999999</v>
      </c>
      <c r="J86" s="22">
        <f>1</f>
        <v>1</v>
      </c>
      <c r="K86" s="22">
        <f>data[[#This Row],[Nb nuits]]*data[[#This Row],[Nb pers.]]</f>
        <v>4</v>
      </c>
      <c r="L86" s="23">
        <f>data[[#This Row],[Prix de base]]/data[[#This Row],[Nb nuit·pers]]</f>
        <v>28.759999999999998</v>
      </c>
      <c r="M86" s="1" t="str">
        <f>IF(AND(MONTH(data[[#This Row],[Date]])&gt;=5,MONTH(data[[#This Row],[Date]])&lt;=9),"Haute","Basse")</f>
        <v>Haute</v>
      </c>
    </row>
    <row r="87" spans="1:13" x14ac:dyDescent="0.2">
      <c r="A87" s="52" t="s">
        <v>20</v>
      </c>
      <c r="B87" s="53">
        <v>45474</v>
      </c>
      <c r="C87" s="52">
        <v>3</v>
      </c>
      <c r="D87" s="52">
        <v>2</v>
      </c>
      <c r="E87" s="52"/>
      <c r="F87" s="54">
        <v>207.26</v>
      </c>
      <c r="G87" s="54">
        <v>20</v>
      </c>
      <c r="H87" s="2">
        <f>data[[#This Row],[Montant hôte net + frais]]-data[[#This Row],[Frais de linge net]]</f>
        <v>187.26</v>
      </c>
      <c r="I87" s="2">
        <f>data[[#This Row],[Prix de base]]+data[[#This Row],[Taxe séjour Booking]]</f>
        <v>187.26</v>
      </c>
      <c r="J87" s="22">
        <f>1</f>
        <v>1</v>
      </c>
      <c r="K87" s="22">
        <f>data[[#This Row],[Nb nuits]]*data[[#This Row],[Nb pers.]]</f>
        <v>6</v>
      </c>
      <c r="L87" s="23">
        <f>data[[#This Row],[Prix de base]]/data[[#This Row],[Nb nuit·pers]]</f>
        <v>31.209999999999997</v>
      </c>
      <c r="M87" s="1" t="str">
        <f>IF(AND(MONTH(data[[#This Row],[Date]])&gt;=5,MONTH(data[[#This Row],[Date]])&lt;=9),"Haute","Basse")</f>
        <v>Haute</v>
      </c>
    </row>
    <row r="88" spans="1:13" x14ac:dyDescent="0.2">
      <c r="A88" s="1" t="s">
        <v>19</v>
      </c>
      <c r="B88" s="59">
        <v>45478</v>
      </c>
      <c r="C88" s="57">
        <v>1</v>
      </c>
      <c r="D88" s="57">
        <v>4</v>
      </c>
      <c r="E88" s="2">
        <v>4.6399999999999997</v>
      </c>
      <c r="F88" s="2">
        <v>135.04</v>
      </c>
      <c r="G88" s="2">
        <v>20</v>
      </c>
      <c r="H88" s="58">
        <f>data[[#This Row],[Montant hôte net + frais]]-data[[#This Row],[Frais de linge net]]</f>
        <v>115.03999999999999</v>
      </c>
      <c r="I88" s="2">
        <f>data[[#This Row],[Prix de base]]+data[[#This Row],[Taxe séjour Booking]]</f>
        <v>119.67999999999999</v>
      </c>
      <c r="J88" s="22">
        <f>1</f>
        <v>1</v>
      </c>
      <c r="K88" s="22">
        <f>data[[#This Row],[Nb nuits]]*data[[#This Row],[Nb pers.]]</f>
        <v>4</v>
      </c>
      <c r="L88" s="23">
        <f>data[[#This Row],[Prix de base]]/data[[#This Row],[Nb nuit·pers]]</f>
        <v>28.759999999999998</v>
      </c>
      <c r="M88" s="1" t="str">
        <f>IF(AND(MONTH(data[[#This Row],[Date]])&gt;=5,MONTH(data[[#This Row],[Date]])&lt;=9),"Haute","Basse")</f>
        <v>Haute</v>
      </c>
    </row>
    <row r="89" spans="1:13" x14ac:dyDescent="0.2">
      <c r="A89" s="1" t="s">
        <v>19</v>
      </c>
      <c r="B89" s="59">
        <v>45479</v>
      </c>
      <c r="C89" s="57">
        <v>1</v>
      </c>
      <c r="D89" s="57">
        <v>4</v>
      </c>
      <c r="E89" s="2">
        <v>4.6399999999999997</v>
      </c>
      <c r="F89" s="2">
        <v>135.04</v>
      </c>
      <c r="G89" s="2">
        <v>20</v>
      </c>
      <c r="H89" s="58">
        <f>data[[#This Row],[Montant hôte net + frais]]-data[[#This Row],[Frais de linge net]]</f>
        <v>115.03999999999999</v>
      </c>
      <c r="I89" s="2">
        <f>data[[#This Row],[Prix de base]]+data[[#This Row],[Taxe séjour Booking]]</f>
        <v>119.67999999999999</v>
      </c>
      <c r="J89" s="22">
        <f>1</f>
        <v>1</v>
      </c>
      <c r="K89" s="22">
        <f>data[[#This Row],[Nb nuits]]*data[[#This Row],[Nb pers.]]</f>
        <v>4</v>
      </c>
      <c r="L89" s="23">
        <f>data[[#This Row],[Prix de base]]/data[[#This Row],[Nb nuit·pers]]</f>
        <v>28.759999999999998</v>
      </c>
      <c r="M89" s="1" t="str">
        <f>IF(AND(MONTH(data[[#This Row],[Date]])&gt;=5,MONTH(data[[#This Row],[Date]])&lt;=9),"Haute","Basse")</f>
        <v>Haute</v>
      </c>
    </row>
    <row r="90" spans="1:13" x14ac:dyDescent="0.2">
      <c r="A90" s="1" t="s">
        <v>19</v>
      </c>
      <c r="B90" s="59">
        <v>45486</v>
      </c>
      <c r="C90" s="57">
        <v>2</v>
      </c>
      <c r="D90" s="57">
        <v>3</v>
      </c>
      <c r="E90" s="2">
        <v>8.89</v>
      </c>
      <c r="F90" s="2">
        <v>203.2</v>
      </c>
      <c r="G90" s="2">
        <v>20</v>
      </c>
      <c r="H90" s="58">
        <f>data[[#This Row],[Montant hôte net + frais]]-data[[#This Row],[Frais de linge net]]</f>
        <v>183.2</v>
      </c>
      <c r="I90" s="2">
        <f>data[[#This Row],[Prix de base]]+data[[#This Row],[Taxe séjour Booking]]</f>
        <v>192.08999999999997</v>
      </c>
      <c r="J90" s="22">
        <f>1</f>
        <v>1</v>
      </c>
      <c r="K90" s="22">
        <f>data[[#This Row],[Nb nuits]]*data[[#This Row],[Nb pers.]]</f>
        <v>6</v>
      </c>
      <c r="L90" s="23">
        <f>data[[#This Row],[Prix de base]]/data[[#This Row],[Nb nuit·pers]]</f>
        <v>30.533333333333331</v>
      </c>
      <c r="M90" s="1" t="str">
        <f>IF(AND(MONTH(data[[#This Row],[Date]])&gt;=5,MONTH(data[[#This Row],[Date]])&lt;=9),"Haute","Basse")</f>
        <v>Haute</v>
      </c>
    </row>
    <row r="91" spans="1:13" x14ac:dyDescent="0.2">
      <c r="A91" s="1" t="s">
        <v>19</v>
      </c>
      <c r="B91" s="59">
        <v>45490</v>
      </c>
      <c r="C91" s="57">
        <v>1</v>
      </c>
      <c r="D91" s="57">
        <v>2</v>
      </c>
      <c r="E91" s="2">
        <v>3.86</v>
      </c>
      <c r="F91" s="2">
        <v>101.86</v>
      </c>
      <c r="G91" s="2">
        <v>25</v>
      </c>
      <c r="H91" s="58">
        <f>data[[#This Row],[Montant hôte net + frais]]-data[[#This Row],[Frais de linge net]]</f>
        <v>76.86</v>
      </c>
      <c r="I91" s="2">
        <f>data[[#This Row],[Prix de base]]+data[[#This Row],[Taxe séjour Booking]]</f>
        <v>80.72</v>
      </c>
      <c r="J91" s="22">
        <f>1</f>
        <v>1</v>
      </c>
      <c r="K91" s="22">
        <f>data[[#This Row],[Nb nuits]]*data[[#This Row],[Nb pers.]]</f>
        <v>2</v>
      </c>
      <c r="L91" s="23">
        <f>data[[#This Row],[Prix de base]]/data[[#This Row],[Nb nuit·pers]]</f>
        <v>38.43</v>
      </c>
      <c r="M91" s="1" t="str">
        <f>IF(AND(MONTH(data[[#This Row],[Date]])&gt;=5,MONTH(data[[#This Row],[Date]])&lt;=9),"Haute","Basse")</f>
        <v>Haute</v>
      </c>
    </row>
    <row r="92" spans="1:13" x14ac:dyDescent="0.2">
      <c r="A92" s="1" t="s">
        <v>19</v>
      </c>
      <c r="B92" s="59">
        <v>45493</v>
      </c>
      <c r="C92" s="57">
        <v>1</v>
      </c>
      <c r="D92" s="57">
        <v>2</v>
      </c>
      <c r="E92" s="2">
        <v>4.28</v>
      </c>
      <c r="F92" s="2">
        <v>110.83</v>
      </c>
      <c r="G92" s="2">
        <v>25</v>
      </c>
      <c r="H92" s="58">
        <f>data[[#This Row],[Montant hôte net + frais]]-data[[#This Row],[Frais de linge net]]</f>
        <v>85.83</v>
      </c>
      <c r="I92" s="2">
        <f>data[[#This Row],[Prix de base]]+data[[#This Row],[Taxe séjour Booking]]</f>
        <v>90.11</v>
      </c>
      <c r="J92" s="22">
        <f>1</f>
        <v>1</v>
      </c>
      <c r="K92" s="22">
        <f>data[[#This Row],[Nb nuits]]*data[[#This Row],[Nb pers.]]</f>
        <v>2</v>
      </c>
      <c r="L92" s="23">
        <f>data[[#This Row],[Prix de base]]/data[[#This Row],[Nb nuit·pers]]</f>
        <v>42.914999999999999</v>
      </c>
      <c r="M92" s="1" t="str">
        <f>IF(AND(MONTH(data[[#This Row],[Date]])&gt;=5,MONTH(data[[#This Row],[Date]])&lt;=9),"Haute","Basse")</f>
        <v>Haute</v>
      </c>
    </row>
    <row r="93" spans="1:13" x14ac:dyDescent="0.2">
      <c r="A93" s="1" t="s">
        <v>19</v>
      </c>
      <c r="B93" s="59">
        <v>45496</v>
      </c>
      <c r="C93" s="57">
        <v>3</v>
      </c>
      <c r="D93" s="57">
        <v>2</v>
      </c>
      <c r="E93" s="2">
        <v>11.57</v>
      </c>
      <c r="F93" s="2"/>
      <c r="G93" s="2">
        <v>25</v>
      </c>
      <c r="H93" s="58">
        <f>data[[#This Row],[Montant hôte net + frais]]-data[[#This Row],[Frais de linge net]]</f>
        <v>-25</v>
      </c>
      <c r="I93" s="2">
        <f>data[[#This Row],[Prix de base]]+data[[#This Row],[Taxe séjour Booking]]</f>
        <v>-13.43</v>
      </c>
      <c r="J93" s="22">
        <f>1</f>
        <v>1</v>
      </c>
      <c r="K93" s="22">
        <f>data[[#This Row],[Nb nuits]]*data[[#This Row],[Nb pers.]]</f>
        <v>6</v>
      </c>
      <c r="L93" s="23">
        <f>data[[#This Row],[Prix de base]]/data[[#This Row],[Nb nuit·pers]]</f>
        <v>-4.166666666666667</v>
      </c>
      <c r="M93" s="1" t="str">
        <f>IF(AND(MONTH(data[[#This Row],[Date]])&gt;=5,MONTH(data[[#This Row],[Date]])&lt;=9),"Haute","Basse")</f>
        <v>Haute</v>
      </c>
    </row>
    <row r="94" spans="1:13" x14ac:dyDescent="0.2">
      <c r="A94" s="1" t="s">
        <v>19</v>
      </c>
      <c r="B94" s="59">
        <v>45501</v>
      </c>
      <c r="C94" s="57">
        <v>1</v>
      </c>
      <c r="D94" s="57">
        <v>1</v>
      </c>
      <c r="E94" s="2">
        <v>3.85</v>
      </c>
      <c r="F94" s="2">
        <v>127.52</v>
      </c>
      <c r="G94" s="2">
        <v>25</v>
      </c>
      <c r="H94" s="63">
        <f>data[[#This Row],[Montant hôte net + frais]]-data[[#This Row],[Frais de linge net]]</f>
        <v>102.52</v>
      </c>
      <c r="I94" s="64">
        <f>data[[#This Row],[Prix de base]]+data[[#This Row],[Taxe séjour Booking]]</f>
        <v>106.36999999999999</v>
      </c>
      <c r="J94" s="22">
        <f>1</f>
        <v>1</v>
      </c>
      <c r="K94" s="22">
        <f>data[[#This Row],[Nb nuits]]*data[[#This Row],[Nb pers.]]</f>
        <v>1</v>
      </c>
      <c r="L94" s="23">
        <f>data[[#This Row],[Prix de base]]/data[[#This Row],[Nb nuit·pers]]</f>
        <v>102.52</v>
      </c>
      <c r="M94" s="65" t="str">
        <f>IF(AND(MONTH(data[[#This Row],[Date]])&gt;=5,MONTH(data[[#This Row],[Date]])&lt;=9),"Haute","Basse")</f>
        <v>Haute</v>
      </c>
    </row>
    <row r="95" spans="1:13" x14ac:dyDescent="0.2">
      <c r="A95" s="1" t="s">
        <v>19</v>
      </c>
      <c r="B95" s="59">
        <v>45502</v>
      </c>
      <c r="C95" s="57">
        <v>6</v>
      </c>
      <c r="D95" s="57">
        <v>3</v>
      </c>
      <c r="E95" s="2">
        <v>23.13</v>
      </c>
      <c r="F95" s="2">
        <v>506.23</v>
      </c>
      <c r="G95" s="2">
        <v>25</v>
      </c>
      <c r="H95" s="63">
        <f>data[[#This Row],[Montant hôte net + frais]]-data[[#This Row],[Frais de linge net]]</f>
        <v>481.23</v>
      </c>
      <c r="I95" s="64">
        <f>data[[#This Row],[Prix de base]]+data[[#This Row],[Taxe séjour Booking]]</f>
        <v>504.36</v>
      </c>
      <c r="J95" s="22">
        <f>1</f>
        <v>1</v>
      </c>
      <c r="K95" s="22">
        <f>data[[#This Row],[Nb nuits]]*data[[#This Row],[Nb pers.]]</f>
        <v>18</v>
      </c>
      <c r="L95" s="23">
        <f>data[[#This Row],[Prix de base]]/data[[#This Row],[Nb nuit·pers]]</f>
        <v>26.734999999999999</v>
      </c>
      <c r="M95" s="65" t="str">
        <f>IF(AND(MONTH(data[[#This Row],[Date]])&gt;=5,MONTH(data[[#This Row],[Date]])&lt;=9),"Haute","Basse")</f>
        <v>Haute</v>
      </c>
    </row>
    <row r="96" spans="1:13" x14ac:dyDescent="0.2">
      <c r="A96" s="1" t="s">
        <v>19</v>
      </c>
      <c r="B96" s="59">
        <v>45508</v>
      </c>
      <c r="C96" s="57">
        <v>3</v>
      </c>
      <c r="D96" s="57">
        <v>4</v>
      </c>
      <c r="E96" s="2">
        <v>13.91</v>
      </c>
      <c r="F96" s="2">
        <v>312.76</v>
      </c>
      <c r="G96" s="2">
        <v>25</v>
      </c>
      <c r="H96" s="63">
        <f>data[[#This Row],[Montant hôte net + frais]]-data[[#This Row],[Frais de linge net]]</f>
        <v>287.76</v>
      </c>
      <c r="I96" s="64">
        <f>data[[#This Row],[Prix de base]]+data[[#This Row],[Taxe séjour Booking]]</f>
        <v>301.67</v>
      </c>
      <c r="J96" s="22">
        <f>1</f>
        <v>1</v>
      </c>
      <c r="K96" s="22">
        <f>data[[#This Row],[Nb nuits]]*data[[#This Row],[Nb pers.]]</f>
        <v>12</v>
      </c>
      <c r="L96" s="23">
        <f>data[[#This Row],[Prix de base]]/data[[#This Row],[Nb nuit·pers]]</f>
        <v>23.98</v>
      </c>
      <c r="M96" s="65" t="str">
        <f>IF(AND(MONTH(data[[#This Row],[Date]])&gt;=5,MONTH(data[[#This Row],[Date]])&lt;=9),"Haute","Basse")</f>
        <v>Haute</v>
      </c>
    </row>
    <row r="97" spans="1:13" x14ac:dyDescent="0.2">
      <c r="A97" s="1" t="s">
        <v>19</v>
      </c>
      <c r="B97" s="59">
        <v>45511</v>
      </c>
      <c r="C97" s="57">
        <v>1</v>
      </c>
      <c r="D97" s="57">
        <v>4</v>
      </c>
      <c r="E97" s="2">
        <v>4.63</v>
      </c>
      <c r="F97" s="2">
        <v>118.03</v>
      </c>
      <c r="G97" s="2">
        <v>25</v>
      </c>
      <c r="H97" s="63">
        <f>data[[#This Row],[Montant hôte net + frais]]-data[[#This Row],[Frais de linge net]]</f>
        <v>93.03</v>
      </c>
      <c r="I97" s="64">
        <f>data[[#This Row],[Prix de base]]+data[[#This Row],[Taxe séjour Booking]]</f>
        <v>97.66</v>
      </c>
      <c r="J97" s="22">
        <f>1</f>
        <v>1</v>
      </c>
      <c r="K97" s="22">
        <f>data[[#This Row],[Nb nuits]]*data[[#This Row],[Nb pers.]]</f>
        <v>4</v>
      </c>
      <c r="L97" s="23">
        <f>data[[#This Row],[Prix de base]]/data[[#This Row],[Nb nuit·pers]]</f>
        <v>23.2575</v>
      </c>
      <c r="M97" s="65" t="str">
        <f>IF(AND(MONTH(data[[#This Row],[Date]])&gt;=5,MONTH(data[[#This Row],[Date]])&lt;=9),"Haute","Basse")</f>
        <v>Haute</v>
      </c>
    </row>
    <row r="98" spans="1:13" x14ac:dyDescent="0.2">
      <c r="A98" s="1" t="s">
        <v>20</v>
      </c>
      <c r="B98" s="59">
        <v>45512</v>
      </c>
      <c r="C98" s="57">
        <v>1</v>
      </c>
      <c r="D98" s="57">
        <v>2</v>
      </c>
      <c r="E98" s="2"/>
      <c r="F98" s="2">
        <v>96.4</v>
      </c>
      <c r="G98" s="2">
        <v>20</v>
      </c>
      <c r="H98" s="58">
        <f>data[[#This Row],[Montant hôte net + frais]]-data[[#This Row],[Frais de linge net]]</f>
        <v>76.400000000000006</v>
      </c>
      <c r="I98" s="2">
        <f>data[[#This Row],[Prix de base]]+data[[#This Row],[Taxe séjour Booking]]</f>
        <v>76.400000000000006</v>
      </c>
      <c r="J98" s="22">
        <f>1</f>
        <v>1</v>
      </c>
      <c r="K98" s="22">
        <f>data[[#This Row],[Nb nuits]]*data[[#This Row],[Nb pers.]]</f>
        <v>2</v>
      </c>
      <c r="L98" s="23">
        <f>data[[#This Row],[Prix de base]]/data[[#This Row],[Nb nuit·pers]]</f>
        <v>38.200000000000003</v>
      </c>
      <c r="M98" s="1" t="str">
        <f>IF(AND(MONTH(data[[#This Row],[Date]])&gt;=5,MONTH(data[[#This Row],[Date]])&lt;=9),"Haute","Basse")</f>
        <v>Haute</v>
      </c>
    </row>
    <row r="99" spans="1:13" x14ac:dyDescent="0.2">
      <c r="A99" s="1" t="s">
        <v>19</v>
      </c>
      <c r="B99" s="59">
        <v>45513</v>
      </c>
      <c r="C99" s="57">
        <v>1</v>
      </c>
      <c r="D99" s="57">
        <v>4</v>
      </c>
      <c r="E99" s="2">
        <v>4.63</v>
      </c>
      <c r="F99" s="2">
        <v>118.03</v>
      </c>
      <c r="G99" s="2">
        <v>25</v>
      </c>
      <c r="H99" s="63">
        <f>data[[#This Row],[Montant hôte net + frais]]-data[[#This Row],[Frais de linge net]]</f>
        <v>93.03</v>
      </c>
      <c r="I99" s="64">
        <f>data[[#This Row],[Prix de base]]+data[[#This Row],[Taxe séjour Booking]]</f>
        <v>97.66</v>
      </c>
      <c r="J99" s="22">
        <f>1</f>
        <v>1</v>
      </c>
      <c r="K99" s="22">
        <f>data[[#This Row],[Nb nuits]]*data[[#This Row],[Nb pers.]]</f>
        <v>4</v>
      </c>
      <c r="L99" s="23">
        <f>data[[#This Row],[Prix de base]]/data[[#This Row],[Nb nuit·pers]]</f>
        <v>23.2575</v>
      </c>
      <c r="M99" s="65" t="str">
        <f>IF(AND(MONTH(data[[#This Row],[Date]])&gt;=5,MONTH(data[[#This Row],[Date]])&lt;=9),"Haute","Basse")</f>
        <v>Haute</v>
      </c>
    </row>
    <row r="100" spans="1:13" x14ac:dyDescent="0.2">
      <c r="A100" s="1" t="s">
        <v>19</v>
      </c>
      <c r="B100" s="59">
        <v>45514</v>
      </c>
      <c r="C100" s="57">
        <v>1</v>
      </c>
      <c r="D100" s="57">
        <v>3</v>
      </c>
      <c r="E100" s="2">
        <v>4.4400000000000004</v>
      </c>
      <c r="F100" s="2">
        <v>109.94</v>
      </c>
      <c r="G100" s="2">
        <v>20</v>
      </c>
      <c r="H100" s="63">
        <f>data[[#This Row],[Montant hôte net + frais]]-data[[#This Row],[Frais de linge net]]</f>
        <v>89.94</v>
      </c>
      <c r="I100" s="64">
        <f>data[[#This Row],[Prix de base]]+data[[#This Row],[Taxe séjour Booking]]</f>
        <v>94.38</v>
      </c>
      <c r="J100" s="22">
        <f>1</f>
        <v>1</v>
      </c>
      <c r="K100" s="22">
        <f>data[[#This Row],[Nb nuits]]*data[[#This Row],[Nb pers.]]</f>
        <v>3</v>
      </c>
      <c r="L100" s="23">
        <f>data[[#This Row],[Prix de base]]/data[[#This Row],[Nb nuit·pers]]</f>
        <v>29.98</v>
      </c>
      <c r="M100" s="65" t="str">
        <f>IF(AND(MONTH(data[[#This Row],[Date]])&gt;=5,MONTH(data[[#This Row],[Date]])&lt;=9),"Haute","Basse")</f>
        <v>Haute</v>
      </c>
    </row>
    <row r="101" spans="1:13" x14ac:dyDescent="0.2">
      <c r="A101" s="1" t="s">
        <v>19</v>
      </c>
      <c r="B101" s="59">
        <v>45515</v>
      </c>
      <c r="C101" s="57">
        <v>6</v>
      </c>
      <c r="D101" s="57">
        <v>5</v>
      </c>
      <c r="E101" s="2">
        <v>27.76</v>
      </c>
      <c r="F101" s="2">
        <v>602.98</v>
      </c>
      <c r="G101" s="2">
        <v>25</v>
      </c>
      <c r="H101" s="63">
        <f>data[[#This Row],[Montant hôte net + frais]]-data[[#This Row],[Frais de linge net]]</f>
        <v>577.98</v>
      </c>
      <c r="I101" s="64">
        <f>data[[#This Row],[Prix de base]]+data[[#This Row],[Taxe séjour Booking]]</f>
        <v>605.74</v>
      </c>
      <c r="J101" s="22">
        <f>1</f>
        <v>1</v>
      </c>
      <c r="K101" s="22">
        <f>data[[#This Row],[Nb nuits]]*data[[#This Row],[Nb pers.]]</f>
        <v>30</v>
      </c>
      <c r="L101" s="23">
        <f>data[[#This Row],[Prix de base]]/data[[#This Row],[Nb nuit·pers]]</f>
        <v>19.266000000000002</v>
      </c>
      <c r="M101" s="65" t="str">
        <f>IF(AND(MONTH(data[[#This Row],[Date]])&gt;=5,MONTH(data[[#This Row],[Date]])&lt;=9),"Haute","Basse")</f>
        <v>Haute</v>
      </c>
    </row>
    <row r="102" spans="1:13" x14ac:dyDescent="0.2">
      <c r="A102" s="1" t="s">
        <v>19</v>
      </c>
      <c r="B102" s="59">
        <v>45515</v>
      </c>
      <c r="C102" s="57">
        <v>5</v>
      </c>
      <c r="D102" s="57">
        <v>2</v>
      </c>
      <c r="E102" s="2">
        <v>0</v>
      </c>
      <c r="F102" s="2"/>
      <c r="G102" s="2">
        <v>25</v>
      </c>
      <c r="H102" s="63">
        <f>data[[#This Row],[Montant hôte net + frais]]-data[[#This Row],[Frais de linge net]]</f>
        <v>-25</v>
      </c>
      <c r="I102" s="64">
        <f>data[[#This Row],[Prix de base]]+data[[#This Row],[Taxe séjour Booking]]</f>
        <v>-25</v>
      </c>
      <c r="J102" s="22">
        <f>1</f>
        <v>1</v>
      </c>
      <c r="K102" s="22">
        <f>data[[#This Row],[Nb nuits]]*data[[#This Row],[Nb pers.]]</f>
        <v>10</v>
      </c>
      <c r="L102" s="23">
        <f>data[[#This Row],[Prix de base]]/data[[#This Row],[Nb nuit·pers]]</f>
        <v>-2.5</v>
      </c>
      <c r="M102" s="65" t="str">
        <f>IF(AND(MONTH(data[[#This Row],[Date]])&gt;=5,MONTH(data[[#This Row],[Date]])&lt;=9),"Haute","Basse")</f>
        <v>Haute</v>
      </c>
    </row>
    <row r="103" spans="1:13" x14ac:dyDescent="0.2">
      <c r="A103" s="1" t="s">
        <v>19</v>
      </c>
      <c r="B103" s="59">
        <v>45521</v>
      </c>
      <c r="C103" s="57">
        <v>1</v>
      </c>
      <c r="D103" s="57">
        <v>3</v>
      </c>
      <c r="E103" s="2">
        <v>4.43</v>
      </c>
      <c r="F103" s="2">
        <v>113.93</v>
      </c>
      <c r="G103" s="2">
        <v>25</v>
      </c>
      <c r="H103" s="63">
        <f>data[[#This Row],[Montant hôte net + frais]]-data[[#This Row],[Frais de linge net]]</f>
        <v>88.93</v>
      </c>
      <c r="I103" s="64">
        <f>data[[#This Row],[Prix de base]]+data[[#This Row],[Taxe séjour Booking]]</f>
        <v>93.360000000000014</v>
      </c>
      <c r="J103" s="22">
        <f>1</f>
        <v>1</v>
      </c>
      <c r="K103" s="22">
        <f>data[[#This Row],[Nb nuits]]*data[[#This Row],[Nb pers.]]</f>
        <v>3</v>
      </c>
      <c r="L103" s="23">
        <f>data[[#This Row],[Prix de base]]/data[[#This Row],[Nb nuit·pers]]</f>
        <v>29.643333333333334</v>
      </c>
      <c r="M103" s="65" t="str">
        <f>IF(AND(MONTH(data[[#This Row],[Date]])&gt;=5,MONTH(data[[#This Row],[Date]])&lt;=9),"Haute","Basse")</f>
        <v>Haute</v>
      </c>
    </row>
    <row r="104" spans="1:13" x14ac:dyDescent="0.2">
      <c r="A104" s="1" t="s">
        <v>19</v>
      </c>
      <c r="B104" s="59">
        <v>45523</v>
      </c>
      <c r="C104" s="57">
        <v>1</v>
      </c>
      <c r="D104" s="57">
        <v>3</v>
      </c>
      <c r="E104" s="2">
        <v>4.63</v>
      </c>
      <c r="F104" s="2">
        <v>117.98</v>
      </c>
      <c r="G104" s="2">
        <v>25</v>
      </c>
      <c r="H104" s="63">
        <f>data[[#This Row],[Montant hôte net + frais]]-data[[#This Row],[Frais de linge net]]</f>
        <v>92.98</v>
      </c>
      <c r="I104" s="64">
        <f>data[[#This Row],[Prix de base]]+data[[#This Row],[Taxe séjour Booking]]</f>
        <v>97.61</v>
      </c>
      <c r="J104" s="22">
        <f>1</f>
        <v>1</v>
      </c>
      <c r="K104" s="22">
        <f>data[[#This Row],[Nb nuits]]*data[[#This Row],[Nb pers.]]</f>
        <v>3</v>
      </c>
      <c r="L104" s="23">
        <f>data[[#This Row],[Prix de base]]/data[[#This Row],[Nb nuit·pers]]</f>
        <v>30.993333333333336</v>
      </c>
      <c r="M104" s="65" t="str">
        <f>IF(AND(MONTH(data[[#This Row],[Date]])&gt;=5,MONTH(data[[#This Row],[Date]])&lt;=9),"Haute","Basse")</f>
        <v>Haute</v>
      </c>
    </row>
  </sheetData>
  <conditionalFormatting sqref="M5:M104">
    <cfRule type="containsText" dxfId="355" priority="1" operator="containsText" text="Haute">
      <formula>NOT(ISERROR(SEARCH("Haute",M5)))</formula>
    </cfRule>
    <cfRule type="containsText" dxfId="354" priority="2" operator="containsText" text="Basse">
      <formula>NOT(ISERROR(SEARCH("Basse",M5)))</formula>
    </cfRule>
  </conditionalFormatting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drawing r:id="rId2"/>
  <legacyDrawing r:id="rId3"/>
  <legacyDrawingHF r:id="rId4"/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24E8-2CDF-4CEF-8B8A-5CDC6CB400C6}">
  <dimension ref="A1:AA65"/>
  <sheetViews>
    <sheetView showGridLines="0" tabSelected="1" workbookViewId="0">
      <selection activeCell="J25" sqref="J25"/>
    </sheetView>
  </sheetViews>
  <sheetFormatPr baseColWidth="10" defaultColWidth="11.42578125" defaultRowHeight="12.75" x14ac:dyDescent="0.2"/>
  <cols>
    <col min="1" max="1" width="9.5703125" bestFit="1" customWidth="1"/>
    <col min="2" max="2" width="9.140625" bestFit="1" customWidth="1"/>
    <col min="3" max="3" width="6.28515625" bestFit="1" customWidth="1"/>
    <col min="4" max="4" width="5" bestFit="1" customWidth="1"/>
    <col min="5" max="5" width="10.5703125" bestFit="1" customWidth="1"/>
    <col min="6" max="6" width="6.28515625" bestFit="1" customWidth="1"/>
    <col min="7" max="7" width="6.140625" bestFit="1" customWidth="1"/>
    <col min="8" max="8" width="5.5703125" bestFit="1" customWidth="1"/>
    <col min="9" max="9" width="6.42578125" bestFit="1" customWidth="1"/>
    <col min="10" max="10" width="7.28515625" bestFit="1" customWidth="1"/>
    <col min="11" max="11" width="6.42578125" bestFit="1" customWidth="1"/>
    <col min="12" max="12" width="9.42578125" bestFit="1" customWidth="1"/>
    <col min="13" max="13" width="5.85546875" bestFit="1" customWidth="1"/>
    <col min="14" max="14" width="9.42578125" bestFit="1" customWidth="1"/>
    <col min="15" max="16" width="5.85546875" bestFit="1" customWidth="1"/>
    <col min="17" max="17" width="5.42578125" bestFit="1" customWidth="1"/>
    <col min="18" max="18" width="20.140625" bestFit="1" customWidth="1"/>
    <col min="19" max="19" width="17.28515625" bestFit="1" customWidth="1"/>
    <col min="20" max="20" width="15.7109375" bestFit="1" customWidth="1"/>
    <col min="21" max="21" width="17" bestFit="1" customWidth="1"/>
    <col min="22" max="22" width="8.85546875" style="14" bestFit="1" customWidth="1"/>
    <col min="23" max="23" width="10.140625" style="14" customWidth="1"/>
    <col min="24" max="24" width="14.42578125" bestFit="1" customWidth="1"/>
    <col min="25" max="25" width="11.5703125" bestFit="1" customWidth="1"/>
    <col min="26" max="26" width="10.140625" bestFit="1" customWidth="1"/>
    <col min="27" max="27" width="8.85546875" bestFit="1" customWidth="1"/>
    <col min="28" max="28" width="4.85546875" bestFit="1" customWidth="1"/>
    <col min="29" max="29" width="6.85546875" bestFit="1" customWidth="1"/>
    <col min="30" max="30" width="14.42578125" bestFit="1" customWidth="1"/>
    <col min="31" max="31" width="11.5703125" bestFit="1" customWidth="1"/>
    <col min="32" max="32" width="10.140625" bestFit="1" customWidth="1"/>
    <col min="33" max="33" width="11.28515625" bestFit="1" customWidth="1"/>
    <col min="34" max="34" width="11.5703125" bestFit="1" customWidth="1"/>
    <col min="35" max="35" width="13.7109375" bestFit="1" customWidth="1"/>
    <col min="36" max="36" width="21.42578125" bestFit="1" customWidth="1"/>
    <col min="37" max="37" width="18.5703125" bestFit="1" customWidth="1"/>
    <col min="38" max="38" width="17.140625" bestFit="1" customWidth="1"/>
    <col min="39" max="39" width="18.28515625" bestFit="1" customWidth="1"/>
    <col min="40" max="40" width="14.5703125" bestFit="1" customWidth="1"/>
    <col min="41" max="41" width="9.85546875" bestFit="1" customWidth="1"/>
    <col min="42" max="42" width="14.85546875" bestFit="1" customWidth="1"/>
    <col min="43" max="43" width="10.140625" bestFit="1" customWidth="1"/>
  </cols>
  <sheetData>
    <row r="1" spans="1:27" ht="23.25" x14ac:dyDescent="0.2">
      <c r="A1" s="24" t="s">
        <v>21</v>
      </c>
      <c r="V1"/>
      <c r="W1"/>
    </row>
    <row r="2" spans="1:27" x14ac:dyDescent="0.2">
      <c r="V2"/>
      <c r="W2"/>
      <c r="AA2" s="18"/>
    </row>
    <row r="3" spans="1:27" ht="12.6" customHeight="1" x14ac:dyDescent="0.2">
      <c r="A3" s="9" t="s">
        <v>22</v>
      </c>
      <c r="B3" s="9" t="s">
        <v>23</v>
      </c>
      <c r="V3"/>
      <c r="W3"/>
    </row>
    <row r="4" spans="1:27" ht="51" x14ac:dyDescent="0.2">
      <c r="B4" t="s">
        <v>17</v>
      </c>
      <c r="D4" s="13" t="s">
        <v>24</v>
      </c>
      <c r="E4" t="s">
        <v>18</v>
      </c>
      <c r="G4" s="13" t="s">
        <v>25</v>
      </c>
      <c r="H4" t="s">
        <v>26</v>
      </c>
      <c r="I4" s="60" t="s">
        <v>27</v>
      </c>
      <c r="J4" s="60"/>
      <c r="K4" s="60"/>
      <c r="L4" s="61" t="s">
        <v>21</v>
      </c>
      <c r="M4" s="61"/>
      <c r="N4" s="61"/>
      <c r="O4" s="61"/>
      <c r="V4"/>
      <c r="W4"/>
    </row>
    <row r="5" spans="1:27" x14ac:dyDescent="0.2">
      <c r="A5" s="9" t="s">
        <v>28</v>
      </c>
      <c r="B5" t="s">
        <v>29</v>
      </c>
      <c r="C5" t="s">
        <v>30</v>
      </c>
      <c r="D5" s="13"/>
      <c r="E5" t="s">
        <v>29</v>
      </c>
      <c r="F5" t="s">
        <v>30</v>
      </c>
      <c r="G5" s="13"/>
      <c r="I5" s="55" t="s">
        <v>17</v>
      </c>
      <c r="J5" s="55" t="s">
        <v>18</v>
      </c>
      <c r="K5" s="55" t="s">
        <v>26</v>
      </c>
      <c r="L5" s="31" t="s">
        <v>5</v>
      </c>
      <c r="M5" s="31" t="s">
        <v>17</v>
      </c>
      <c r="N5" s="31" t="s">
        <v>18</v>
      </c>
      <c r="O5" s="55" t="s">
        <v>26</v>
      </c>
      <c r="P5" s="32" t="s">
        <v>29</v>
      </c>
      <c r="Q5" s="32" t="s">
        <v>30</v>
      </c>
      <c r="V5"/>
      <c r="W5"/>
    </row>
    <row r="6" spans="1:27" x14ac:dyDescent="0.2">
      <c r="A6" s="19" t="s">
        <v>31</v>
      </c>
      <c r="B6" s="67">
        <v>14</v>
      </c>
      <c r="C6" s="67">
        <v>14</v>
      </c>
      <c r="D6" s="67">
        <v>28</v>
      </c>
      <c r="E6" s="67">
        <v>37</v>
      </c>
      <c r="F6" s="67">
        <v>13</v>
      </c>
      <c r="G6" s="67">
        <v>50</v>
      </c>
      <c r="H6" s="67">
        <v>78</v>
      </c>
      <c r="I6" s="33" cm="1">
        <f t="array" aca="1" ref="I6" ca="1">DATE(YEAR(INDIRECT("premNuit"&amp;I$5)),12,31)-INDIRECT("premNuit"&amp;I$5)+1</f>
        <v>133</v>
      </c>
      <c r="J6" s="33" cm="1">
        <f t="array" aca="1" ref="J6" ca="1">DATE(YEAR(INDIRECT("premNuit"&amp;J$5)),12,31)-INDIRECT("premNuit"&amp;J$5)+1</f>
        <v>125</v>
      </c>
      <c r="K6" s="33">
        <f t="shared" ref="K6:K19" ca="1" si="0">SUM(I6:J6)</f>
        <v>258</v>
      </c>
      <c r="L6" s="35">
        <v>2023</v>
      </c>
      <c r="M6" s="26">
        <f ca="1">IFERROR(D6/I6,"")</f>
        <v>0.21052631578947367</v>
      </c>
      <c r="N6" s="26">
        <f ca="1">IFERROR(G6/J6,"")</f>
        <v>0.4</v>
      </c>
      <c r="O6" s="26">
        <f t="shared" ref="O6:O19" ca="1" si="1">IFERROR(H6/K6,"")</f>
        <v>0.30232558139534882</v>
      </c>
      <c r="P6" s="36"/>
      <c r="Q6" s="36"/>
      <c r="V6"/>
      <c r="W6"/>
    </row>
    <row r="7" spans="1:27" x14ac:dyDescent="0.2">
      <c r="A7" s="12" t="s">
        <v>32</v>
      </c>
      <c r="B7" s="67"/>
      <c r="C7" s="67"/>
      <c r="D7" s="67"/>
      <c r="E7" s="67"/>
      <c r="F7" s="67"/>
      <c r="G7" s="67"/>
      <c r="H7" s="67"/>
      <c r="I7" s="34" cm="1">
        <f t="array" aca="1" ref="I7" ca="1">_nbNuitsDispo($A7,$A$6,I$5)</f>
        <v>0</v>
      </c>
      <c r="J7" s="34" cm="1">
        <f t="array" aca="1" ref="J7" ca="1">_nbNuitsDispo($A7,$A$6,J$5)</f>
        <v>0</v>
      </c>
      <c r="K7" s="34">
        <f t="shared" ca="1" si="0"/>
        <v>0</v>
      </c>
      <c r="L7" s="28" cm="1">
        <f t="array" ref="L7">_dateVal(A7,$A$6)</f>
        <v>44927</v>
      </c>
      <c r="M7" s="27" t="str">
        <f t="shared" ref="M7:M13" ca="1" si="2">IFERROR(D7/I7,"")</f>
        <v/>
      </c>
      <c r="N7" s="27" t="str">
        <f t="shared" ref="N7:N13" ca="1" si="3">IFERROR(G7/J7,"")</f>
        <v/>
      </c>
      <c r="O7" s="27" t="str">
        <f t="shared" ca="1" si="1"/>
        <v/>
      </c>
      <c r="P7" s="36"/>
      <c r="Q7" s="36"/>
      <c r="V7"/>
      <c r="W7"/>
    </row>
    <row r="8" spans="1:27" x14ac:dyDescent="0.2">
      <c r="A8" s="12" t="s">
        <v>33</v>
      </c>
      <c r="B8" s="67"/>
      <c r="C8" s="67"/>
      <c r="D8" s="67"/>
      <c r="E8" s="67"/>
      <c r="F8" s="67"/>
      <c r="G8" s="67"/>
      <c r="H8" s="67"/>
      <c r="I8" s="34" cm="1">
        <f t="array" aca="1" ref="I8" ca="1">_nbNuitsDispo($A8,$A$6,I$5)</f>
        <v>0</v>
      </c>
      <c r="J8" s="34" cm="1">
        <f t="array" aca="1" ref="J8" ca="1">_nbNuitsDispo($A8,$A$6,J$5)</f>
        <v>0</v>
      </c>
      <c r="K8" s="34">
        <f t="shared" ref="K8:K18" ca="1" si="4">SUM(I8:J8)</f>
        <v>0</v>
      </c>
      <c r="L8" s="28" cm="1">
        <f t="array" ref="L8">_dateVal(A8,$A$6)</f>
        <v>44958</v>
      </c>
      <c r="M8" s="27" t="str">
        <f t="shared" ca="1" si="2"/>
        <v/>
      </c>
      <c r="N8" s="27" t="str">
        <f t="shared" ca="1" si="3"/>
        <v/>
      </c>
      <c r="O8" s="27" t="str">
        <f t="shared" ca="1" si="1"/>
        <v/>
      </c>
      <c r="P8" s="36"/>
      <c r="Q8" s="36"/>
      <c r="V8"/>
      <c r="W8"/>
    </row>
    <row r="9" spans="1:27" x14ac:dyDescent="0.2">
      <c r="A9" s="12" t="s">
        <v>34</v>
      </c>
      <c r="B9" s="67"/>
      <c r="C9" s="67"/>
      <c r="D9" s="67"/>
      <c r="E9" s="67"/>
      <c r="F9" s="67"/>
      <c r="G9" s="67"/>
      <c r="H9" s="67"/>
      <c r="I9" s="34" cm="1">
        <f t="array" aca="1" ref="I9" ca="1">_nbNuitsDispo($A9,$A$6,I$5)</f>
        <v>0</v>
      </c>
      <c r="J9" s="34" cm="1">
        <f t="array" aca="1" ref="J9" ca="1">_nbNuitsDispo($A9,$A$6,J$5)</f>
        <v>0</v>
      </c>
      <c r="K9" s="34">
        <f t="shared" ca="1" si="4"/>
        <v>0</v>
      </c>
      <c r="L9" s="28" cm="1">
        <f t="array" ref="L9">_dateVal(A9,$A$6)</f>
        <v>44986</v>
      </c>
      <c r="M9" s="27" t="str">
        <f t="shared" ca="1" si="2"/>
        <v/>
      </c>
      <c r="N9" s="27" t="str">
        <f t="shared" ca="1" si="3"/>
        <v/>
      </c>
      <c r="O9" s="27" t="str">
        <f t="shared" ca="1" si="1"/>
        <v/>
      </c>
      <c r="P9" s="36"/>
      <c r="Q9" s="36"/>
      <c r="V9"/>
      <c r="W9"/>
    </row>
    <row r="10" spans="1:27" x14ac:dyDescent="0.2">
      <c r="A10" s="12" t="s">
        <v>35</v>
      </c>
      <c r="B10" s="67"/>
      <c r="C10" s="67"/>
      <c r="D10" s="67"/>
      <c r="E10" s="67"/>
      <c r="F10" s="67"/>
      <c r="G10" s="67"/>
      <c r="H10" s="67"/>
      <c r="I10" s="34" cm="1">
        <f t="array" aca="1" ref="I10" ca="1">_nbNuitsDispo($A10,$A$6,I$5)</f>
        <v>0</v>
      </c>
      <c r="J10" s="34" cm="1">
        <f t="array" aca="1" ref="J10" ca="1">_nbNuitsDispo($A10,$A$6,J$5)</f>
        <v>0</v>
      </c>
      <c r="K10" s="34">
        <f t="shared" ca="1" si="4"/>
        <v>0</v>
      </c>
      <c r="L10" s="28" cm="1">
        <f t="array" ref="L10">_dateVal(A10,$A$6)</f>
        <v>45017</v>
      </c>
      <c r="M10" s="27" t="str">
        <f t="shared" ca="1" si="2"/>
        <v/>
      </c>
      <c r="N10" s="27" t="str">
        <f t="shared" ca="1" si="3"/>
        <v/>
      </c>
      <c r="O10" s="27" t="str">
        <f t="shared" ca="1" si="1"/>
        <v/>
      </c>
      <c r="P10" s="36"/>
      <c r="Q10" s="36"/>
      <c r="V10"/>
      <c r="W10"/>
    </row>
    <row r="11" spans="1:27" x14ac:dyDescent="0.2">
      <c r="A11" s="12" t="s">
        <v>36</v>
      </c>
      <c r="B11" s="67"/>
      <c r="C11" s="67"/>
      <c r="D11" s="67"/>
      <c r="E11" s="67"/>
      <c r="F11" s="67"/>
      <c r="G11" s="67"/>
      <c r="H11" s="67"/>
      <c r="I11" s="34" cm="1">
        <f t="array" aca="1" ref="I11" ca="1">_nbNuitsDispo($A11,$A$6,I$5)</f>
        <v>0</v>
      </c>
      <c r="J11" s="34" cm="1">
        <f t="array" aca="1" ref="J11" ca="1">_nbNuitsDispo($A11,$A$6,J$5)</f>
        <v>0</v>
      </c>
      <c r="K11" s="34">
        <f t="shared" ca="1" si="4"/>
        <v>0</v>
      </c>
      <c r="L11" s="28" cm="1">
        <f t="array" ref="L11">_dateVal(A11,$A$6)</f>
        <v>45047</v>
      </c>
      <c r="M11" s="27" t="str">
        <f t="shared" ca="1" si="2"/>
        <v/>
      </c>
      <c r="N11" s="27" t="str">
        <f t="shared" ca="1" si="3"/>
        <v/>
      </c>
      <c r="O11" s="27" t="str">
        <f t="shared" ca="1" si="1"/>
        <v/>
      </c>
      <c r="P11" s="36"/>
      <c r="Q11" s="36"/>
      <c r="V11"/>
      <c r="W11"/>
    </row>
    <row r="12" spans="1:27" x14ac:dyDescent="0.2">
      <c r="A12" s="12" t="s">
        <v>37</v>
      </c>
      <c r="B12" s="67"/>
      <c r="C12" s="67"/>
      <c r="D12" s="67"/>
      <c r="E12" s="67"/>
      <c r="F12" s="67"/>
      <c r="G12" s="67"/>
      <c r="H12" s="67"/>
      <c r="I12" s="34" cm="1">
        <f t="array" aca="1" ref="I12" ca="1">_nbNuitsDispo($A12,$A$6,I$5)</f>
        <v>0</v>
      </c>
      <c r="J12" s="34" cm="1">
        <f t="array" aca="1" ref="J12" ca="1">_nbNuitsDispo($A12,$A$6,J$5)</f>
        <v>0</v>
      </c>
      <c r="K12" s="34">
        <f t="shared" ca="1" si="4"/>
        <v>0</v>
      </c>
      <c r="L12" s="28" cm="1">
        <f t="array" ref="L12">_dateVal(A12,$A$6)</f>
        <v>45078</v>
      </c>
      <c r="M12" s="27" t="str">
        <f t="shared" ca="1" si="2"/>
        <v/>
      </c>
      <c r="N12" s="27" t="str">
        <f t="shared" ca="1" si="3"/>
        <v/>
      </c>
      <c r="O12" s="27" t="str">
        <f t="shared" ca="1" si="1"/>
        <v/>
      </c>
      <c r="P12" s="36"/>
      <c r="Q12" s="36"/>
      <c r="V12"/>
      <c r="W12"/>
    </row>
    <row r="13" spans="1:27" x14ac:dyDescent="0.2">
      <c r="A13" s="12" t="s">
        <v>38</v>
      </c>
      <c r="B13" s="67"/>
      <c r="C13" s="67"/>
      <c r="D13" s="67"/>
      <c r="E13" s="67"/>
      <c r="F13" s="67"/>
      <c r="G13" s="67"/>
      <c r="H13" s="67"/>
      <c r="I13" s="34" cm="1">
        <f t="array" aca="1" ref="I13" ca="1">_nbNuitsDispo($A13,$A$6,I$5)</f>
        <v>0</v>
      </c>
      <c r="J13" s="34" cm="1">
        <f t="array" aca="1" ref="J13" ca="1">_nbNuitsDispo($A13,$A$6,J$5)</f>
        <v>0</v>
      </c>
      <c r="K13" s="34">
        <f t="shared" ca="1" si="4"/>
        <v>0</v>
      </c>
      <c r="L13" s="28" cm="1">
        <f t="array" ref="L13">_dateVal(A13,$A$6)</f>
        <v>45108</v>
      </c>
      <c r="M13" s="27" t="str">
        <f t="shared" ca="1" si="2"/>
        <v/>
      </c>
      <c r="N13" s="27" t="str">
        <f t="shared" ca="1" si="3"/>
        <v/>
      </c>
      <c r="O13" s="27" t="str">
        <f t="shared" ca="1" si="1"/>
        <v/>
      </c>
      <c r="P13" s="36"/>
      <c r="Q13" s="36"/>
      <c r="V13"/>
      <c r="W13"/>
    </row>
    <row r="14" spans="1:27" x14ac:dyDescent="0.2">
      <c r="A14" s="12" t="s">
        <v>39</v>
      </c>
      <c r="B14" s="67"/>
      <c r="C14" s="67">
        <v>9</v>
      </c>
      <c r="D14" s="67">
        <v>9</v>
      </c>
      <c r="E14" s="67"/>
      <c r="F14" s="67">
        <v>1</v>
      </c>
      <c r="G14" s="67">
        <v>1</v>
      </c>
      <c r="H14" s="67">
        <v>10</v>
      </c>
      <c r="I14" s="34" cm="1">
        <f t="array" aca="1" ref="I14" ca="1">_nbNuitsDispo($A14,$A$6,I$5)</f>
        <v>11</v>
      </c>
      <c r="J14" s="34" cm="1">
        <f t="array" aca="1" ref="J14" ca="1">_nbNuitsDispo($A14,$A$6,J$5)</f>
        <v>3</v>
      </c>
      <c r="K14" s="34">
        <f t="shared" ca="1" si="4"/>
        <v>14</v>
      </c>
      <c r="L14" s="28" cm="1">
        <f t="array" ref="L14">_dateVal(A14,$A$6)</f>
        <v>45139</v>
      </c>
      <c r="M14" s="27">
        <f ca="1">IFERROR(D14/I14,"")</f>
        <v>0.81818181818181823</v>
      </c>
      <c r="N14" s="27">
        <f t="shared" ref="N14:N18" ca="1" si="5">IFERROR(G14/J14,"")</f>
        <v>0.33333333333333331</v>
      </c>
      <c r="O14" s="27">
        <f t="shared" ca="1" si="1"/>
        <v>0.7142857142857143</v>
      </c>
      <c r="P14" s="36"/>
      <c r="Q14" s="36"/>
      <c r="V14"/>
      <c r="W14"/>
    </row>
    <row r="15" spans="1:27" x14ac:dyDescent="0.2">
      <c r="A15" s="12" t="s">
        <v>40</v>
      </c>
      <c r="B15" s="67"/>
      <c r="C15" s="67">
        <v>5</v>
      </c>
      <c r="D15" s="67">
        <v>5</v>
      </c>
      <c r="E15" s="67"/>
      <c r="F15" s="67">
        <v>12</v>
      </c>
      <c r="G15" s="67">
        <v>12</v>
      </c>
      <c r="H15" s="67">
        <v>17</v>
      </c>
      <c r="I15" s="34" cm="1">
        <f t="array" aca="1" ref="I15" ca="1">_nbNuitsDispo($A15,$A$6,I$5)</f>
        <v>30</v>
      </c>
      <c r="J15" s="34" cm="1">
        <f t="array" aca="1" ref="J15" ca="1">_nbNuitsDispo($A15,$A$6,J$5)</f>
        <v>30</v>
      </c>
      <c r="K15" s="34">
        <f t="shared" ca="1" si="4"/>
        <v>60</v>
      </c>
      <c r="L15" s="28" cm="1">
        <f t="array" ref="L15">_dateVal(A15,$A$6)</f>
        <v>45170</v>
      </c>
      <c r="M15" s="27">
        <f t="shared" ref="M15:M18" ca="1" si="6">IFERROR(D15/I15,"")</f>
        <v>0.16666666666666666</v>
      </c>
      <c r="N15" s="27">
        <f t="shared" ca="1" si="5"/>
        <v>0.4</v>
      </c>
      <c r="O15" s="27">
        <f t="shared" ca="1" si="1"/>
        <v>0.28333333333333333</v>
      </c>
      <c r="P15" s="36"/>
      <c r="Q15" s="36"/>
      <c r="V15"/>
      <c r="W15"/>
    </row>
    <row r="16" spans="1:27" x14ac:dyDescent="0.2">
      <c r="A16" s="12" t="s">
        <v>41</v>
      </c>
      <c r="B16" s="67">
        <v>5</v>
      </c>
      <c r="C16" s="67"/>
      <c r="D16" s="67">
        <v>5</v>
      </c>
      <c r="E16" s="67">
        <v>16</v>
      </c>
      <c r="F16" s="67"/>
      <c r="G16" s="67">
        <v>16</v>
      </c>
      <c r="H16" s="67">
        <v>21</v>
      </c>
      <c r="I16" s="34" cm="1">
        <f t="array" aca="1" ref="I16" ca="1">_nbNuitsDispo($A16,$A$6,I$5)</f>
        <v>31</v>
      </c>
      <c r="J16" s="34" cm="1">
        <f t="array" aca="1" ref="J16" ca="1">_nbNuitsDispo($A16,$A$6,J$5)</f>
        <v>31</v>
      </c>
      <c r="K16" s="34">
        <f t="shared" ca="1" si="4"/>
        <v>62</v>
      </c>
      <c r="L16" s="28" cm="1">
        <f t="array" ref="L16">_dateVal(A16,$A$6)</f>
        <v>45200</v>
      </c>
      <c r="M16" s="27">
        <f t="shared" ca="1" si="6"/>
        <v>0.16129032258064516</v>
      </c>
      <c r="N16" s="27">
        <f t="shared" ca="1" si="5"/>
        <v>0.5161290322580645</v>
      </c>
      <c r="O16" s="27">
        <f t="shared" ca="1" si="1"/>
        <v>0.33870967741935482</v>
      </c>
      <c r="P16" s="36"/>
      <c r="Q16" s="36"/>
      <c r="V16"/>
      <c r="W16"/>
    </row>
    <row r="17" spans="1:23" x14ac:dyDescent="0.2">
      <c r="A17" s="12" t="s">
        <v>42</v>
      </c>
      <c r="B17" s="67">
        <v>3</v>
      </c>
      <c r="C17" s="67"/>
      <c r="D17" s="67">
        <v>3</v>
      </c>
      <c r="E17" s="67">
        <v>6</v>
      </c>
      <c r="F17" s="67"/>
      <c r="G17" s="67">
        <v>6</v>
      </c>
      <c r="H17" s="67">
        <v>9</v>
      </c>
      <c r="I17" s="34" cm="1">
        <f t="array" aca="1" ref="I17" ca="1">_nbNuitsDispo($A17,$A$6,I$5)</f>
        <v>30</v>
      </c>
      <c r="J17" s="34" cm="1">
        <f t="array" aca="1" ref="J17" ca="1">_nbNuitsDispo($A17,$A$6,J$5)</f>
        <v>30</v>
      </c>
      <c r="K17" s="34">
        <f t="shared" ca="1" si="4"/>
        <v>60</v>
      </c>
      <c r="L17" s="28" cm="1">
        <f t="array" ref="L17">_dateVal(A17,$A$6)</f>
        <v>45231</v>
      </c>
      <c r="M17" s="27">
        <f t="shared" ca="1" si="6"/>
        <v>0.1</v>
      </c>
      <c r="N17" s="27">
        <f t="shared" ca="1" si="5"/>
        <v>0.2</v>
      </c>
      <c r="O17" s="27">
        <f t="shared" ca="1" si="1"/>
        <v>0.15</v>
      </c>
      <c r="P17" s="36"/>
      <c r="Q17" s="36"/>
      <c r="V17"/>
      <c r="W17"/>
    </row>
    <row r="18" spans="1:23" x14ac:dyDescent="0.2">
      <c r="A18" s="12" t="s">
        <v>43</v>
      </c>
      <c r="B18" s="67">
        <v>6</v>
      </c>
      <c r="C18" s="67"/>
      <c r="D18" s="67">
        <v>6</v>
      </c>
      <c r="E18" s="67">
        <v>15</v>
      </c>
      <c r="F18" s="67"/>
      <c r="G18" s="67">
        <v>15</v>
      </c>
      <c r="H18" s="67">
        <v>21</v>
      </c>
      <c r="I18" s="34" cm="1">
        <f t="array" aca="1" ref="I18" ca="1">_nbNuitsDispo($A18,$A$6,I$5)</f>
        <v>31</v>
      </c>
      <c r="J18" s="34" cm="1">
        <f t="array" aca="1" ref="J18" ca="1">_nbNuitsDispo($A18,$A$6,J$5)</f>
        <v>31</v>
      </c>
      <c r="K18" s="34">
        <f t="shared" ca="1" si="4"/>
        <v>62</v>
      </c>
      <c r="L18" s="28" cm="1">
        <f t="array" ref="L18">_dateVal(A18,$A$6)</f>
        <v>45261</v>
      </c>
      <c r="M18" s="27">
        <f t="shared" ca="1" si="6"/>
        <v>0.19354838709677419</v>
      </c>
      <c r="N18" s="27">
        <f t="shared" ca="1" si="5"/>
        <v>0.4838709677419355</v>
      </c>
      <c r="O18" s="27">
        <f t="shared" ca="1" si="1"/>
        <v>0.33870967741935482</v>
      </c>
      <c r="P18" s="36"/>
      <c r="Q18" s="36"/>
      <c r="V18"/>
      <c r="W18"/>
    </row>
    <row r="19" spans="1:23" x14ac:dyDescent="0.2">
      <c r="A19" s="19" t="s">
        <v>44</v>
      </c>
      <c r="B19" s="67">
        <v>27</v>
      </c>
      <c r="C19" s="67">
        <v>14</v>
      </c>
      <c r="D19" s="67">
        <v>41</v>
      </c>
      <c r="E19" s="67">
        <v>23</v>
      </c>
      <c r="F19" s="67">
        <v>67</v>
      </c>
      <c r="G19" s="67">
        <v>90</v>
      </c>
      <c r="H19" s="67">
        <v>131</v>
      </c>
      <c r="I19" s="33" cm="1">
        <f t="array" aca="1" ref="I19" ca="1">INDIRECT("dernNuit"&amp;B$4)-DATE(YEAR(INDIRECT("dernNuit"&amp;B$4)),1,1)+1</f>
        <v>149</v>
      </c>
      <c r="J19" s="33" cm="1">
        <f t="array" aca="1" ref="J19" ca="1">INDIRECT("dernNuit"&amp;E$4)-DATE(YEAR(INDIRECT("dernNuit"&amp;E$4)),1,1)+1</f>
        <v>170</v>
      </c>
      <c r="K19" s="33">
        <f t="shared" ca="1" si="0"/>
        <v>319</v>
      </c>
      <c r="L19" s="25">
        <v>2024</v>
      </c>
      <c r="M19" s="26">
        <f ca="1">IFERROR(D19/I19,"")</f>
        <v>0.27516778523489932</v>
      </c>
      <c r="N19" s="26">
        <f ca="1">IFERROR(G19/J19,"")</f>
        <v>0.52941176470588236</v>
      </c>
      <c r="O19" s="26">
        <f t="shared" ca="1" si="1"/>
        <v>0.41065830721003133</v>
      </c>
      <c r="P19" s="36"/>
      <c r="Q19" s="36"/>
      <c r="V19"/>
      <c r="W19"/>
    </row>
    <row r="20" spans="1:23" x14ac:dyDescent="0.2">
      <c r="A20" s="12" t="s">
        <v>32</v>
      </c>
      <c r="B20" s="67">
        <v>10</v>
      </c>
      <c r="C20" s="67"/>
      <c r="D20" s="67">
        <v>10</v>
      </c>
      <c r="E20" s="67">
        <v>1</v>
      </c>
      <c r="F20" s="67"/>
      <c r="G20" s="67">
        <v>1</v>
      </c>
      <c r="H20" s="67">
        <v>11</v>
      </c>
      <c r="I20" s="34" cm="1">
        <f t="array" aca="1" ref="I20" ca="1">_nbNuitsDispo($A20,$A$19,I$5)</f>
        <v>31</v>
      </c>
      <c r="J20" s="34" cm="1">
        <f t="array" aca="1" ref="J20" ca="1">_nbNuitsDispo($A20,$A$19,J$5)</f>
        <v>31</v>
      </c>
      <c r="K20" s="34">
        <f t="shared" ref="K20:K32" ca="1" si="7">SUM(I20:J20)</f>
        <v>62</v>
      </c>
      <c r="L20" s="28" cm="1">
        <f t="array" ref="L20">_dateVal(A20,$A$19)</f>
        <v>45292</v>
      </c>
      <c r="M20" s="27">
        <f t="shared" ref="M20:M31" ca="1" si="8">IFERROR(D20/I20,"")</f>
        <v>0.32258064516129031</v>
      </c>
      <c r="N20" s="27">
        <f t="shared" ref="N20:N31" ca="1" si="9">IFERROR(G20/J20,"")</f>
        <v>3.2258064516129031E-2</v>
      </c>
      <c r="O20" s="27">
        <f t="shared" ref="O20:O31" ca="1" si="10">IFERROR(H20/K20,"")</f>
        <v>0.17741935483870969</v>
      </c>
      <c r="P20" s="36"/>
      <c r="Q20" s="36"/>
      <c r="V20"/>
      <c r="W20"/>
    </row>
    <row r="21" spans="1:23" x14ac:dyDescent="0.2">
      <c r="A21" s="12" t="s">
        <v>33</v>
      </c>
      <c r="B21" s="67">
        <v>9</v>
      </c>
      <c r="C21" s="67"/>
      <c r="D21" s="67">
        <v>9</v>
      </c>
      <c r="E21" s="67">
        <v>2</v>
      </c>
      <c r="F21" s="67"/>
      <c r="G21" s="67">
        <v>2</v>
      </c>
      <c r="H21" s="67">
        <v>11</v>
      </c>
      <c r="I21" s="34" cm="1">
        <f t="array" aca="1" ref="I21" ca="1">_nbNuitsDispo($A21,$A$19,I$5)</f>
        <v>29</v>
      </c>
      <c r="J21" s="34" cm="1">
        <f t="array" aca="1" ref="J21" ca="1">_nbNuitsDispo($A21,$A$19,J$5)</f>
        <v>29</v>
      </c>
      <c r="K21" s="34">
        <f t="shared" ca="1" si="7"/>
        <v>58</v>
      </c>
      <c r="L21" s="28" cm="1">
        <f t="array" ref="L21">_dateVal(A21,$A$19)</f>
        <v>45323</v>
      </c>
      <c r="M21" s="27">
        <f t="shared" ca="1" si="8"/>
        <v>0.31034482758620691</v>
      </c>
      <c r="N21" s="27">
        <f t="shared" ca="1" si="9"/>
        <v>6.8965517241379309E-2</v>
      </c>
      <c r="O21" s="27">
        <f t="shared" ca="1" si="10"/>
        <v>0.18965517241379309</v>
      </c>
      <c r="P21" s="36"/>
      <c r="Q21" s="36"/>
      <c r="V21"/>
      <c r="W21"/>
    </row>
    <row r="22" spans="1:23" x14ac:dyDescent="0.2">
      <c r="A22" s="12" t="s">
        <v>34</v>
      </c>
      <c r="B22" s="67">
        <v>5</v>
      </c>
      <c r="C22" s="67"/>
      <c r="D22" s="67">
        <v>5</v>
      </c>
      <c r="E22" s="67">
        <v>7</v>
      </c>
      <c r="F22" s="67"/>
      <c r="G22" s="67">
        <v>7</v>
      </c>
      <c r="H22" s="67">
        <v>12</v>
      </c>
      <c r="I22" s="34" cm="1">
        <f t="array" aca="1" ref="I22" ca="1">_nbNuitsDispo($A22,$A$19,I$5)</f>
        <v>31</v>
      </c>
      <c r="J22" s="34" cm="1">
        <f t="array" aca="1" ref="J22" ca="1">_nbNuitsDispo($A22,$A$19,J$5)</f>
        <v>31</v>
      </c>
      <c r="K22" s="34">
        <f t="shared" ca="1" si="7"/>
        <v>62</v>
      </c>
      <c r="L22" s="28" cm="1">
        <f t="array" ref="L22">_dateVal(A22,$A$19)</f>
        <v>45352</v>
      </c>
      <c r="M22" s="27">
        <f t="shared" ca="1" si="8"/>
        <v>0.16129032258064516</v>
      </c>
      <c r="N22" s="27">
        <f t="shared" ca="1" si="9"/>
        <v>0.22580645161290322</v>
      </c>
      <c r="O22" s="27">
        <f t="shared" ca="1" si="10"/>
        <v>0.19354838709677419</v>
      </c>
      <c r="P22" s="36"/>
      <c r="Q22" s="36"/>
      <c r="V22"/>
      <c r="W22"/>
    </row>
    <row r="23" spans="1:23" x14ac:dyDescent="0.2">
      <c r="A23" s="12" t="s">
        <v>35</v>
      </c>
      <c r="B23" s="67">
        <v>3</v>
      </c>
      <c r="C23" s="67"/>
      <c r="D23" s="67">
        <v>3</v>
      </c>
      <c r="E23" s="67">
        <v>13</v>
      </c>
      <c r="F23" s="67"/>
      <c r="G23" s="67">
        <v>13</v>
      </c>
      <c r="H23" s="67">
        <v>16</v>
      </c>
      <c r="I23" s="34" cm="1">
        <f t="array" aca="1" ref="I23" ca="1">_nbNuitsDispo($A23,$A$19,I$5)</f>
        <v>30</v>
      </c>
      <c r="J23" s="34" cm="1">
        <f t="array" aca="1" ref="J23" ca="1">_nbNuitsDispo($A23,$A$19,J$5)</f>
        <v>30</v>
      </c>
      <c r="K23" s="34">
        <f t="shared" ca="1" si="7"/>
        <v>60</v>
      </c>
      <c r="L23" s="28" cm="1">
        <f t="array" ref="L23">_dateVal(A23,$A$19)</f>
        <v>45383</v>
      </c>
      <c r="M23" s="27">
        <f t="shared" ca="1" si="8"/>
        <v>0.1</v>
      </c>
      <c r="N23" s="27">
        <f t="shared" ca="1" si="9"/>
        <v>0.43333333333333335</v>
      </c>
      <c r="O23" s="27">
        <f t="shared" ca="1" si="10"/>
        <v>0.26666666666666666</v>
      </c>
      <c r="P23" s="36"/>
      <c r="Q23" s="36"/>
      <c r="V23"/>
      <c r="W23"/>
    </row>
    <row r="24" spans="1:23" x14ac:dyDescent="0.2">
      <c r="A24" s="12" t="s">
        <v>36</v>
      </c>
      <c r="B24" s="67"/>
      <c r="C24" s="67">
        <v>6</v>
      </c>
      <c r="D24" s="67">
        <v>6</v>
      </c>
      <c r="E24" s="67"/>
      <c r="F24" s="67">
        <v>15</v>
      </c>
      <c r="G24" s="67">
        <v>15</v>
      </c>
      <c r="H24" s="67">
        <v>21</v>
      </c>
      <c r="I24" s="34" cm="1">
        <f t="array" aca="1" ref="I24" ca="1">_nbNuitsDispo($A24,$A$19,I$5)</f>
        <v>28</v>
      </c>
      <c r="J24" s="34" cm="1">
        <f t="array" aca="1" ref="J24" ca="1">_nbNuitsDispo($A24,$A$19,J$5)</f>
        <v>31</v>
      </c>
      <c r="K24" s="34">
        <f t="shared" ca="1" si="7"/>
        <v>59</v>
      </c>
      <c r="L24" s="28" cm="1">
        <f t="array" ref="L24">_dateVal(A24,$A$19)</f>
        <v>45413</v>
      </c>
      <c r="M24" s="27">
        <f t="shared" ca="1" si="8"/>
        <v>0.21428571428571427</v>
      </c>
      <c r="N24" s="27">
        <f t="shared" ca="1" si="9"/>
        <v>0.4838709677419355</v>
      </c>
      <c r="O24" s="27">
        <f t="shared" ca="1" si="10"/>
        <v>0.3559322033898305</v>
      </c>
      <c r="P24" s="36"/>
      <c r="Q24" s="36"/>
      <c r="V24"/>
      <c r="W24"/>
    </row>
    <row r="25" spans="1:23" x14ac:dyDescent="0.2">
      <c r="A25" s="12" t="s">
        <v>37</v>
      </c>
      <c r="B25" s="67"/>
      <c r="C25" s="67">
        <v>4</v>
      </c>
      <c r="D25" s="67">
        <v>4</v>
      </c>
      <c r="E25" s="67"/>
      <c r="F25" s="67">
        <v>17</v>
      </c>
      <c r="G25" s="67">
        <v>17</v>
      </c>
      <c r="H25" s="67">
        <v>21</v>
      </c>
      <c r="I25" s="34" cm="1">
        <f t="array" aca="1" ref="I25" ca="1">_nbNuitsDispo($A25,$A$19,I$5)</f>
        <v>0</v>
      </c>
      <c r="J25" s="34" cm="1">
        <f t="array" aca="1" ref="J25" ca="1">_nbNuitsDispo($A25,$A$19,J$5)</f>
        <v>18</v>
      </c>
      <c r="K25" s="34">
        <f t="shared" ca="1" si="7"/>
        <v>18</v>
      </c>
      <c r="L25" s="28" cm="1">
        <f t="array" ref="L25">_dateVal(A25,$A$19)</f>
        <v>45444</v>
      </c>
      <c r="M25" s="27" t="str">
        <f t="shared" ca="1" si="8"/>
        <v/>
      </c>
      <c r="N25" s="27">
        <f t="shared" ca="1" si="9"/>
        <v>0.94444444444444442</v>
      </c>
      <c r="O25" s="27">
        <f t="shared" ca="1" si="10"/>
        <v>1.1666666666666667</v>
      </c>
      <c r="P25" s="36"/>
      <c r="Q25" s="36"/>
      <c r="V25"/>
      <c r="W25"/>
    </row>
    <row r="26" spans="1:23" x14ac:dyDescent="0.2">
      <c r="A26" s="12" t="s">
        <v>38</v>
      </c>
      <c r="B26" s="67"/>
      <c r="C26" s="67">
        <v>3</v>
      </c>
      <c r="D26" s="67">
        <v>3</v>
      </c>
      <c r="E26" s="67"/>
      <c r="F26" s="67">
        <v>16</v>
      </c>
      <c r="G26" s="67">
        <v>16</v>
      </c>
      <c r="H26" s="67">
        <v>19</v>
      </c>
      <c r="I26" s="34" cm="1">
        <f t="array" aca="1" ref="I26" ca="1">_nbNuitsDispo($A26,$A$19,I$5)</f>
        <v>0</v>
      </c>
      <c r="J26" s="34" cm="1">
        <f t="array" aca="1" ref="J26" ca="1">_nbNuitsDispo($A26,$A$19,J$5)</f>
        <v>0</v>
      </c>
      <c r="K26" s="34">
        <f t="shared" ca="1" si="7"/>
        <v>0</v>
      </c>
      <c r="L26" s="28" cm="1">
        <f t="array" ref="L26">_dateVal(A26,$A$19)</f>
        <v>45474</v>
      </c>
      <c r="M26" s="27" t="str">
        <f t="shared" ca="1" si="8"/>
        <v/>
      </c>
      <c r="N26" s="27" t="str">
        <f t="shared" ca="1" si="9"/>
        <v/>
      </c>
      <c r="O26" s="27" t="str">
        <f t="shared" ca="1" si="10"/>
        <v/>
      </c>
      <c r="P26" s="36"/>
      <c r="Q26" s="36"/>
      <c r="V26"/>
      <c r="W26"/>
    </row>
    <row r="27" spans="1:23" x14ac:dyDescent="0.2">
      <c r="A27" s="12" t="s">
        <v>39</v>
      </c>
      <c r="B27" s="67"/>
      <c r="C27" s="67">
        <v>1</v>
      </c>
      <c r="D27" s="67">
        <v>1</v>
      </c>
      <c r="E27" s="67"/>
      <c r="F27" s="67">
        <v>19</v>
      </c>
      <c r="G27" s="67">
        <v>19</v>
      </c>
      <c r="H27" s="67">
        <v>20</v>
      </c>
      <c r="I27" s="34" cm="1">
        <f t="array" aca="1" ref="I27" ca="1">_nbNuitsDispo($A27,$A$19,I$5)</f>
        <v>0</v>
      </c>
      <c r="J27" s="34" cm="1">
        <f t="array" aca="1" ref="J27" ca="1">_nbNuitsDispo($A27,$A$19,J$5)</f>
        <v>0</v>
      </c>
      <c r="K27" s="34">
        <f t="shared" ca="1" si="7"/>
        <v>0</v>
      </c>
      <c r="L27" s="28" cm="1">
        <f t="array" ref="L27">_dateVal(A27,$A$19)</f>
        <v>45505</v>
      </c>
      <c r="M27" s="27" t="str">
        <f t="shared" ca="1" si="8"/>
        <v/>
      </c>
      <c r="N27" s="27" t="str">
        <f t="shared" ca="1" si="9"/>
        <v/>
      </c>
      <c r="O27" s="27" t="str">
        <f t="shared" ca="1" si="10"/>
        <v/>
      </c>
      <c r="P27" s="36"/>
      <c r="Q27" s="36"/>
      <c r="V27"/>
      <c r="W27"/>
    </row>
    <row r="28" spans="1:23" x14ac:dyDescent="0.2">
      <c r="A28" s="12" t="s">
        <v>40</v>
      </c>
      <c r="B28" s="67"/>
      <c r="C28" s="67"/>
      <c r="D28" s="67"/>
      <c r="E28" s="67"/>
      <c r="F28" s="67"/>
      <c r="G28" s="67"/>
      <c r="H28" s="67"/>
      <c r="I28" s="34" cm="1">
        <f t="array" aca="1" ref="I28" ca="1">_nbNuitsDispo($A28,$A$19,I$5)</f>
        <v>0</v>
      </c>
      <c r="J28" s="34" cm="1">
        <f t="array" aca="1" ref="J28" ca="1">_nbNuitsDispo($A28,$A$19,J$5)</f>
        <v>0</v>
      </c>
      <c r="K28" s="34">
        <f t="shared" ca="1" si="7"/>
        <v>0</v>
      </c>
      <c r="L28" s="28" cm="1">
        <f t="array" ref="L28">_dateVal(A28,$A$19)</f>
        <v>45536</v>
      </c>
      <c r="M28" s="27" t="str">
        <f t="shared" ca="1" si="8"/>
        <v/>
      </c>
      <c r="N28" s="27" t="str">
        <f t="shared" ca="1" si="9"/>
        <v/>
      </c>
      <c r="O28" s="27" t="str">
        <f t="shared" ca="1" si="10"/>
        <v/>
      </c>
      <c r="P28" s="36"/>
      <c r="Q28" s="36"/>
      <c r="V28"/>
      <c r="W28"/>
    </row>
    <row r="29" spans="1:23" x14ac:dyDescent="0.2">
      <c r="A29" s="12" t="s">
        <v>41</v>
      </c>
      <c r="B29" s="67"/>
      <c r="C29" s="67"/>
      <c r="D29" s="67"/>
      <c r="E29" s="67"/>
      <c r="F29" s="67"/>
      <c r="G29" s="67"/>
      <c r="H29" s="67"/>
      <c r="I29" s="34" cm="1">
        <f t="array" aca="1" ref="I29" ca="1">_nbNuitsDispo($A29,$A$19,I$5)</f>
        <v>0</v>
      </c>
      <c r="J29" s="34" cm="1">
        <f t="array" aca="1" ref="J29" ca="1">_nbNuitsDispo($A29,$A$19,J$5)</f>
        <v>0</v>
      </c>
      <c r="K29" s="34">
        <f t="shared" ca="1" si="7"/>
        <v>0</v>
      </c>
      <c r="L29" s="28" cm="1">
        <f t="array" ref="L29">_dateVal(A29,$A$19)</f>
        <v>45566</v>
      </c>
      <c r="M29" s="27" t="str">
        <f t="shared" ca="1" si="8"/>
        <v/>
      </c>
      <c r="N29" s="27" t="str">
        <f t="shared" ca="1" si="9"/>
        <v/>
      </c>
      <c r="O29" s="27" t="str">
        <f t="shared" ca="1" si="10"/>
        <v/>
      </c>
      <c r="P29" s="36"/>
      <c r="Q29" s="36"/>
      <c r="V29"/>
      <c r="W29"/>
    </row>
    <row r="30" spans="1:23" x14ac:dyDescent="0.2">
      <c r="A30" s="12" t="s">
        <v>42</v>
      </c>
      <c r="B30" s="67"/>
      <c r="C30" s="67"/>
      <c r="D30" s="67"/>
      <c r="E30" s="67"/>
      <c r="F30" s="67"/>
      <c r="G30" s="67"/>
      <c r="H30" s="67"/>
      <c r="I30" s="34" cm="1">
        <f t="array" aca="1" ref="I30" ca="1">_nbNuitsDispo($A30,$A$19,I$5)</f>
        <v>0</v>
      </c>
      <c r="J30" s="34" cm="1">
        <f t="array" aca="1" ref="J30" ca="1">_nbNuitsDispo($A30,$A$19,J$5)</f>
        <v>0</v>
      </c>
      <c r="K30" s="34">
        <f t="shared" ca="1" si="7"/>
        <v>0</v>
      </c>
      <c r="L30" s="28" cm="1">
        <f t="array" ref="L30">_dateVal(A30,$A$19)</f>
        <v>45597</v>
      </c>
      <c r="M30" s="27" t="str">
        <f t="shared" ca="1" si="8"/>
        <v/>
      </c>
      <c r="N30" s="27" t="str">
        <f t="shared" ca="1" si="9"/>
        <v/>
      </c>
      <c r="O30" s="27" t="str">
        <f t="shared" ca="1" si="10"/>
        <v/>
      </c>
      <c r="P30" s="36"/>
      <c r="Q30" s="36"/>
      <c r="V30"/>
      <c r="W30"/>
    </row>
    <row r="31" spans="1:23" x14ac:dyDescent="0.2">
      <c r="A31" s="12" t="s">
        <v>43</v>
      </c>
      <c r="B31" s="67"/>
      <c r="C31" s="67"/>
      <c r="D31" s="67"/>
      <c r="E31" s="67"/>
      <c r="F31" s="67"/>
      <c r="G31" s="67"/>
      <c r="H31" s="67"/>
      <c r="I31" s="34" cm="1">
        <f t="array" aca="1" ref="I31" ca="1">_nbNuitsDispo($A31,$A$19,I$5)</f>
        <v>0</v>
      </c>
      <c r="J31" s="34" cm="1">
        <f t="array" aca="1" ref="J31" ca="1">_nbNuitsDispo($A31,$A$19,J$5)</f>
        <v>0</v>
      </c>
      <c r="K31" s="34">
        <f t="shared" ca="1" si="7"/>
        <v>0</v>
      </c>
      <c r="L31" s="28" cm="1">
        <f t="array" ref="L31">_dateVal(A31,$A$19)</f>
        <v>45627</v>
      </c>
      <c r="M31" s="27" t="str">
        <f t="shared" ca="1" si="8"/>
        <v/>
      </c>
      <c r="N31" s="27" t="str">
        <f t="shared" ca="1" si="9"/>
        <v/>
      </c>
      <c r="O31" s="27" t="str">
        <f t="shared" ca="1" si="10"/>
        <v/>
      </c>
      <c r="P31" s="36"/>
      <c r="Q31" s="36"/>
      <c r="V31"/>
      <c r="W31"/>
    </row>
    <row r="32" spans="1:23" x14ac:dyDescent="0.2">
      <c r="A32" s="19" t="s">
        <v>26</v>
      </c>
      <c r="B32" s="67">
        <v>41</v>
      </c>
      <c r="C32" s="67">
        <v>28</v>
      </c>
      <c r="D32" s="67">
        <v>69</v>
      </c>
      <c r="E32" s="67">
        <v>60</v>
      </c>
      <c r="F32" s="67">
        <v>80</v>
      </c>
      <c r="G32" s="67">
        <v>140</v>
      </c>
      <c r="H32" s="67">
        <v>209</v>
      </c>
      <c r="I32" s="33">
        <f ca="1">I6+I19</f>
        <v>282</v>
      </c>
      <c r="J32" s="33">
        <f ca="1">J6+J19</f>
        <v>295</v>
      </c>
      <c r="K32" s="33">
        <f t="shared" ca="1" si="7"/>
        <v>577</v>
      </c>
      <c r="L32" s="37" t="s">
        <v>26</v>
      </c>
      <c r="M32" s="26">
        <f t="shared" ref="M32" ca="1" si="11">IFERROR(D32/I32,"")</f>
        <v>0.24468085106382978</v>
      </c>
      <c r="N32" s="26">
        <f t="shared" ref="N32" ca="1" si="12">IFERROR(G32/J32,"")</f>
        <v>0.47457627118644069</v>
      </c>
      <c r="O32" s="26">
        <f t="shared" ref="O32" ca="1" si="13">IFERROR(H32/K32,"")</f>
        <v>0.36221837088388215</v>
      </c>
      <c r="P32" s="25">
        <f>B32+E32</f>
        <v>101</v>
      </c>
      <c r="Q32" s="25">
        <f>C32+F32</f>
        <v>108</v>
      </c>
      <c r="V32"/>
      <c r="W32"/>
    </row>
    <row r="33" spans="1:23" x14ac:dyDescent="0.2">
      <c r="V33"/>
      <c r="W33"/>
    </row>
    <row r="34" spans="1:23" x14ac:dyDescent="0.2">
      <c r="A34" s="20" t="s">
        <v>45</v>
      </c>
      <c r="V34"/>
      <c r="W34"/>
    </row>
    <row r="35" spans="1:23" x14ac:dyDescent="0.2">
      <c r="A35" s="30" t="s">
        <v>46</v>
      </c>
      <c r="V35"/>
      <c r="W35"/>
    </row>
    <row r="40" spans="1:23" x14ac:dyDescent="0.2">
      <c r="V40"/>
      <c r="W40"/>
    </row>
    <row r="41" spans="1:23" x14ac:dyDescent="0.2">
      <c r="V41"/>
      <c r="W41"/>
    </row>
    <row r="42" spans="1:23" x14ac:dyDescent="0.2">
      <c r="V42"/>
      <c r="W42"/>
    </row>
    <row r="43" spans="1:23" x14ac:dyDescent="0.2">
      <c r="V43"/>
      <c r="W43"/>
    </row>
    <row r="44" spans="1:23" x14ac:dyDescent="0.2">
      <c r="V44"/>
      <c r="W44"/>
    </row>
    <row r="45" spans="1:23" x14ac:dyDescent="0.2">
      <c r="V45"/>
      <c r="W45"/>
    </row>
    <row r="46" spans="1:23" x14ac:dyDescent="0.2">
      <c r="V46"/>
      <c r="W46"/>
    </row>
    <row r="47" spans="1:23" x14ac:dyDescent="0.2">
      <c r="V47"/>
      <c r="W47"/>
    </row>
    <row r="48" spans="1:23" x14ac:dyDescent="0.2">
      <c r="V48"/>
      <c r="W48"/>
    </row>
    <row r="49" spans="11:23" x14ac:dyDescent="0.2">
      <c r="V49"/>
      <c r="W49"/>
    </row>
    <row r="50" spans="11:23" x14ac:dyDescent="0.2">
      <c r="V50"/>
      <c r="W50"/>
    </row>
    <row r="51" spans="11:23" x14ac:dyDescent="0.2">
      <c r="V51"/>
      <c r="W51"/>
    </row>
    <row r="52" spans="11:23" x14ac:dyDescent="0.2">
      <c r="V52"/>
      <c r="W52"/>
    </row>
    <row r="53" spans="11:23" x14ac:dyDescent="0.2">
      <c r="V53"/>
      <c r="W53"/>
    </row>
    <row r="54" spans="11:23" x14ac:dyDescent="0.2">
      <c r="V54"/>
      <c r="W54"/>
    </row>
    <row r="55" spans="11:23" x14ac:dyDescent="0.2">
      <c r="V55"/>
      <c r="W55"/>
    </row>
    <row r="56" spans="11:23" x14ac:dyDescent="0.2">
      <c r="V56"/>
      <c r="W56"/>
    </row>
    <row r="57" spans="11:23" x14ac:dyDescent="0.2">
      <c r="V57"/>
      <c r="W57"/>
    </row>
    <row r="58" spans="11:23" x14ac:dyDescent="0.2">
      <c r="V58"/>
      <c r="W58"/>
    </row>
    <row r="59" spans="11:23" x14ac:dyDescent="0.2">
      <c r="V59"/>
      <c r="W59"/>
    </row>
    <row r="64" spans="11:23" x14ac:dyDescent="0.2">
      <c r="K64" s="16"/>
      <c r="L64" s="16"/>
      <c r="M64" s="16"/>
    </row>
    <row r="65" spans="11:13" x14ac:dyDescent="0.2">
      <c r="K65" s="16"/>
      <c r="L65" s="16"/>
      <c r="M65" s="16"/>
    </row>
  </sheetData>
  <mergeCells count="2">
    <mergeCell ref="I4:K4"/>
    <mergeCell ref="L4:O4"/>
  </mergeCells>
  <conditionalFormatting sqref="A7:A18 A20:A31">
    <cfRule type="expression" dxfId="353" priority="3">
      <formula>OR(A7="mai",A7="juin",A7="juil",A7="août",A7="sept")</formula>
    </cfRule>
    <cfRule type="expression" dxfId="352" priority="4">
      <formula>OR(A7="oct",A7="nov",A7="déc",A7="janv",A7="févr",A7="mars",A7="avr")</formula>
    </cfRule>
  </conditionalFormatting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9409-D589-49DE-B61E-BC5C2C465654}">
  <dimension ref="A1:Y68"/>
  <sheetViews>
    <sheetView showGridLines="0" workbookViewId="0">
      <selection activeCell="C15" sqref="C15"/>
    </sheetView>
  </sheetViews>
  <sheetFormatPr baseColWidth="10" defaultColWidth="11.42578125" defaultRowHeight="12.75" x14ac:dyDescent="0.2"/>
  <cols>
    <col min="1" max="1" width="9.5703125" bestFit="1" customWidth="1"/>
    <col min="2" max="2" width="7" bestFit="1" customWidth="1"/>
    <col min="3" max="3" width="12.140625" bestFit="1" customWidth="1"/>
    <col min="4" max="4" width="8.42578125" bestFit="1" customWidth="1"/>
    <col min="5" max="5" width="12.140625" bestFit="1" customWidth="1"/>
    <col min="6" max="6" width="6.5703125" bestFit="1" customWidth="1"/>
    <col min="7" max="7" width="12.7109375" bestFit="1" customWidth="1"/>
    <col min="8" max="8" width="19.7109375" customWidth="1"/>
    <col min="9" max="9" width="13.140625" bestFit="1" customWidth="1"/>
    <col min="10" max="10" width="12.42578125" bestFit="1" customWidth="1"/>
    <col min="11" max="11" width="12.140625" bestFit="1" customWidth="1"/>
    <col min="12" max="12" width="12.42578125" bestFit="1" customWidth="1"/>
    <col min="13" max="13" width="12.140625" bestFit="1" customWidth="1"/>
    <col min="14" max="14" width="8" bestFit="1" customWidth="1"/>
    <col min="15" max="15" width="12.7109375" bestFit="1" customWidth="1"/>
    <col min="16" max="16" width="9.42578125" bestFit="1" customWidth="1"/>
    <col min="17" max="17" width="5.85546875" bestFit="1" customWidth="1"/>
    <col min="18" max="18" width="11.42578125" bestFit="1" customWidth="1"/>
    <col min="19" max="19" width="11.140625" bestFit="1" customWidth="1"/>
    <col min="20" max="20" width="20.140625" bestFit="1" customWidth="1"/>
    <col min="21" max="21" width="17.28515625" bestFit="1" customWidth="1"/>
    <col min="22" max="22" width="15.7109375" bestFit="1" customWidth="1"/>
    <col min="23" max="23" width="17" bestFit="1" customWidth="1"/>
    <col min="24" max="24" width="8.85546875" style="14" bestFit="1" customWidth="1"/>
    <col min="25" max="25" width="10.140625" style="14" customWidth="1"/>
    <col min="26" max="26" width="14.42578125" bestFit="1" customWidth="1"/>
    <col min="27" max="27" width="11.5703125" bestFit="1" customWidth="1"/>
    <col min="28" max="28" width="10.140625" bestFit="1" customWidth="1"/>
    <col min="29" max="29" width="8.85546875" bestFit="1" customWidth="1"/>
    <col min="30" max="30" width="4.85546875" bestFit="1" customWidth="1"/>
    <col min="31" max="31" width="6.85546875" bestFit="1" customWidth="1"/>
    <col min="32" max="32" width="14.42578125" bestFit="1" customWidth="1"/>
    <col min="33" max="33" width="11.5703125" bestFit="1" customWidth="1"/>
    <col min="34" max="34" width="10.140625" bestFit="1" customWidth="1"/>
    <col min="35" max="35" width="11.28515625" bestFit="1" customWidth="1"/>
    <col min="36" max="36" width="11.5703125" bestFit="1" customWidth="1"/>
    <col min="37" max="37" width="13.7109375" bestFit="1" customWidth="1"/>
    <col min="38" max="38" width="21.42578125" bestFit="1" customWidth="1"/>
    <col min="39" max="39" width="18.5703125" bestFit="1" customWidth="1"/>
    <col min="40" max="40" width="17.140625" bestFit="1" customWidth="1"/>
    <col min="41" max="41" width="18.28515625" bestFit="1" customWidth="1"/>
    <col min="42" max="42" width="14.5703125" bestFit="1" customWidth="1"/>
    <col min="43" max="43" width="9.85546875" bestFit="1" customWidth="1"/>
    <col min="44" max="44" width="14.85546875" bestFit="1" customWidth="1"/>
    <col min="45" max="45" width="10.140625" bestFit="1" customWidth="1"/>
  </cols>
  <sheetData>
    <row r="1" spans="1:25" ht="50.45" customHeight="1" x14ac:dyDescent="0.2">
      <c r="A1" s="62" t="s">
        <v>47</v>
      </c>
      <c r="B1" s="62"/>
      <c r="C1" s="62"/>
      <c r="D1" s="62"/>
      <c r="E1" s="62"/>
      <c r="F1" s="56"/>
      <c r="I1" s="62" t="s">
        <v>48</v>
      </c>
      <c r="J1" s="62"/>
      <c r="K1" s="62"/>
      <c r="L1" s="62"/>
      <c r="M1" s="62"/>
      <c r="N1" s="62"/>
      <c r="O1" s="56"/>
    </row>
    <row r="3" spans="1:25" x14ac:dyDescent="0.2">
      <c r="B3" s="9" t="s">
        <v>23</v>
      </c>
      <c r="J3" s="9" t="s">
        <v>23</v>
      </c>
      <c r="X3"/>
      <c r="Y3"/>
    </row>
    <row r="4" spans="1:25" ht="63.75" x14ac:dyDescent="0.2">
      <c r="B4" t="s">
        <v>17</v>
      </c>
      <c r="D4" t="s">
        <v>18</v>
      </c>
      <c r="F4" s="13" t="s">
        <v>49</v>
      </c>
      <c r="G4" s="13" t="s">
        <v>50</v>
      </c>
      <c r="J4" t="s">
        <v>17</v>
      </c>
      <c r="L4" t="s">
        <v>18</v>
      </c>
      <c r="N4" s="13" t="s">
        <v>51</v>
      </c>
      <c r="O4" s="13" t="s">
        <v>50</v>
      </c>
      <c r="X4"/>
      <c r="Y4"/>
    </row>
    <row r="5" spans="1:25" ht="51" x14ac:dyDescent="0.2">
      <c r="A5" s="9" t="s">
        <v>28</v>
      </c>
      <c r="B5" s="13" t="s">
        <v>52</v>
      </c>
      <c r="C5" s="13" t="s">
        <v>53</v>
      </c>
      <c r="D5" s="13" t="s">
        <v>52</v>
      </c>
      <c r="E5" s="13" t="s">
        <v>53</v>
      </c>
      <c r="F5" s="13"/>
      <c r="G5" s="13"/>
      <c r="I5" s="9" t="s">
        <v>28</v>
      </c>
      <c r="J5" s="14" t="s">
        <v>54</v>
      </c>
      <c r="K5" s="13" t="s">
        <v>53</v>
      </c>
      <c r="L5" s="14" t="s">
        <v>54</v>
      </c>
      <c r="M5" s="13" t="s">
        <v>53</v>
      </c>
      <c r="N5" s="13"/>
      <c r="O5" s="13"/>
      <c r="X5"/>
      <c r="Y5"/>
    </row>
    <row r="6" spans="1:25" x14ac:dyDescent="0.2">
      <c r="A6" s="19" t="s">
        <v>31</v>
      </c>
      <c r="B6" s="66">
        <v>15</v>
      </c>
      <c r="C6" s="38">
        <v>24.546585185185187</v>
      </c>
      <c r="D6" s="66">
        <v>24</v>
      </c>
      <c r="E6" s="38">
        <v>29.387204861111115</v>
      </c>
      <c r="F6" s="66">
        <v>39</v>
      </c>
      <c r="G6" s="38">
        <v>27.525428062678067</v>
      </c>
      <c r="H6" s="38"/>
      <c r="I6" s="19" t="s">
        <v>31</v>
      </c>
      <c r="J6" s="67">
        <v>71</v>
      </c>
      <c r="K6" s="38">
        <v>24.546585185185187</v>
      </c>
      <c r="L6" s="67">
        <v>104</v>
      </c>
      <c r="M6" s="38">
        <v>29.387204861111115</v>
      </c>
      <c r="N6" s="67">
        <v>175</v>
      </c>
      <c r="O6" s="38">
        <v>27.525428062678067</v>
      </c>
      <c r="X6"/>
      <c r="Y6"/>
    </row>
    <row r="7" spans="1:25" x14ac:dyDescent="0.2">
      <c r="A7" s="29" t="s">
        <v>32</v>
      </c>
      <c r="B7" s="66"/>
      <c r="C7" s="38"/>
      <c r="D7" s="66"/>
      <c r="E7" s="38"/>
      <c r="F7" s="66"/>
      <c r="G7" s="38"/>
      <c r="H7" s="38"/>
      <c r="I7" s="29" t="s">
        <v>32</v>
      </c>
      <c r="J7" s="67"/>
      <c r="K7" s="38"/>
      <c r="L7" s="67"/>
      <c r="M7" s="38"/>
      <c r="N7" s="67"/>
      <c r="O7" s="38"/>
      <c r="X7"/>
      <c r="Y7"/>
    </row>
    <row r="8" spans="1:25" x14ac:dyDescent="0.2">
      <c r="A8" s="29" t="s">
        <v>33</v>
      </c>
      <c r="B8" s="66"/>
      <c r="C8" s="38"/>
      <c r="D8" s="66"/>
      <c r="E8" s="38"/>
      <c r="F8" s="66"/>
      <c r="G8" s="38"/>
      <c r="H8" s="38"/>
      <c r="I8" s="29" t="s">
        <v>33</v>
      </c>
      <c r="J8" s="67"/>
      <c r="K8" s="38"/>
      <c r="L8" s="67"/>
      <c r="M8" s="38"/>
      <c r="N8" s="67"/>
      <c r="O8" s="38"/>
      <c r="X8"/>
      <c r="Y8"/>
    </row>
    <row r="9" spans="1:25" x14ac:dyDescent="0.2">
      <c r="A9" s="29" t="s">
        <v>34</v>
      </c>
      <c r="B9" s="66"/>
      <c r="C9" s="38"/>
      <c r="D9" s="66"/>
      <c r="E9" s="38"/>
      <c r="F9" s="66"/>
      <c r="G9" s="38"/>
      <c r="H9" s="38"/>
      <c r="I9" s="29" t="s">
        <v>34</v>
      </c>
      <c r="J9" s="67"/>
      <c r="K9" s="38"/>
      <c r="L9" s="67"/>
      <c r="M9" s="38"/>
      <c r="N9" s="67"/>
      <c r="O9" s="38"/>
      <c r="X9"/>
      <c r="Y9"/>
    </row>
    <row r="10" spans="1:25" x14ac:dyDescent="0.2">
      <c r="A10" s="29" t="s">
        <v>35</v>
      </c>
      <c r="B10" s="66"/>
      <c r="C10" s="38"/>
      <c r="D10" s="66"/>
      <c r="E10" s="38"/>
      <c r="F10" s="66"/>
      <c r="G10" s="38"/>
      <c r="H10" s="38"/>
      <c r="I10" s="29" t="s">
        <v>35</v>
      </c>
      <c r="J10" s="67"/>
      <c r="K10" s="38"/>
      <c r="L10" s="67"/>
      <c r="M10" s="38"/>
      <c r="N10" s="67"/>
      <c r="O10" s="38"/>
      <c r="X10"/>
      <c r="Y10"/>
    </row>
    <row r="11" spans="1:25" x14ac:dyDescent="0.2">
      <c r="A11" s="29" t="s">
        <v>36</v>
      </c>
      <c r="B11" s="66"/>
      <c r="C11" s="38"/>
      <c r="D11" s="66"/>
      <c r="E11" s="38"/>
      <c r="F11" s="66"/>
      <c r="G11" s="38"/>
      <c r="H11" s="38"/>
      <c r="I11" s="29" t="s">
        <v>36</v>
      </c>
      <c r="J11" s="67"/>
      <c r="K11" s="38"/>
      <c r="L11" s="67"/>
      <c r="M11" s="38"/>
      <c r="N11" s="67"/>
      <c r="O11" s="38"/>
      <c r="X11"/>
      <c r="Y11"/>
    </row>
    <row r="12" spans="1:25" x14ac:dyDescent="0.2">
      <c r="A12" s="29" t="s">
        <v>37</v>
      </c>
      <c r="B12" s="66"/>
      <c r="C12" s="38"/>
      <c r="D12" s="66"/>
      <c r="E12" s="38"/>
      <c r="F12" s="66"/>
      <c r="G12" s="38"/>
      <c r="H12" s="38"/>
      <c r="I12" s="29" t="s">
        <v>37</v>
      </c>
      <c r="J12" s="67"/>
      <c r="K12" s="38"/>
      <c r="L12" s="67"/>
      <c r="M12" s="38"/>
      <c r="N12" s="67"/>
      <c r="O12" s="38"/>
      <c r="X12"/>
      <c r="Y12"/>
    </row>
    <row r="13" spans="1:25" x14ac:dyDescent="0.2">
      <c r="A13" s="29" t="s">
        <v>38</v>
      </c>
      <c r="B13" s="66"/>
      <c r="C13" s="38"/>
      <c r="D13" s="66"/>
      <c r="E13" s="38"/>
      <c r="F13" s="66"/>
      <c r="G13" s="38"/>
      <c r="H13" s="38"/>
      <c r="I13" s="29" t="s">
        <v>38</v>
      </c>
      <c r="J13" s="67"/>
      <c r="K13" s="38"/>
      <c r="L13" s="67"/>
      <c r="M13" s="38"/>
      <c r="N13" s="67"/>
      <c r="O13" s="38"/>
      <c r="X13"/>
      <c r="Y13"/>
    </row>
    <row r="14" spans="1:25" x14ac:dyDescent="0.2">
      <c r="A14" s="29" t="s">
        <v>39</v>
      </c>
      <c r="B14" s="66">
        <v>6</v>
      </c>
      <c r="C14" s="38">
        <v>34.881296296296298</v>
      </c>
      <c r="D14" s="66">
        <v>1</v>
      </c>
      <c r="E14" s="38">
        <v>16.5</v>
      </c>
      <c r="F14" s="66">
        <v>7</v>
      </c>
      <c r="G14" s="38">
        <v>32.255396825396829</v>
      </c>
      <c r="H14" s="38"/>
      <c r="I14" s="29" t="s">
        <v>39</v>
      </c>
      <c r="J14" s="67">
        <v>22</v>
      </c>
      <c r="K14" s="38">
        <v>34.881296296296298</v>
      </c>
      <c r="L14" s="67">
        <v>4</v>
      </c>
      <c r="M14" s="38">
        <v>16.5</v>
      </c>
      <c r="N14" s="67">
        <v>26</v>
      </c>
      <c r="O14" s="38">
        <v>32.255396825396829</v>
      </c>
      <c r="X14"/>
      <c r="Y14"/>
    </row>
    <row r="15" spans="1:25" x14ac:dyDescent="0.2">
      <c r="A15" s="29" t="s">
        <v>40</v>
      </c>
      <c r="B15" s="66">
        <v>2</v>
      </c>
      <c r="C15" s="38">
        <v>12.031666666666666</v>
      </c>
      <c r="D15" s="66">
        <v>5</v>
      </c>
      <c r="E15" s="38">
        <v>46.266833333333338</v>
      </c>
      <c r="F15" s="66">
        <v>7</v>
      </c>
      <c r="G15" s="38">
        <v>36.485357142857147</v>
      </c>
      <c r="H15" s="38"/>
      <c r="I15" s="29" t="s">
        <v>40</v>
      </c>
      <c r="J15" s="67">
        <v>14</v>
      </c>
      <c r="K15" s="38">
        <v>12.031666666666666</v>
      </c>
      <c r="L15" s="67">
        <v>21</v>
      </c>
      <c r="M15" s="38">
        <v>46.266833333333338</v>
      </c>
      <c r="N15" s="67">
        <v>35</v>
      </c>
      <c r="O15" s="38">
        <v>36.485357142857147</v>
      </c>
      <c r="X15"/>
      <c r="Y15"/>
    </row>
    <row r="16" spans="1:25" x14ac:dyDescent="0.2">
      <c r="A16" s="29" t="s">
        <v>41</v>
      </c>
      <c r="B16" s="66">
        <v>1</v>
      </c>
      <c r="C16" s="38">
        <v>20.486000000000001</v>
      </c>
      <c r="D16" s="66">
        <v>10</v>
      </c>
      <c r="E16" s="38">
        <v>30.545625000000008</v>
      </c>
      <c r="F16" s="66">
        <v>11</v>
      </c>
      <c r="G16" s="38">
        <v>29.63111363636364</v>
      </c>
      <c r="H16" s="38"/>
      <c r="I16" s="29" t="s">
        <v>41</v>
      </c>
      <c r="J16" s="67">
        <v>10</v>
      </c>
      <c r="K16" s="38">
        <v>20.486000000000001</v>
      </c>
      <c r="L16" s="67">
        <v>33</v>
      </c>
      <c r="M16" s="38">
        <v>30.545625000000008</v>
      </c>
      <c r="N16" s="67">
        <v>43</v>
      </c>
      <c r="O16" s="38">
        <v>29.63111363636364</v>
      </c>
      <c r="X16"/>
      <c r="Y16"/>
    </row>
    <row r="17" spans="1:25" x14ac:dyDescent="0.2">
      <c r="A17" s="29" t="s">
        <v>42</v>
      </c>
      <c r="B17" s="66">
        <v>3</v>
      </c>
      <c r="C17" s="38">
        <v>18.551666666666666</v>
      </c>
      <c r="D17" s="66">
        <v>6</v>
      </c>
      <c r="E17" s="38">
        <v>17.475833333333334</v>
      </c>
      <c r="F17" s="66">
        <v>9</v>
      </c>
      <c r="G17" s="38">
        <v>17.834444444444447</v>
      </c>
      <c r="H17" s="38"/>
      <c r="I17" s="29" t="s">
        <v>42</v>
      </c>
      <c r="J17" s="67">
        <v>8</v>
      </c>
      <c r="K17" s="38">
        <v>18.551666666666666</v>
      </c>
      <c r="L17" s="67">
        <v>16</v>
      </c>
      <c r="M17" s="38">
        <v>17.475833333333334</v>
      </c>
      <c r="N17" s="67">
        <v>24</v>
      </c>
      <c r="O17" s="38">
        <v>17.834444444444447</v>
      </c>
      <c r="X17"/>
      <c r="Y17"/>
    </row>
    <row r="18" spans="1:25" x14ac:dyDescent="0.2">
      <c r="A18" s="29" t="s">
        <v>43</v>
      </c>
      <c r="B18" s="66">
        <v>3</v>
      </c>
      <c r="C18" s="38">
        <v>19.568888888888889</v>
      </c>
      <c r="D18" s="66">
        <v>2</v>
      </c>
      <c r="E18" s="38">
        <v>23.57375</v>
      </c>
      <c r="F18" s="66">
        <v>5</v>
      </c>
      <c r="G18" s="38">
        <v>21.170833333333331</v>
      </c>
      <c r="H18" s="38"/>
      <c r="I18" s="29" t="s">
        <v>43</v>
      </c>
      <c r="J18" s="67">
        <v>17</v>
      </c>
      <c r="K18" s="38">
        <v>19.568888888888889</v>
      </c>
      <c r="L18" s="67">
        <v>30</v>
      </c>
      <c r="M18" s="38">
        <v>23.57375</v>
      </c>
      <c r="N18" s="67">
        <v>47</v>
      </c>
      <c r="O18" s="38">
        <v>21.170833333333331</v>
      </c>
      <c r="X18"/>
      <c r="Y18"/>
    </row>
    <row r="19" spans="1:25" x14ac:dyDescent="0.2">
      <c r="A19" s="19" t="s">
        <v>44</v>
      </c>
      <c r="B19" s="66">
        <v>16</v>
      </c>
      <c r="C19" s="38">
        <v>26.62104166666666</v>
      </c>
      <c r="D19" s="66">
        <v>45</v>
      </c>
      <c r="E19" s="38">
        <v>31.093776851851842</v>
      </c>
      <c r="F19" s="66">
        <v>61</v>
      </c>
      <c r="G19" s="38">
        <v>29.920600409836062</v>
      </c>
      <c r="H19" s="38"/>
      <c r="I19" s="19" t="s">
        <v>44</v>
      </c>
      <c r="J19" s="67">
        <v>73</v>
      </c>
      <c r="K19" s="38">
        <v>26.62104166666666</v>
      </c>
      <c r="L19" s="67">
        <v>240</v>
      </c>
      <c r="M19" s="38">
        <v>31.093776851851842</v>
      </c>
      <c r="N19" s="67">
        <v>313</v>
      </c>
      <c r="O19" s="38">
        <v>29.920600409836062</v>
      </c>
      <c r="X19"/>
      <c r="Y19"/>
    </row>
    <row r="20" spans="1:25" x14ac:dyDescent="0.2">
      <c r="A20" s="29" t="s">
        <v>32</v>
      </c>
      <c r="B20" s="66">
        <v>4</v>
      </c>
      <c r="C20" s="38">
        <v>18.704166666666666</v>
      </c>
      <c r="D20" s="66">
        <v>1</v>
      </c>
      <c r="E20" s="38">
        <v>8.1700000000000017</v>
      </c>
      <c r="F20" s="66">
        <v>5</v>
      </c>
      <c r="G20" s="38">
        <v>16.597333333333331</v>
      </c>
      <c r="H20" s="38"/>
      <c r="I20" s="29" t="s">
        <v>32</v>
      </c>
      <c r="J20" s="67">
        <v>20</v>
      </c>
      <c r="K20" s="38">
        <v>18.704166666666666</v>
      </c>
      <c r="L20" s="67">
        <v>2</v>
      </c>
      <c r="M20" s="38">
        <v>8.1700000000000017</v>
      </c>
      <c r="N20" s="67">
        <v>22</v>
      </c>
      <c r="O20" s="38">
        <v>16.597333333333331</v>
      </c>
    </row>
    <row r="21" spans="1:25" x14ac:dyDescent="0.2">
      <c r="A21" s="29" t="s">
        <v>33</v>
      </c>
      <c r="B21" s="66">
        <v>3</v>
      </c>
      <c r="C21" s="38">
        <v>27.24111111111111</v>
      </c>
      <c r="D21" s="66">
        <v>1</v>
      </c>
      <c r="E21" s="38">
        <v>25.553333333333331</v>
      </c>
      <c r="F21" s="66">
        <v>4</v>
      </c>
      <c r="G21" s="38">
        <v>26.819166666666664</v>
      </c>
      <c r="H21" s="38"/>
      <c r="I21" s="29" t="s">
        <v>33</v>
      </c>
      <c r="J21" s="67">
        <v>15</v>
      </c>
      <c r="K21" s="38">
        <v>27.24111111111111</v>
      </c>
      <c r="L21" s="67">
        <v>6</v>
      </c>
      <c r="M21" s="38">
        <v>25.553333333333331</v>
      </c>
      <c r="N21" s="67">
        <v>21</v>
      </c>
      <c r="O21" s="38">
        <v>26.819166666666664</v>
      </c>
    </row>
    <row r="22" spans="1:25" x14ac:dyDescent="0.2">
      <c r="A22" s="29" t="s">
        <v>34</v>
      </c>
      <c r="B22" s="66">
        <v>3</v>
      </c>
      <c r="C22" s="38">
        <v>17.888888888888889</v>
      </c>
      <c r="D22" s="66">
        <v>5</v>
      </c>
      <c r="E22" s="38">
        <v>33.881999999999998</v>
      </c>
      <c r="F22" s="66">
        <v>8</v>
      </c>
      <c r="G22" s="38">
        <v>27.884583333333332</v>
      </c>
      <c r="H22" s="38"/>
      <c r="I22" s="29" t="s">
        <v>34</v>
      </c>
      <c r="J22" s="67">
        <v>10</v>
      </c>
      <c r="K22" s="38">
        <v>17.888888888888889</v>
      </c>
      <c r="L22" s="67">
        <v>9</v>
      </c>
      <c r="M22" s="38">
        <v>33.881999999999998</v>
      </c>
      <c r="N22" s="67">
        <v>19</v>
      </c>
      <c r="O22" s="38">
        <v>27.884583333333332</v>
      </c>
    </row>
    <row r="23" spans="1:25" x14ac:dyDescent="0.2">
      <c r="A23" s="29" t="s">
        <v>35</v>
      </c>
      <c r="B23" s="66">
        <v>1</v>
      </c>
      <c r="C23" s="38">
        <v>23.98</v>
      </c>
      <c r="D23" s="66">
        <v>6</v>
      </c>
      <c r="E23" s="38">
        <v>30.121666666666666</v>
      </c>
      <c r="F23" s="66">
        <v>7</v>
      </c>
      <c r="G23" s="38">
        <v>29.244285714285716</v>
      </c>
      <c r="H23" s="38"/>
      <c r="I23" s="29" t="s">
        <v>35</v>
      </c>
      <c r="J23" s="67">
        <v>6</v>
      </c>
      <c r="K23" s="38">
        <v>23.98</v>
      </c>
      <c r="L23" s="67">
        <v>34</v>
      </c>
      <c r="M23" s="38">
        <v>30.121666666666666</v>
      </c>
      <c r="N23" s="67">
        <v>40</v>
      </c>
      <c r="O23" s="38">
        <v>29.244285714285716</v>
      </c>
    </row>
    <row r="24" spans="1:25" x14ac:dyDescent="0.2">
      <c r="A24" s="29" t="s">
        <v>36</v>
      </c>
      <c r="B24" s="66">
        <v>2</v>
      </c>
      <c r="C24" s="38">
        <v>47.96</v>
      </c>
      <c r="D24" s="66">
        <v>5</v>
      </c>
      <c r="E24" s="38">
        <v>29.791000000000004</v>
      </c>
      <c r="F24" s="66">
        <v>7</v>
      </c>
      <c r="G24" s="38">
        <v>34.982142857142854</v>
      </c>
      <c r="H24" s="38"/>
      <c r="I24" s="29" t="s">
        <v>36</v>
      </c>
      <c r="J24" s="67">
        <v>6</v>
      </c>
      <c r="K24" s="38">
        <v>47.96</v>
      </c>
      <c r="L24" s="67">
        <v>32</v>
      </c>
      <c r="M24" s="38">
        <v>29.791000000000004</v>
      </c>
      <c r="N24" s="67">
        <v>38</v>
      </c>
      <c r="O24" s="38">
        <v>34.982142857142854</v>
      </c>
    </row>
    <row r="25" spans="1:25" x14ac:dyDescent="0.2">
      <c r="A25" s="29" t="s">
        <v>37</v>
      </c>
      <c r="B25" s="66">
        <v>1</v>
      </c>
      <c r="C25" s="38">
        <v>26.42</v>
      </c>
      <c r="D25" s="66">
        <v>11</v>
      </c>
      <c r="E25" s="38">
        <v>35.821571969696969</v>
      </c>
      <c r="F25" s="66">
        <v>12</v>
      </c>
      <c r="G25" s="38">
        <v>35.038107638888881</v>
      </c>
      <c r="H25" s="38"/>
      <c r="I25" s="29" t="s">
        <v>37</v>
      </c>
      <c r="J25" s="67">
        <v>8</v>
      </c>
      <c r="K25" s="38">
        <v>26.42</v>
      </c>
      <c r="L25" s="67">
        <v>45</v>
      </c>
      <c r="M25" s="38">
        <v>35.821571969696969</v>
      </c>
      <c r="N25" s="67">
        <v>53</v>
      </c>
      <c r="O25" s="38">
        <v>35.038107638888881</v>
      </c>
    </row>
    <row r="26" spans="1:25" x14ac:dyDescent="0.2">
      <c r="A26" s="29" t="s">
        <v>38</v>
      </c>
      <c r="B26" s="66">
        <v>1</v>
      </c>
      <c r="C26" s="38">
        <v>31.209999999999997</v>
      </c>
      <c r="D26" s="66">
        <v>8</v>
      </c>
      <c r="E26" s="38">
        <v>36.810833333333335</v>
      </c>
      <c r="F26" s="66">
        <v>9</v>
      </c>
      <c r="G26" s="38">
        <v>36.188518518518521</v>
      </c>
      <c r="H26" s="38"/>
      <c r="I26" s="29" t="s">
        <v>38</v>
      </c>
      <c r="J26" s="67">
        <v>6</v>
      </c>
      <c r="K26" s="38">
        <v>31.209999999999997</v>
      </c>
      <c r="L26" s="67">
        <v>43</v>
      </c>
      <c r="M26" s="38">
        <v>36.810833333333335</v>
      </c>
      <c r="N26" s="67">
        <v>49</v>
      </c>
      <c r="O26" s="38">
        <v>36.188518518518521</v>
      </c>
    </row>
    <row r="27" spans="1:25" x14ac:dyDescent="0.2">
      <c r="A27" s="29" t="s">
        <v>39</v>
      </c>
      <c r="B27" s="66">
        <v>1</v>
      </c>
      <c r="C27" s="38">
        <v>38.200000000000003</v>
      </c>
      <c r="D27" s="66">
        <v>8</v>
      </c>
      <c r="E27" s="38">
        <v>22.234708333333337</v>
      </c>
      <c r="F27" s="66">
        <v>9</v>
      </c>
      <c r="G27" s="38">
        <v>24.008629629629628</v>
      </c>
      <c r="H27" s="38"/>
      <c r="I27" s="29" t="s">
        <v>39</v>
      </c>
      <c r="J27" s="67">
        <v>2</v>
      </c>
      <c r="K27" s="38">
        <v>38.200000000000003</v>
      </c>
      <c r="L27" s="67">
        <v>69</v>
      </c>
      <c r="M27" s="38">
        <v>22.234708333333337</v>
      </c>
      <c r="N27" s="67">
        <v>71</v>
      </c>
      <c r="O27" s="38">
        <v>24.008629629629628</v>
      </c>
    </row>
    <row r="28" spans="1:25" x14ac:dyDescent="0.2">
      <c r="A28" s="29" t="s">
        <v>40</v>
      </c>
      <c r="B28" s="66"/>
      <c r="C28" s="38"/>
      <c r="D28" s="66"/>
      <c r="E28" s="38"/>
      <c r="F28" s="66"/>
      <c r="G28" s="38"/>
      <c r="H28" s="38"/>
      <c r="I28" s="29" t="s">
        <v>40</v>
      </c>
      <c r="J28" s="67"/>
      <c r="K28" s="38"/>
      <c r="L28" s="67"/>
      <c r="M28" s="38"/>
      <c r="N28" s="67"/>
      <c r="O28" s="38"/>
    </row>
    <row r="29" spans="1:25" x14ac:dyDescent="0.2">
      <c r="A29" s="29" t="s">
        <v>41</v>
      </c>
      <c r="B29" s="66"/>
      <c r="C29" s="38"/>
      <c r="D29" s="66"/>
      <c r="E29" s="38"/>
      <c r="F29" s="66"/>
      <c r="G29" s="38"/>
      <c r="H29" s="38"/>
      <c r="I29" s="29" t="s">
        <v>41</v>
      </c>
      <c r="J29" s="67"/>
      <c r="K29" s="38"/>
      <c r="L29" s="67"/>
      <c r="M29" s="38"/>
      <c r="N29" s="67"/>
      <c r="O29" s="38"/>
    </row>
    <row r="30" spans="1:25" x14ac:dyDescent="0.2">
      <c r="A30" s="29" t="s">
        <v>42</v>
      </c>
      <c r="B30" s="66"/>
      <c r="C30" s="38"/>
      <c r="D30" s="66"/>
      <c r="E30" s="38"/>
      <c r="F30" s="66"/>
      <c r="G30" s="38"/>
      <c r="H30" s="38"/>
      <c r="I30" s="29" t="s">
        <v>42</v>
      </c>
      <c r="J30" s="67"/>
      <c r="K30" s="38"/>
      <c r="L30" s="67"/>
      <c r="M30" s="38"/>
      <c r="N30" s="67"/>
      <c r="O30" s="38"/>
    </row>
    <row r="31" spans="1:25" x14ac:dyDescent="0.2">
      <c r="A31" s="29" t="s">
        <v>43</v>
      </c>
      <c r="B31" s="66"/>
      <c r="C31" s="38"/>
      <c r="D31" s="66"/>
      <c r="E31" s="38"/>
      <c r="F31" s="66"/>
      <c r="G31" s="38"/>
      <c r="H31" s="38"/>
      <c r="I31" s="29" t="s">
        <v>43</v>
      </c>
      <c r="J31" s="67"/>
      <c r="K31" s="38"/>
      <c r="L31" s="67"/>
      <c r="M31" s="38"/>
      <c r="N31" s="67"/>
      <c r="O31" s="38"/>
    </row>
    <row r="32" spans="1:25" ht="25.5" x14ac:dyDescent="0.2">
      <c r="A32" s="19" t="s">
        <v>55</v>
      </c>
      <c r="B32" s="66">
        <v>31</v>
      </c>
      <c r="C32" s="38">
        <v>25.617272401433702</v>
      </c>
      <c r="D32" s="66">
        <v>69</v>
      </c>
      <c r="E32" s="38">
        <v>30.500186594202898</v>
      </c>
      <c r="F32" s="66">
        <v>100</v>
      </c>
      <c r="G32" s="38">
        <v>28.986483194444446</v>
      </c>
      <c r="H32" s="38"/>
      <c r="I32" s="11" t="s">
        <v>55</v>
      </c>
      <c r="J32" s="67">
        <v>144</v>
      </c>
      <c r="K32" s="38">
        <v>25.617272401433702</v>
      </c>
      <c r="L32" s="67">
        <v>344</v>
      </c>
      <c r="M32" s="38">
        <v>30.500186594202898</v>
      </c>
      <c r="N32" s="67">
        <v>488</v>
      </c>
      <c r="O32" s="38">
        <v>28.986483194444446</v>
      </c>
    </row>
    <row r="34" spans="1:25" x14ac:dyDescent="0.2">
      <c r="X34"/>
      <c r="Y34"/>
    </row>
    <row r="35" spans="1:25" x14ac:dyDescent="0.2">
      <c r="B35" s="9" t="s">
        <v>23</v>
      </c>
      <c r="J35" s="9" t="s">
        <v>23</v>
      </c>
      <c r="X35"/>
      <c r="Y35"/>
    </row>
    <row r="36" spans="1:25" ht="63.75" x14ac:dyDescent="0.2">
      <c r="B36" t="s">
        <v>17</v>
      </c>
      <c r="D36" t="s">
        <v>18</v>
      </c>
      <c r="F36" s="13" t="s">
        <v>49</v>
      </c>
      <c r="G36" s="13" t="s">
        <v>50</v>
      </c>
      <c r="J36" t="s">
        <v>17</v>
      </c>
      <c r="L36" t="s">
        <v>18</v>
      </c>
      <c r="N36" s="13" t="s">
        <v>51</v>
      </c>
      <c r="O36" s="13" t="s">
        <v>50</v>
      </c>
      <c r="X36"/>
      <c r="Y36"/>
    </row>
    <row r="37" spans="1:25" ht="51" x14ac:dyDescent="0.2">
      <c r="A37" s="9" t="s">
        <v>28</v>
      </c>
      <c r="B37" s="13" t="s">
        <v>52</v>
      </c>
      <c r="C37" s="13" t="s">
        <v>53</v>
      </c>
      <c r="D37" s="13" t="s">
        <v>52</v>
      </c>
      <c r="E37" s="13" t="s">
        <v>53</v>
      </c>
      <c r="F37" s="13"/>
      <c r="G37" s="13"/>
      <c r="I37" s="9" t="s">
        <v>28</v>
      </c>
      <c r="J37" s="14" t="s">
        <v>54</v>
      </c>
      <c r="K37" s="13" t="s">
        <v>53</v>
      </c>
      <c r="L37" s="14" t="s">
        <v>54</v>
      </c>
      <c r="M37" s="13" t="s">
        <v>53</v>
      </c>
      <c r="N37" s="13"/>
      <c r="O37" s="13"/>
      <c r="X37"/>
      <c r="Y37"/>
    </row>
    <row r="38" spans="1:25" x14ac:dyDescent="0.2">
      <c r="A38" s="40" t="s">
        <v>29</v>
      </c>
      <c r="B38" s="66">
        <v>18</v>
      </c>
      <c r="C38" s="38">
        <v>20.501907407407412</v>
      </c>
      <c r="D38" s="66">
        <v>31</v>
      </c>
      <c r="E38" s="38">
        <v>27.139422043010754</v>
      </c>
      <c r="F38" s="66">
        <v>49</v>
      </c>
      <c r="G38" s="38">
        <v>24.701151360544216</v>
      </c>
      <c r="I38" s="40" t="s">
        <v>29</v>
      </c>
      <c r="J38" s="67">
        <v>86</v>
      </c>
      <c r="K38" s="38">
        <v>20.501907407407412</v>
      </c>
      <c r="L38" s="67">
        <v>130</v>
      </c>
      <c r="M38" s="38">
        <v>27.139422043010754</v>
      </c>
      <c r="N38" s="67">
        <v>216</v>
      </c>
      <c r="O38" s="38">
        <v>24.701151360544216</v>
      </c>
      <c r="X38"/>
      <c r="Y38"/>
    </row>
    <row r="39" spans="1:25" x14ac:dyDescent="0.2">
      <c r="A39" s="44" t="s">
        <v>31</v>
      </c>
      <c r="B39" s="66">
        <v>7</v>
      </c>
      <c r="C39" s="38">
        <v>19.263952380952382</v>
      </c>
      <c r="D39" s="66">
        <v>18</v>
      </c>
      <c r="E39" s="38">
        <v>25.414375000000003</v>
      </c>
      <c r="F39" s="66">
        <v>25</v>
      </c>
      <c r="G39" s="38">
        <v>23.692256666666665</v>
      </c>
      <c r="I39" s="41" t="s">
        <v>31</v>
      </c>
      <c r="J39" s="67">
        <v>35</v>
      </c>
      <c r="K39" s="38">
        <v>19.263952380952382</v>
      </c>
      <c r="L39" s="67">
        <v>79</v>
      </c>
      <c r="M39" s="38">
        <v>25.414375000000003</v>
      </c>
      <c r="N39" s="67">
        <v>114</v>
      </c>
      <c r="O39" s="38">
        <v>23.692256666666665</v>
      </c>
      <c r="X39"/>
      <c r="Y39"/>
    </row>
    <row r="40" spans="1:25" x14ac:dyDescent="0.2">
      <c r="A40" s="41" t="s">
        <v>44</v>
      </c>
      <c r="B40" s="66">
        <v>11</v>
      </c>
      <c r="C40" s="38">
        <v>21.289696969696966</v>
      </c>
      <c r="D40" s="66">
        <v>13</v>
      </c>
      <c r="E40" s="38">
        <v>29.527948717948714</v>
      </c>
      <c r="F40" s="66">
        <v>24</v>
      </c>
      <c r="G40" s="38">
        <v>25.752083333333331</v>
      </c>
      <c r="I40" s="41" t="s">
        <v>44</v>
      </c>
      <c r="J40" s="67">
        <v>51</v>
      </c>
      <c r="K40" s="38">
        <v>21.289696969696966</v>
      </c>
      <c r="L40" s="67">
        <v>51</v>
      </c>
      <c r="M40" s="38">
        <v>29.527948717948714</v>
      </c>
      <c r="N40" s="67">
        <v>102</v>
      </c>
      <c r="O40" s="38">
        <v>25.752083333333331</v>
      </c>
      <c r="X40"/>
      <c r="Y40"/>
    </row>
    <row r="41" spans="1:25" x14ac:dyDescent="0.2">
      <c r="A41" s="42" t="s">
        <v>30</v>
      </c>
      <c r="B41" s="66">
        <v>13</v>
      </c>
      <c r="C41" s="38">
        <v>32.700085470085469</v>
      </c>
      <c r="D41" s="66">
        <v>38</v>
      </c>
      <c r="E41" s="38">
        <v>33.241862938596483</v>
      </c>
      <c r="F41" s="66">
        <v>51</v>
      </c>
      <c r="G41" s="38">
        <v>33.103762799564272</v>
      </c>
      <c r="I41" s="11" t="s">
        <v>30</v>
      </c>
      <c r="J41" s="67">
        <v>58</v>
      </c>
      <c r="K41" s="38">
        <v>32.700085470085469</v>
      </c>
      <c r="L41" s="67">
        <v>214</v>
      </c>
      <c r="M41" s="38">
        <v>33.241862938596483</v>
      </c>
      <c r="N41" s="67">
        <v>272</v>
      </c>
      <c r="O41" s="38">
        <v>33.103762799564272</v>
      </c>
      <c r="X41"/>
      <c r="Y41"/>
    </row>
    <row r="42" spans="1:25" x14ac:dyDescent="0.2">
      <c r="A42" s="43" t="s">
        <v>31</v>
      </c>
      <c r="B42" s="66">
        <v>8</v>
      </c>
      <c r="C42" s="38">
        <v>29.168888888888894</v>
      </c>
      <c r="D42" s="66">
        <v>6</v>
      </c>
      <c r="E42" s="38">
        <v>41.305694444444448</v>
      </c>
      <c r="F42" s="66">
        <v>14</v>
      </c>
      <c r="G42" s="38">
        <v>34.370376984126992</v>
      </c>
      <c r="I42" s="39" t="s">
        <v>31</v>
      </c>
      <c r="J42" s="67">
        <v>36</v>
      </c>
      <c r="K42" s="38">
        <v>29.168888888888894</v>
      </c>
      <c r="L42" s="67">
        <v>25</v>
      </c>
      <c r="M42" s="38">
        <v>41.305694444444448</v>
      </c>
      <c r="N42" s="67">
        <v>61</v>
      </c>
      <c r="O42" s="38">
        <v>34.370376984126992</v>
      </c>
      <c r="X42"/>
      <c r="Y42"/>
    </row>
    <row r="43" spans="1:25" x14ac:dyDescent="0.2">
      <c r="A43" s="43" t="s">
        <v>44</v>
      </c>
      <c r="B43" s="66">
        <v>5</v>
      </c>
      <c r="C43" s="38">
        <v>38.35</v>
      </c>
      <c r="D43" s="66">
        <v>32</v>
      </c>
      <c r="E43" s="38">
        <v>31.729894531249997</v>
      </c>
      <c r="F43" s="66">
        <v>37</v>
      </c>
      <c r="G43" s="38">
        <v>32.624503378378378</v>
      </c>
      <c r="I43" s="39" t="s">
        <v>44</v>
      </c>
      <c r="J43" s="67">
        <v>22</v>
      </c>
      <c r="K43" s="38">
        <v>38.35</v>
      </c>
      <c r="L43" s="67">
        <v>189</v>
      </c>
      <c r="M43" s="38">
        <v>31.729894531249997</v>
      </c>
      <c r="N43" s="67">
        <v>211</v>
      </c>
      <c r="O43" s="38">
        <v>32.624503378378378</v>
      </c>
      <c r="X43"/>
      <c r="Y43"/>
    </row>
    <row r="44" spans="1:25" ht="25.5" x14ac:dyDescent="0.2">
      <c r="A44" s="19" t="s">
        <v>55</v>
      </c>
      <c r="B44" s="66">
        <v>31</v>
      </c>
      <c r="C44" s="38">
        <v>25.617272401433699</v>
      </c>
      <c r="D44" s="66">
        <v>69</v>
      </c>
      <c r="E44" s="38">
        <v>30.500186594202905</v>
      </c>
      <c r="F44" s="66">
        <v>100</v>
      </c>
      <c r="G44" s="38">
        <v>28.986483194444446</v>
      </c>
      <c r="I44" s="11" t="s">
        <v>55</v>
      </c>
      <c r="J44" s="67">
        <v>144</v>
      </c>
      <c r="K44" s="38">
        <v>25.617272401433699</v>
      </c>
      <c r="L44" s="67">
        <v>344</v>
      </c>
      <c r="M44" s="38">
        <v>30.500186594202905</v>
      </c>
      <c r="N44" s="67">
        <v>488</v>
      </c>
      <c r="O44" s="38">
        <v>28.986483194444446</v>
      </c>
      <c r="X44"/>
      <c r="Y44"/>
    </row>
    <row r="45" spans="1:25" x14ac:dyDescent="0.2">
      <c r="X45"/>
      <c r="Y45"/>
    </row>
    <row r="46" spans="1:25" x14ac:dyDescent="0.2">
      <c r="X46"/>
      <c r="Y46"/>
    </row>
    <row r="47" spans="1:25" x14ac:dyDescent="0.2">
      <c r="X47"/>
      <c r="Y47"/>
    </row>
    <row r="48" spans="1:25" x14ac:dyDescent="0.2">
      <c r="X48"/>
      <c r="Y48"/>
    </row>
    <row r="49" spans="24:25" x14ac:dyDescent="0.2">
      <c r="X49"/>
      <c r="Y49"/>
    </row>
    <row r="50" spans="24:25" x14ac:dyDescent="0.2">
      <c r="X50"/>
      <c r="Y50"/>
    </row>
    <row r="51" spans="24:25" x14ac:dyDescent="0.2">
      <c r="X51"/>
      <c r="Y51"/>
    </row>
    <row r="52" spans="24:25" x14ac:dyDescent="0.2">
      <c r="X52"/>
      <c r="Y52"/>
    </row>
    <row r="53" spans="24:25" x14ac:dyDescent="0.2">
      <c r="X53"/>
      <c r="Y53"/>
    </row>
    <row r="54" spans="24:25" x14ac:dyDescent="0.2">
      <c r="X54"/>
      <c r="Y54"/>
    </row>
    <row r="55" spans="24:25" x14ac:dyDescent="0.2">
      <c r="X55"/>
      <c r="Y55"/>
    </row>
    <row r="56" spans="24:25" x14ac:dyDescent="0.2">
      <c r="X56"/>
      <c r="Y56"/>
    </row>
    <row r="57" spans="24:25" x14ac:dyDescent="0.2">
      <c r="X57"/>
      <c r="Y57"/>
    </row>
    <row r="58" spans="24:25" x14ac:dyDescent="0.2">
      <c r="X58"/>
      <c r="Y58"/>
    </row>
    <row r="59" spans="24:25" x14ac:dyDescent="0.2">
      <c r="X59"/>
      <c r="Y59"/>
    </row>
    <row r="60" spans="24:25" x14ac:dyDescent="0.2">
      <c r="X60"/>
      <c r="Y60"/>
    </row>
    <row r="61" spans="24:25" x14ac:dyDescent="0.2">
      <c r="X61"/>
      <c r="Y61"/>
    </row>
    <row r="62" spans="24:25" x14ac:dyDescent="0.2">
      <c r="X62"/>
      <c r="Y62"/>
    </row>
    <row r="67" spans="13:15" x14ac:dyDescent="0.2">
      <c r="M67" s="16"/>
      <c r="N67" s="16"/>
      <c r="O67" s="16"/>
    </row>
    <row r="68" spans="13:15" x14ac:dyDescent="0.2">
      <c r="M68" s="16"/>
      <c r="N68" s="16"/>
      <c r="O68" s="16"/>
    </row>
  </sheetData>
  <mergeCells count="2">
    <mergeCell ref="A1:E1"/>
    <mergeCell ref="I1:N1"/>
  </mergeCells>
  <conditionalFormatting sqref="A7:A18 A20:A31">
    <cfRule type="expression" dxfId="351" priority="11">
      <formula>OR(A7="mai",A7="juin",A7="juil",A7="août",A7="sept")</formula>
    </cfRule>
    <cfRule type="expression" dxfId="350" priority="12">
      <formula>OR(A7="oct",A7="nov",A7="déc",A7="janv",A7="févr",A7="mars",A7="avr")</formula>
    </cfRule>
  </conditionalFormatting>
  <conditionalFormatting sqref="A39:A50">
    <cfRule type="expression" dxfId="349" priority="1">
      <formula>OR(A39="mai",A39="juin",A39="juil",A39="août",A39="sept")</formula>
    </cfRule>
    <cfRule type="expression" dxfId="348" priority="2">
      <formula>OR(A39="oct",A39="nov",A39="déc",A39="janv",A39="févr",A39="mars",A39="avr")</formula>
    </cfRule>
  </conditionalFormatting>
  <conditionalFormatting sqref="A52:A63">
    <cfRule type="expression" dxfId="347" priority="5">
      <formula>OR(A52="mai",A52="juin",A52="juil",A52="août",A52="sept")</formula>
    </cfRule>
    <cfRule type="expression" dxfId="346" priority="6">
      <formula>OR(A52="oct",A52="nov",A52="déc",A52="janv",A52="févr",A52="mars",A52="avr")</formula>
    </cfRule>
  </conditionalFormatting>
  <conditionalFormatting sqref="I7:I18 I20:I31">
    <cfRule type="expression" dxfId="345" priority="7">
      <formula>OR(I7="mai",I7="juin",I7="juil",I7="août",I7="sept")</formula>
    </cfRule>
    <cfRule type="expression" dxfId="344" priority="8">
      <formula>OR(I7="oct",I7="nov",I7="déc",I7="janv",I7="févr",I7="mars",I7="avr")</formula>
    </cfRule>
  </conditionalFormatting>
  <conditionalFormatting sqref="I39:I50 I52:I63">
    <cfRule type="expression" dxfId="343" priority="3">
      <formula>OR(I39="mai",I39="juin",I39="juil",I39="août",I39="sept")</formula>
    </cfRule>
    <cfRule type="expression" dxfId="342" priority="4">
      <formula>OR(I39="oct",I39="nov",I39="déc",I39="janv",I39="févr",I39="mars",I39="avr")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2FB1-A140-4389-80C1-6604BCDC2094}">
  <dimension ref="A1:J37"/>
  <sheetViews>
    <sheetView showGridLines="0" workbookViewId="0">
      <selection activeCell="D14" sqref="D14"/>
    </sheetView>
  </sheetViews>
  <sheetFormatPr baseColWidth="10" defaultColWidth="11.42578125" defaultRowHeight="12.75" x14ac:dyDescent="0.2"/>
  <cols>
    <col min="1" max="1" width="9.5703125" bestFit="1" customWidth="1"/>
    <col min="2" max="2" width="7" bestFit="1" customWidth="1"/>
    <col min="3" max="3" width="8.85546875" bestFit="1" customWidth="1"/>
    <col min="4" max="4" width="12.85546875" bestFit="1" customWidth="1"/>
    <col min="5" max="5" width="8.42578125" bestFit="1" customWidth="1"/>
    <col min="6" max="6" width="8.85546875" bestFit="1" customWidth="1"/>
    <col min="7" max="7" width="12.85546875" bestFit="1" customWidth="1"/>
    <col min="8" max="8" width="7.42578125" style="14" bestFit="1" customWidth="1"/>
    <col min="9" max="9" width="5.5703125" bestFit="1" customWidth="1"/>
    <col min="10" max="10" width="12.85546875" bestFit="1" customWidth="1"/>
    <col min="11" max="11" width="10.140625" bestFit="1" customWidth="1"/>
    <col min="12" max="12" width="8.85546875" bestFit="1" customWidth="1"/>
    <col min="13" max="13" width="4.85546875" bestFit="1" customWidth="1"/>
    <col min="14" max="14" width="6.85546875" bestFit="1" customWidth="1"/>
    <col min="15" max="15" width="14.42578125" bestFit="1" customWidth="1"/>
    <col min="16" max="16" width="11.5703125" bestFit="1" customWidth="1"/>
    <col min="17" max="17" width="10.140625" bestFit="1" customWidth="1"/>
    <col min="18" max="18" width="11.28515625" bestFit="1" customWidth="1"/>
    <col min="19" max="19" width="11.5703125" bestFit="1" customWidth="1"/>
    <col min="20" max="20" width="13.7109375" bestFit="1" customWidth="1"/>
    <col min="21" max="21" width="21.42578125" bestFit="1" customWidth="1"/>
    <col min="22" max="22" width="18.5703125" bestFit="1" customWidth="1"/>
    <col min="23" max="23" width="17.140625" bestFit="1" customWidth="1"/>
    <col min="24" max="24" width="18.28515625" bestFit="1" customWidth="1"/>
    <col min="25" max="25" width="14.5703125" bestFit="1" customWidth="1"/>
    <col min="26" max="26" width="9.85546875" bestFit="1" customWidth="1"/>
    <col min="27" max="27" width="14.85546875" bestFit="1" customWidth="1"/>
    <col min="28" max="28" width="10.140625" bestFit="1" customWidth="1"/>
  </cols>
  <sheetData>
    <row r="1" spans="1:10" ht="50.45" customHeight="1" x14ac:dyDescent="0.2">
      <c r="A1" s="62" t="s">
        <v>56</v>
      </c>
      <c r="B1" s="62"/>
      <c r="C1" s="62"/>
      <c r="D1" s="62"/>
      <c r="E1" s="62"/>
      <c r="F1" s="56"/>
    </row>
    <row r="3" spans="1:10" x14ac:dyDescent="0.2">
      <c r="B3" s="9" t="s">
        <v>23</v>
      </c>
      <c r="H3"/>
    </row>
    <row r="4" spans="1:10" ht="38.25" x14ac:dyDescent="0.2">
      <c r="B4" s="46" t="s">
        <v>17</v>
      </c>
      <c r="C4" s="47"/>
      <c r="D4" s="48"/>
      <c r="E4" s="47" t="s">
        <v>18</v>
      </c>
      <c r="F4" s="47"/>
      <c r="G4" s="48"/>
      <c r="H4" s="13" t="s">
        <v>49</v>
      </c>
      <c r="I4" s="13" t="s">
        <v>57</v>
      </c>
      <c r="J4" s="13" t="s">
        <v>58</v>
      </c>
    </row>
    <row r="5" spans="1:10" ht="38.25" x14ac:dyDescent="0.2">
      <c r="A5" s="9" t="s">
        <v>28</v>
      </c>
      <c r="B5" s="45" t="s">
        <v>52</v>
      </c>
      <c r="C5" s="14" t="s">
        <v>22</v>
      </c>
      <c r="D5" t="s">
        <v>59</v>
      </c>
      <c r="E5" s="45" t="s">
        <v>52</v>
      </c>
      <c r="F5" s="14" t="s">
        <v>22</v>
      </c>
      <c r="G5" t="s">
        <v>59</v>
      </c>
      <c r="H5" s="13"/>
      <c r="I5" s="13"/>
      <c r="J5" s="13"/>
    </row>
    <row r="6" spans="1:10" x14ac:dyDescent="0.2">
      <c r="A6" s="19" t="s">
        <v>31</v>
      </c>
      <c r="B6" s="68">
        <v>15</v>
      </c>
      <c r="C6" s="69">
        <v>28</v>
      </c>
      <c r="D6" s="49">
        <v>1564.5900000000001</v>
      </c>
      <c r="E6" s="67">
        <v>24</v>
      </c>
      <c r="F6" s="67">
        <v>50</v>
      </c>
      <c r="G6" s="17">
        <v>2941.27</v>
      </c>
      <c r="H6" s="67">
        <v>39</v>
      </c>
      <c r="I6" s="67">
        <v>78</v>
      </c>
      <c r="J6" s="17">
        <v>4505.8599999999997</v>
      </c>
    </row>
    <row r="7" spans="1:10" x14ac:dyDescent="0.2">
      <c r="A7" s="29" t="s">
        <v>32</v>
      </c>
      <c r="B7" s="70"/>
      <c r="C7" s="71"/>
      <c r="D7" s="50"/>
      <c r="E7" s="67"/>
      <c r="F7" s="67"/>
      <c r="G7" s="17"/>
      <c r="H7" s="67"/>
      <c r="I7" s="67"/>
      <c r="J7" s="17"/>
    </row>
    <row r="8" spans="1:10" x14ac:dyDescent="0.2">
      <c r="A8" s="29" t="s">
        <v>33</v>
      </c>
      <c r="B8" s="70"/>
      <c r="C8" s="71"/>
      <c r="D8" s="50"/>
      <c r="E8" s="67"/>
      <c r="F8" s="67"/>
      <c r="G8" s="17"/>
      <c r="H8" s="67"/>
      <c r="I8" s="67"/>
      <c r="J8" s="17"/>
    </row>
    <row r="9" spans="1:10" x14ac:dyDescent="0.2">
      <c r="A9" s="29" t="s">
        <v>34</v>
      </c>
      <c r="B9" s="70"/>
      <c r="C9" s="71"/>
      <c r="D9" s="50"/>
      <c r="E9" s="67"/>
      <c r="F9" s="67"/>
      <c r="G9" s="17"/>
      <c r="H9" s="67"/>
      <c r="I9" s="67"/>
      <c r="J9" s="17"/>
    </row>
    <row r="10" spans="1:10" x14ac:dyDescent="0.2">
      <c r="A10" s="29" t="s">
        <v>35</v>
      </c>
      <c r="B10" s="70"/>
      <c r="C10" s="71"/>
      <c r="D10" s="50"/>
      <c r="E10" s="67"/>
      <c r="F10" s="67"/>
      <c r="G10" s="17"/>
      <c r="H10" s="67"/>
      <c r="I10" s="67"/>
      <c r="J10" s="17"/>
    </row>
    <row r="11" spans="1:10" x14ac:dyDescent="0.2">
      <c r="A11" s="29" t="s">
        <v>36</v>
      </c>
      <c r="B11" s="70"/>
      <c r="C11" s="71"/>
      <c r="D11" s="50"/>
      <c r="E11" s="67"/>
      <c r="F11" s="67"/>
      <c r="G11" s="17"/>
      <c r="H11" s="67"/>
      <c r="I11" s="67"/>
      <c r="J11" s="17"/>
    </row>
    <row r="12" spans="1:10" x14ac:dyDescent="0.2">
      <c r="A12" s="29" t="s">
        <v>37</v>
      </c>
      <c r="B12" s="70"/>
      <c r="C12" s="71"/>
      <c r="D12" s="50"/>
      <c r="E12" s="67"/>
      <c r="F12" s="67"/>
      <c r="G12" s="17"/>
      <c r="H12" s="67"/>
      <c r="I12" s="67"/>
      <c r="J12" s="17"/>
    </row>
    <row r="13" spans="1:10" x14ac:dyDescent="0.2">
      <c r="A13" s="29" t="s">
        <v>38</v>
      </c>
      <c r="B13" s="70"/>
      <c r="C13" s="71"/>
      <c r="D13" s="50"/>
      <c r="E13" s="67"/>
      <c r="F13" s="67"/>
      <c r="G13" s="17"/>
      <c r="H13" s="67"/>
      <c r="I13" s="67"/>
      <c r="J13" s="17"/>
    </row>
    <row r="14" spans="1:10" x14ac:dyDescent="0.2">
      <c r="A14" s="29" t="s">
        <v>39</v>
      </c>
      <c r="B14" s="70">
        <v>6</v>
      </c>
      <c r="C14" s="71">
        <v>9</v>
      </c>
      <c r="D14" s="50">
        <v>550.48</v>
      </c>
      <c r="E14" s="67">
        <v>1</v>
      </c>
      <c r="F14" s="67">
        <v>1</v>
      </c>
      <c r="G14" s="17">
        <v>66</v>
      </c>
      <c r="H14" s="67">
        <v>7</v>
      </c>
      <c r="I14" s="67">
        <v>10</v>
      </c>
      <c r="J14" s="17">
        <v>616.48</v>
      </c>
    </row>
    <row r="15" spans="1:10" x14ac:dyDescent="0.2">
      <c r="A15" s="29" t="s">
        <v>40</v>
      </c>
      <c r="B15" s="70">
        <v>2</v>
      </c>
      <c r="C15" s="71">
        <v>5</v>
      </c>
      <c r="D15" s="50">
        <v>215.46</v>
      </c>
      <c r="E15" s="67">
        <v>5</v>
      </c>
      <c r="F15" s="67">
        <v>12</v>
      </c>
      <c r="G15" s="17">
        <v>953.46</v>
      </c>
      <c r="H15" s="67">
        <v>7</v>
      </c>
      <c r="I15" s="67">
        <v>17</v>
      </c>
      <c r="J15" s="17">
        <v>1168.92</v>
      </c>
    </row>
    <row r="16" spans="1:10" x14ac:dyDescent="0.2">
      <c r="A16" s="29" t="s">
        <v>41</v>
      </c>
      <c r="B16" s="70">
        <v>1</v>
      </c>
      <c r="C16" s="71">
        <v>5</v>
      </c>
      <c r="D16" s="50">
        <v>224.86</v>
      </c>
      <c r="E16" s="67">
        <v>10</v>
      </c>
      <c r="F16" s="67">
        <v>16</v>
      </c>
      <c r="G16" s="17">
        <v>923.88999999999987</v>
      </c>
      <c r="H16" s="67">
        <v>11</v>
      </c>
      <c r="I16" s="67">
        <v>21</v>
      </c>
      <c r="J16" s="17">
        <v>1148.75</v>
      </c>
    </row>
    <row r="17" spans="1:10" x14ac:dyDescent="0.2">
      <c r="A17" s="29" t="s">
        <v>42</v>
      </c>
      <c r="B17" s="70">
        <v>3</v>
      </c>
      <c r="C17" s="71">
        <v>3</v>
      </c>
      <c r="D17" s="50">
        <v>192.28</v>
      </c>
      <c r="E17" s="67">
        <v>6</v>
      </c>
      <c r="F17" s="67">
        <v>6</v>
      </c>
      <c r="G17" s="17">
        <v>308.19</v>
      </c>
      <c r="H17" s="67">
        <v>9</v>
      </c>
      <c r="I17" s="67">
        <v>9</v>
      </c>
      <c r="J17" s="17">
        <v>500.47</v>
      </c>
    </row>
    <row r="18" spans="1:10" x14ac:dyDescent="0.2">
      <c r="A18" s="29" t="s">
        <v>43</v>
      </c>
      <c r="B18" s="70">
        <v>3</v>
      </c>
      <c r="C18" s="71">
        <v>6</v>
      </c>
      <c r="D18" s="50">
        <v>381.51</v>
      </c>
      <c r="E18" s="67">
        <v>2</v>
      </c>
      <c r="F18" s="67">
        <v>15</v>
      </c>
      <c r="G18" s="17">
        <v>689.73</v>
      </c>
      <c r="H18" s="67">
        <v>5</v>
      </c>
      <c r="I18" s="67">
        <v>21</v>
      </c>
      <c r="J18" s="17">
        <v>1071.24</v>
      </c>
    </row>
    <row r="19" spans="1:10" x14ac:dyDescent="0.2">
      <c r="A19" s="19" t="s">
        <v>44</v>
      </c>
      <c r="B19" s="70">
        <v>16</v>
      </c>
      <c r="C19" s="71">
        <v>41</v>
      </c>
      <c r="D19" s="50">
        <v>2225.1799999999998</v>
      </c>
      <c r="E19" s="67">
        <v>45</v>
      </c>
      <c r="F19" s="67">
        <v>90</v>
      </c>
      <c r="G19" s="17">
        <v>7070.32</v>
      </c>
      <c r="H19" s="67">
        <v>61</v>
      </c>
      <c r="I19" s="67">
        <v>131</v>
      </c>
      <c r="J19" s="17">
        <v>9295.5</v>
      </c>
    </row>
    <row r="20" spans="1:10" x14ac:dyDescent="0.2">
      <c r="A20" s="29" t="s">
        <v>32</v>
      </c>
      <c r="B20" s="70">
        <v>4</v>
      </c>
      <c r="C20" s="71">
        <v>10</v>
      </c>
      <c r="D20" s="50">
        <v>479.12</v>
      </c>
      <c r="E20" s="67">
        <v>1</v>
      </c>
      <c r="F20" s="67">
        <v>1</v>
      </c>
      <c r="G20" s="17">
        <v>36.340000000000003</v>
      </c>
      <c r="H20" s="67">
        <v>5</v>
      </c>
      <c r="I20" s="67">
        <v>11</v>
      </c>
      <c r="J20" s="17">
        <v>515.46</v>
      </c>
    </row>
    <row r="21" spans="1:10" x14ac:dyDescent="0.2">
      <c r="A21" s="29" t="s">
        <v>33</v>
      </c>
      <c r="B21" s="70">
        <v>3</v>
      </c>
      <c r="C21" s="71">
        <v>9</v>
      </c>
      <c r="D21" s="50">
        <v>431.64</v>
      </c>
      <c r="E21" s="67">
        <v>1</v>
      </c>
      <c r="F21" s="67">
        <v>2</v>
      </c>
      <c r="G21" s="17">
        <v>173.32</v>
      </c>
      <c r="H21" s="67">
        <v>4</v>
      </c>
      <c r="I21" s="67">
        <v>11</v>
      </c>
      <c r="J21" s="17">
        <v>604.96</v>
      </c>
    </row>
    <row r="22" spans="1:10" x14ac:dyDescent="0.2">
      <c r="A22" s="29" t="s">
        <v>34</v>
      </c>
      <c r="B22" s="70">
        <v>3</v>
      </c>
      <c r="C22" s="71">
        <v>5</v>
      </c>
      <c r="D22" s="50">
        <v>287.76</v>
      </c>
      <c r="E22" s="67">
        <v>5</v>
      </c>
      <c r="F22" s="67">
        <v>7</v>
      </c>
      <c r="G22" s="17">
        <v>404.77000000000004</v>
      </c>
      <c r="H22" s="67">
        <v>8</v>
      </c>
      <c r="I22" s="67">
        <v>12</v>
      </c>
      <c r="J22" s="17">
        <v>692.53</v>
      </c>
    </row>
    <row r="23" spans="1:10" x14ac:dyDescent="0.2">
      <c r="A23" s="29" t="s">
        <v>35</v>
      </c>
      <c r="B23" s="70">
        <v>1</v>
      </c>
      <c r="C23" s="71">
        <v>3</v>
      </c>
      <c r="D23" s="50">
        <v>163.88</v>
      </c>
      <c r="E23" s="67">
        <v>6</v>
      </c>
      <c r="F23" s="67">
        <v>13</v>
      </c>
      <c r="G23" s="17">
        <v>1010.73</v>
      </c>
      <c r="H23" s="67">
        <v>7</v>
      </c>
      <c r="I23" s="67">
        <v>16</v>
      </c>
      <c r="J23" s="17">
        <v>1174.6100000000001</v>
      </c>
    </row>
    <row r="24" spans="1:10" x14ac:dyDescent="0.2">
      <c r="A24" s="29" t="s">
        <v>36</v>
      </c>
      <c r="B24" s="70">
        <v>2</v>
      </c>
      <c r="C24" s="71">
        <v>6</v>
      </c>
      <c r="D24" s="50">
        <v>327.76</v>
      </c>
      <c r="E24" s="67">
        <v>5</v>
      </c>
      <c r="F24" s="67">
        <v>15</v>
      </c>
      <c r="G24" s="17">
        <v>1097.06</v>
      </c>
      <c r="H24" s="67">
        <v>7</v>
      </c>
      <c r="I24" s="67">
        <v>21</v>
      </c>
      <c r="J24" s="17">
        <v>1424.82</v>
      </c>
    </row>
    <row r="25" spans="1:10" x14ac:dyDescent="0.2">
      <c r="A25" s="29" t="s">
        <v>37</v>
      </c>
      <c r="B25" s="70">
        <v>1</v>
      </c>
      <c r="C25" s="71">
        <v>4</v>
      </c>
      <c r="D25" s="50">
        <v>231.36</v>
      </c>
      <c r="E25" s="67">
        <v>11</v>
      </c>
      <c r="F25" s="67">
        <v>17</v>
      </c>
      <c r="G25" s="17">
        <v>1534.7299999999998</v>
      </c>
      <c r="H25" s="67">
        <v>12</v>
      </c>
      <c r="I25" s="67">
        <v>21</v>
      </c>
      <c r="J25" s="17">
        <v>1766.0899999999997</v>
      </c>
    </row>
    <row r="26" spans="1:10" x14ac:dyDescent="0.2">
      <c r="A26" s="29" t="s">
        <v>38</v>
      </c>
      <c r="B26" s="70">
        <v>1</v>
      </c>
      <c r="C26" s="71">
        <v>3</v>
      </c>
      <c r="D26" s="50">
        <v>207.26</v>
      </c>
      <c r="E26" s="67">
        <v>8</v>
      </c>
      <c r="F26" s="67">
        <v>16</v>
      </c>
      <c r="G26" s="17">
        <v>1319.72</v>
      </c>
      <c r="H26" s="67">
        <v>9</v>
      </c>
      <c r="I26" s="67">
        <v>19</v>
      </c>
      <c r="J26" s="17">
        <v>1526.98</v>
      </c>
    </row>
    <row r="27" spans="1:10" x14ac:dyDescent="0.2">
      <c r="A27" s="29" t="s">
        <v>39</v>
      </c>
      <c r="B27" s="70">
        <v>1</v>
      </c>
      <c r="C27" s="71">
        <v>1</v>
      </c>
      <c r="D27" s="50">
        <v>96.4</v>
      </c>
      <c r="E27" s="67">
        <v>8</v>
      </c>
      <c r="F27" s="67">
        <v>19</v>
      </c>
      <c r="G27" s="17">
        <v>1493.65</v>
      </c>
      <c r="H27" s="67">
        <v>9</v>
      </c>
      <c r="I27" s="67">
        <v>20</v>
      </c>
      <c r="J27" s="17">
        <v>1590.0500000000002</v>
      </c>
    </row>
    <row r="28" spans="1:10" x14ac:dyDescent="0.2">
      <c r="A28" s="29" t="s">
        <v>40</v>
      </c>
      <c r="B28" s="70"/>
      <c r="C28" s="71"/>
      <c r="D28" s="50"/>
      <c r="E28" s="67"/>
      <c r="F28" s="67"/>
      <c r="G28" s="17"/>
      <c r="H28" s="67"/>
      <c r="I28" s="67"/>
      <c r="J28" s="17"/>
    </row>
    <row r="29" spans="1:10" x14ac:dyDescent="0.2">
      <c r="A29" s="29" t="s">
        <v>41</v>
      </c>
      <c r="B29" s="70"/>
      <c r="C29" s="71"/>
      <c r="D29" s="50"/>
      <c r="E29" s="67"/>
      <c r="F29" s="67"/>
      <c r="G29" s="17"/>
      <c r="H29" s="67"/>
      <c r="I29" s="67"/>
      <c r="J29" s="17"/>
    </row>
    <row r="30" spans="1:10" x14ac:dyDescent="0.2">
      <c r="A30" s="29" t="s">
        <v>42</v>
      </c>
      <c r="B30" s="70"/>
      <c r="C30" s="71"/>
      <c r="D30" s="50"/>
      <c r="E30" s="67"/>
      <c r="F30" s="67"/>
      <c r="G30" s="17"/>
      <c r="H30" s="67"/>
      <c r="I30" s="67"/>
      <c r="J30" s="17"/>
    </row>
    <row r="31" spans="1:10" x14ac:dyDescent="0.2">
      <c r="A31" s="29" t="s">
        <v>43</v>
      </c>
      <c r="B31" s="70"/>
      <c r="C31" s="71"/>
      <c r="D31" s="50"/>
      <c r="E31" s="67"/>
      <c r="F31" s="67"/>
      <c r="G31" s="17"/>
      <c r="H31" s="67"/>
      <c r="I31" s="67"/>
      <c r="J31" s="17"/>
    </row>
    <row r="32" spans="1:10" ht="25.5" x14ac:dyDescent="0.2">
      <c r="A32" s="19" t="s">
        <v>55</v>
      </c>
      <c r="B32" s="72">
        <v>31</v>
      </c>
      <c r="C32" s="73">
        <v>69</v>
      </c>
      <c r="D32" s="51">
        <v>3789.77</v>
      </c>
      <c r="E32" s="67">
        <v>69</v>
      </c>
      <c r="F32" s="67">
        <v>140</v>
      </c>
      <c r="G32" s="17">
        <v>10011.589999999998</v>
      </c>
      <c r="H32" s="67">
        <v>100</v>
      </c>
      <c r="I32" s="67">
        <v>209</v>
      </c>
      <c r="J32" s="17">
        <v>13801.36</v>
      </c>
    </row>
    <row r="33" spans="8:8" x14ac:dyDescent="0.2">
      <c r="H33"/>
    </row>
    <row r="34" spans="8:8" x14ac:dyDescent="0.2">
      <c r="H34"/>
    </row>
    <row r="35" spans="8:8" x14ac:dyDescent="0.2">
      <c r="H35"/>
    </row>
    <row r="36" spans="8:8" x14ac:dyDescent="0.2">
      <c r="H36"/>
    </row>
    <row r="37" spans="8:8" x14ac:dyDescent="0.2">
      <c r="H37"/>
    </row>
  </sheetData>
  <mergeCells count="1">
    <mergeCell ref="A1:E1"/>
  </mergeCells>
  <conditionalFormatting sqref="A7:A18 A20:A31 A33:A38">
    <cfRule type="expression" dxfId="341" priority="9">
      <formula>OR(A7="mai",A7="juin",A7="juil",A7="août",A7="sept")</formula>
    </cfRule>
    <cfRule type="expression" dxfId="340" priority="10">
      <formula>OR(A7="oct",A7="nov",A7="déc",A7="janv",A7="févr",A7="mars",A7="avr")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oAXABuAF8AZABpAHMAdABMAGUAdgBlAG4AcwBoAHQAZQBpAG4AXABuAFwAbgBDAGEAbABjAHUAbABhAHQAZQBzACAAdABoAGUAIABMAGUAdgBlAG4AcwBoAHQAZQBpAG4AIABkAGkAcwB0AGEAbgBjAGUAIABiAGUAdAB3AGUAZQBuACAAdAB3AG8AIABzAHQAcgBpAG4AZwBzAFwAbgBcAG4ASQBuAHAAdQB0AHMAXABuAFwAdAAtACAAYQA6ACAAYQAgAHMAdAByAGkAbgBnACAAdABvACAAYwBvAG0AcABhAHIAZQAgAHcAaQB0AGgAIABiAFwAbgBcAHQALQAgAGIAOgAgAGEAIABzAHQAcgBpAG4AZwAgAHQAbwAgAGMAbwBtAHAAYQByAGUAIAB3AGkAdABoACAAYQBcAG4AXAB0AC0AIABbAGkAaQBdADoAIAB0AGgAZQAgAFsAaQBpAF0AdABoACAAcABvAHMAaQB0AGkAbwBuACAAaQBuACAAcwB0AHIAaQBuAGcAIABhAFwAbgBcAHQALQAgAFsAagBqAF0AOgAgAHQAaABlACAAWwBqAGoAXQB0AGgAIABwAG8AcwBpAHQAaQBvAG4AIABpAG4AIABzAHQAcgBpAG4AZwAgAGIAXABuAFwAdAAtACAAWwBhAHIAcgBdADoAIABhAG4AIABpAG4AdABlAHIAaQBtACAAYQByAHIAYQB5ACAAcAByAG8AZAB1AGMAZQBkACAAYgB5ACAAYQBuACAAaQB0AGUAcgBhAHQAaQBvAG4AXABuAEcAZQBuAGUAcgBhAGwAbAB5ACAAeQBvAHUAIABkAG8AIABuAG8AdAAgAG4AZQBlAGQAIAB0AG8AIAB1AHMAZQAgAFsAaQBpAF0AOwAgAFsAagBqAF0AIABhAG4AZAAgAFsAYQByAHIAXQAuACAAVABoAGUAcwBlACAAYQByAGUAIAB1AHMAZQBkACAAYgB5ACAAdABoAGUAXABuAHIAZQBjAHUAcgBzAGkAdgBlACAAZgBlAGEAdAB1AHIAZQAgAG8AZgAgAHQAaABlACAAYQBsAGcAbwByAGkAdABoAG0ALgAgAFwAbgBcAG4AUgBlAHQAdQByAG4AcwBcAG4AXAB0AFQAaABlACAATABlAHYAZQBuAHMAaAB0AGUAaQBuACAARABpAHMAdABhAG4AYwBlACAAYgBlAHQAdwBlAGUAbgAgAEEAIABhAG4AZAAgAEIALAAgAHUAcwBpAG4AZwAgAHcAZQBpAGcAaAB0AHMAIABvAGYAIAAxACAAZgBvAHIAIABlAGEAYwBoACAAcgBlAHAAbABhAGMAZQBtAGUAbgB0AC8AaQBuAHMAZQByAHQAaQBvAG4ALwBkAGUAbABlAHQAaQBvAG4AXABuAFwAdABcAG4AVABoAGUAIABpAG0AcABsAGUAbQBlAG4AdABhAHQAaQBvAG4AIABoAGUAcgBlACAAaQBzACAAZwB1AGkAZABlAGQAIABiAHkAIAB0AGgAZQAgAFcAYQBnAG4AZQByAC0ARgBpAHMAYwBoAGUAcgAgAGEAbABnAG8AcgBpAHQAaABtAFwAbgBoAHQAdABwAHMAOgAvAC8AZQBuAC4AdwBpAGsAaQBwAGUAZABpAGEALgBvAHIAZwAvAHcAaQBrAGkALwBXAGEAZwBuAGUAcgAlAEUAMgAlADgAMAAlADkAMwBGAGkAcwBjAGgAZQByAF8AYQBsAGcAbwByAGkAdABoAG0AXABuAFwAbgAqAC8AXABuAFwAbgBcAG4AXABuAF8AZABpAHMAdABMAGUAdgBlAG4AcwBoAHQAZQBpAG4AIAA9ACAATABBAE0AQgBEAEEAKABhADsAYgA7AFsAaQBpAF0AOwBbAGoAagBdADsAWwBhAHIAcgBdADsAXABuACAAIAAgACAATABFAFQAKABcAG4AIAAgACAAIAAgACAAaQA7AFMASQAoAEkAUwBPAE0ASQBUAFQARQBEACgAaQBpACkAOwAxADsAaQBpACkAOwBcAG4AIAAgACAAIAAgACAAagA7AFMASQAoAEkAUwBPAE0ASQBUAFQARQBEACgAagBqACkAOwAxADsAagBqACkAOwBcAG4AIAAgACAAIAAgACAAYQBfAGkAOwBTAFQAWABUACgAYQA7AGkAOwAxACkAOwBcAG4AIAAgACAAIAAgACAAYgBfAGoAOwBTAFQAWABUACgAYgA7AGoAOwAxACkAOwBcAG4AIAAgACAAIAAgACAAaQBuAGkAdABfAGEAcgByAGEAeQA7AE0AQQBLAEUAQQBSAFIAQQBZACgAXABuACAAIAAgACAAIAAgACAAIAAgACAAIAAgACAAIABOAEIAQwBBAFIAKABhACkAKwAxADsAXABuACAAIAAgACAAIAAgACAAIAAgACAAIAAgACAAIABOAEIAQwBBAFIAKABiACkAKwAxADsAXABuACAAIAAgACAAIAAgACAAIAAgACAAIAAgACAAIABMAEEATQBCAEQAQQAoAHIAOwBjADsAUwBJAC4ATQBVAEwAVABJAFAATABFACgAcgA9ADEAOwBjAC0AMQA7AGMAPQAxADsAcgAtADEAOwBWAFIAQQBJADsAMAApACkAXABuACAAIAAgACAAIAAgACAAIAAgACAAIAAgACAAIAApADsAXABuACAAIAAgACAAIAAgAGMAbwBzAHQAOwBOACgATgBPAE4AKABhAF8AaQA9AGIAXwBqACkAKQA7AFwAbgAgACAAIAAgACAAIAB0AGgAaQBzAF8AYQByAHIAOwBTAEkAKABJAFMATwBNAEkAVABUAEUARAAoAGEAcgByACkAOwBpAG4AaQB0AF8AYQByAHIAYQB5ADsAYQByAHIAKQA7AFwAbgAgACAAIAAgACAAIABvAHAAdABpAG8AbgBfAGEAOwBJAE4ARABFAFgAKAB0AGgAaQBzAF8AYQByAHIAOwBpACsAMQAtADEAOwBqACsAMQApACsAMQA7AFwAbgAgACAAIAAgACAAIABvAHAAdABpAG8AbgBfAGIAOwBJAE4ARABFAFgAKAB0AGgAaQBzAF8AYQByAHIAOwBpACsAMQA7AGoAKwAxAC0AMQApACsAMQA7AFwAbgAgACAAIAAgACAAIABvAHAAdABpAG8AbgBfAGMAOwBJAE4ARABFAFgAKAB0AGgAaQBzAF8AYQByAHIAOwBpACsAMQAtADEAOwBqACsAMQAtADEAKQArAGMAbwBzAHQAOwBcAG4AIAAgACAAIAAgACAAbgBlAHcAXwB2AGEAbAA7AE0ASQBOACgAbwBwAHQAaQBvAG4AXwBhADsAbwBwAHQAaQBvAG4AXwBiADsAbwBwAHQAaQBvAG4AXwBjACkAOwBcAG4AIAAgACAAIAAgACAAbwB2AGUAcgBsAGEAeQA7AE0AQQBLAEUAQQBSAFIAQQBZACgAXABuACAAIAAgACAAIAAgACAAIAAgACAAIAAgACAAIABOAEIAQwBBAFIAKABhACkAKwAxADsAXABuACAAIAAgACAAIAAgACAAIAAgACAAIAAgACAAIABOAEIAQwBBAFIAKABiACkAKwAxADsAXABuACAAIAAgACAAIAAgACAAIAAgACAAIAAgACAAIABMAEEATQBCAEQAQQAoAHIAOwBjADsAUwBJACgARQBUACgAcgA9AGkAKwAxADsAYwA9AGoAKwAxACkAOwBuAGUAdwBfAHYAYQBsADsAMAApACkAXABuACAAIAAgACAAIAAgACAAIAAgACAAIAAgACAAIAApADsAXABuACAAIAAgACAAIAAgAG4AZQB3AF8AYQByAHIAOwB0AGgAaQBzAF8AYQByAHIAKwBvAHYAZQByAGwAYQB5ADsAXABuACAAIAAgACAAIAAgAG4AZQB3AF8AaQA7AFMASQAoAGkAPQBOAEIAQwBBAFIAKABhACkAOwBTAEkAKABqAD0ATgBCAEMAQQBSACgAYgApADsAaQArADEAOwAxACkAOwBpACsAMQApADsAXABuACAAIAAgACAAIAAgAG4AZQB3AF8AagA7AFMASQAoAGkAPAA+AE4AQgBDAEEAUgAoAGEAKQA7AGoAOwBTAEkAKABqAD0ATgBCAEMAQQBSACgAYgApADsAagArADEAOwBqACsAMQApACkAOwBcAG4AIAAgACAAIAAgACAAaQBzAF8AZQBuAGQAOwBFAFQAKABuAGUAdwBfAGkAPgBOAEIAQwBBAFIAKABhACkAOwBuAGUAdwBfAGoAPgBOAEIAQwBBAFIAKABiACkAKQA7AFwAbgAgACAAIAAgACAAIABTAEkAKABpAHMAXwBlAG4AZAA7AG4AZQB3AF8AdgBhAGwAOwBfAGQAaQBzAHQATABlAHYAZQBuAHMAaAB0AGUAaQBuACgAYQA7AGIAOwBuAGUAdwBfAGkAOwBuAGUAdwBfAGoAOwBuAGUAdwBfAGEAcgByACkAKQBcAG4AIAAgACAAIAAgACAAKQBcAG4AKQAiAH0AXQAsACIAcAByAG8AagBlAGMAdABOAGEAbQBlAHMAIgA6AFsAIgBfAGQAaQBzAHQATABlAHYAZQBuAHMAaAB0AGUAaQBuACI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3C6056-F085-4D4D-8D76-7362905D3E38}">
  <ds:schemaRefs>
    <ds:schemaRef ds:uri="http://schemas.advancedformulaenvironment.officeapps.live.com/afejsonblob/1.0"/>
  </ds:schemaRefs>
</ds:datastoreItem>
</file>

<file path=customXml/itemProps3.xml><?xml version="1.0" encoding="utf-8"?>
<ds:datastoreItem xmlns:ds="http://schemas.openxmlformats.org/officeDocument/2006/customXml" ds:itemID="{E432936A-D6DC-4942-AF16-887C9039E5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Taux d’occupation</vt:lpstr>
      <vt:lpstr>Prix par nuit, par séjour</vt:lpstr>
      <vt:lpstr>Montants totaux</vt:lpstr>
      <vt:lpstr>dernNuitAirbnb</vt:lpstr>
      <vt:lpstr>dernNuitBooking</vt:lpstr>
      <vt:lpstr>premNuitAirbnb</vt:lpstr>
      <vt:lpstr>premNuitBooking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CROCHE</dc:creator>
  <cp:keywords/>
  <dc:description/>
  <cp:lastModifiedBy>adrien roussel</cp:lastModifiedBy>
  <cp:revision/>
  <dcterms:created xsi:type="dcterms:W3CDTF">2019-08-18T18:24:10Z</dcterms:created>
  <dcterms:modified xsi:type="dcterms:W3CDTF">2024-08-18T19:28:20Z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