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adrien maison\Desktop\"/>
    </mc:Choice>
  </mc:AlternateContent>
  <xr:revisionPtr revIDLastSave="0" documentId="13_ncr:1_{FE4C6978-5713-4207-BFD7-3A76E96E92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arme et caractere de campagne" sheetId="5" r:id="rId1"/>
    <sheet name="sourc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7" i="5" l="1"/>
  <c r="G88" i="5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19" i="3"/>
  <c r="E10" i="5"/>
  <c r="D87" i="5"/>
  <c r="H87" i="5"/>
  <c r="D88" i="5"/>
  <c r="H88" i="5"/>
  <c r="D89" i="5" a="1"/>
  <c r="D89" i="5"/>
  <c r="E89" i="5" a="1"/>
  <c r="E89" i="5"/>
  <c r="D90" i="5" a="1"/>
  <c r="D90" i="5"/>
  <c r="E90" i="5" a="1"/>
  <c r="E90" i="5"/>
  <c r="C90" i="5" a="1"/>
  <c r="C90" i="5"/>
  <c r="C89" i="5" a="1"/>
  <c r="C89" i="5"/>
  <c r="C88" i="5"/>
  <c r="C87" i="5"/>
  <c r="G59" i="5"/>
  <c r="H59" i="5"/>
  <c r="G60" i="5"/>
  <c r="H60" i="5"/>
  <c r="D59" i="5"/>
  <c r="D60" i="5"/>
  <c r="C59" i="5"/>
  <c r="C60" i="5"/>
  <c r="G106" i="5"/>
  <c r="H106" i="5"/>
  <c r="F8" i="5"/>
  <c r="E8" i="5"/>
  <c r="D62" i="5" a="1"/>
  <c r="D62" i="5" s="1"/>
  <c r="D61" i="5" a="1"/>
  <c r="D61" i="5" s="1"/>
  <c r="C62" i="5" a="1"/>
  <c r="C62" i="5"/>
  <c r="C61" i="5" a="1"/>
  <c r="C61" i="5"/>
  <c r="J8" i="5"/>
  <c r="H8" i="5"/>
  <c r="I3" i="5"/>
  <c r="G3" i="5"/>
  <c r="E3" i="5"/>
  <c r="I8" i="5"/>
  <c r="G8" i="5"/>
  <c r="K8" i="5"/>
  <c r="I21" i="5"/>
  <c r="J21" i="5" s="1"/>
  <c r="K21" i="5" s="1"/>
  <c r="I22" i="5"/>
  <c r="J22" i="5" s="1"/>
  <c r="K22" i="5" s="1"/>
  <c r="I23" i="5"/>
  <c r="J23" i="5" s="1"/>
  <c r="K23" i="5" s="1"/>
  <c r="I24" i="5"/>
  <c r="I25" i="5"/>
  <c r="J25" i="5" s="1"/>
  <c r="K25" i="5" s="1"/>
  <c r="I26" i="5"/>
  <c r="I27" i="5"/>
  <c r="J27" i="5" s="1"/>
  <c r="K27" i="5" s="1"/>
  <c r="I28" i="5"/>
  <c r="I29" i="5"/>
  <c r="J29" i="5" s="1"/>
  <c r="K29" i="5" s="1"/>
  <c r="I30" i="5"/>
  <c r="I31" i="5"/>
  <c r="J31" i="5" s="1"/>
  <c r="K31" i="5" s="1"/>
  <c r="I32" i="5"/>
  <c r="I33" i="5"/>
  <c r="J33" i="5" s="1"/>
  <c r="K33" i="5" s="1"/>
  <c r="I34" i="5"/>
  <c r="I35" i="5"/>
  <c r="J35" i="5" s="1"/>
  <c r="K35" i="5" s="1"/>
  <c r="I36" i="5"/>
  <c r="I37" i="5"/>
  <c r="J37" i="5" s="1"/>
  <c r="K37" i="5" s="1"/>
  <c r="I38" i="5"/>
  <c r="I39" i="5"/>
  <c r="J39" i="5" s="1"/>
  <c r="K39" i="5" s="1"/>
  <c r="I40" i="5"/>
  <c r="I41" i="5"/>
  <c r="J41" i="5" s="1"/>
  <c r="K41" i="5" s="1"/>
  <c r="I42" i="5"/>
  <c r="I43" i="5"/>
  <c r="J43" i="5" s="1"/>
  <c r="K43" i="5" s="1"/>
  <c r="I44" i="5"/>
  <c r="I45" i="5"/>
  <c r="J45" i="5" s="1"/>
  <c r="K45" i="5" s="1"/>
  <c r="I46" i="5"/>
  <c r="I47" i="5"/>
  <c r="J47" i="5" s="1"/>
  <c r="K47" i="5" s="1"/>
  <c r="I48" i="5"/>
  <c r="I49" i="5"/>
  <c r="J49" i="5" s="1"/>
  <c r="K49" i="5" s="1"/>
  <c r="I50" i="5"/>
  <c r="I51" i="5"/>
  <c r="J51" i="5" s="1"/>
  <c r="K51" i="5" s="1"/>
  <c r="I52" i="5"/>
  <c r="I53" i="5"/>
  <c r="J53" i="5" s="1"/>
  <c r="K53" i="5" s="1"/>
  <c r="I54" i="5"/>
  <c r="I55" i="5"/>
  <c r="J55" i="5" s="1"/>
  <c r="K55" i="5" s="1"/>
  <c r="I56" i="5"/>
  <c r="I57" i="5"/>
  <c r="J57" i="5" s="1"/>
  <c r="K57" i="5" s="1"/>
  <c r="I58" i="5"/>
  <c r="I63" i="5"/>
  <c r="I64" i="5"/>
  <c r="I65" i="5"/>
  <c r="J65" i="5" s="1"/>
  <c r="K65" i="5" s="1"/>
  <c r="I66" i="5"/>
  <c r="J66" i="5" s="1"/>
  <c r="K66" i="5" s="1"/>
  <c r="I67" i="5"/>
  <c r="I68" i="5"/>
  <c r="I69" i="5"/>
  <c r="I70" i="5"/>
  <c r="J70" i="5" s="1"/>
  <c r="K70" i="5" s="1"/>
  <c r="I71" i="5"/>
  <c r="J71" i="5" s="1"/>
  <c r="K71" i="5" s="1"/>
  <c r="I72" i="5"/>
  <c r="I73" i="5"/>
  <c r="J73" i="5" s="1"/>
  <c r="K73" i="5" s="1"/>
  <c r="I74" i="5"/>
  <c r="J74" i="5" s="1"/>
  <c r="K74" i="5" s="1"/>
  <c r="I75" i="5"/>
  <c r="I76" i="5"/>
  <c r="I77" i="5"/>
  <c r="I78" i="5"/>
  <c r="J78" i="5" s="1"/>
  <c r="K78" i="5" s="1"/>
  <c r="I79" i="5"/>
  <c r="J79" i="5" s="1"/>
  <c r="K79" i="5" s="1"/>
  <c r="I80" i="5"/>
  <c r="J80" i="5" s="1"/>
  <c r="K80" i="5" s="1"/>
  <c r="I81" i="5"/>
  <c r="J81" i="5" s="1"/>
  <c r="K81" i="5" s="1"/>
  <c r="I82" i="5"/>
  <c r="J82" i="5" s="1"/>
  <c r="K82" i="5" s="1"/>
  <c r="I83" i="5"/>
  <c r="I84" i="5"/>
  <c r="I85" i="5"/>
  <c r="J85" i="5" s="1"/>
  <c r="K85" i="5" s="1"/>
  <c r="I86" i="5"/>
  <c r="I20" i="5"/>
  <c r="L21" i="5"/>
  <c r="M21" i="5"/>
  <c r="L22" i="5"/>
  <c r="M22" i="5"/>
  <c r="L23" i="5"/>
  <c r="M23" i="5"/>
  <c r="J24" i="5"/>
  <c r="K24" i="5" s="1"/>
  <c r="L24" i="5"/>
  <c r="M24" i="5"/>
  <c r="L25" i="5"/>
  <c r="M25" i="5"/>
  <c r="J26" i="5"/>
  <c r="K26" i="5" s="1"/>
  <c r="L26" i="5"/>
  <c r="M26" i="5"/>
  <c r="L27" i="5"/>
  <c r="M27" i="5" s="1"/>
  <c r="J28" i="5"/>
  <c r="K28" i="5" s="1"/>
  <c r="L28" i="5"/>
  <c r="M28" i="5"/>
  <c r="L29" i="5"/>
  <c r="M29" i="5"/>
  <c r="J30" i="5"/>
  <c r="K30" i="5" s="1"/>
  <c r="L30" i="5"/>
  <c r="M30" i="5"/>
  <c r="L31" i="5"/>
  <c r="M31" i="5"/>
  <c r="J32" i="5"/>
  <c r="K32" i="5" s="1"/>
  <c r="L32" i="5"/>
  <c r="M32" i="5"/>
  <c r="L33" i="5"/>
  <c r="M33" i="5"/>
  <c r="J34" i="5"/>
  <c r="K34" i="5" s="1"/>
  <c r="L34" i="5"/>
  <c r="M34" i="5"/>
  <c r="L35" i="5"/>
  <c r="M35" i="5"/>
  <c r="J36" i="5"/>
  <c r="K36" i="5" s="1"/>
  <c r="L36" i="5"/>
  <c r="M36" i="5"/>
  <c r="L37" i="5"/>
  <c r="M37" i="5"/>
  <c r="J38" i="5"/>
  <c r="K38" i="5" s="1"/>
  <c r="L38" i="5"/>
  <c r="M38" i="5"/>
  <c r="L39" i="5"/>
  <c r="M39" i="5"/>
  <c r="J40" i="5"/>
  <c r="K40" i="5" s="1"/>
  <c r="L40" i="5"/>
  <c r="M40" i="5"/>
  <c r="L41" i="5"/>
  <c r="M41" i="5"/>
  <c r="J42" i="5"/>
  <c r="K42" i="5" s="1"/>
  <c r="L42" i="5"/>
  <c r="M42" i="5"/>
  <c r="L43" i="5"/>
  <c r="M43" i="5"/>
  <c r="J44" i="5"/>
  <c r="K44" i="5" s="1"/>
  <c r="L44" i="5"/>
  <c r="M44" i="5"/>
  <c r="L45" i="5"/>
  <c r="M45" i="5"/>
  <c r="J46" i="5"/>
  <c r="K46" i="5" s="1"/>
  <c r="L46" i="5"/>
  <c r="M46" i="5"/>
  <c r="L47" i="5"/>
  <c r="M47" i="5"/>
  <c r="J48" i="5"/>
  <c r="K48" i="5" s="1"/>
  <c r="L48" i="5"/>
  <c r="M48" i="5"/>
  <c r="L49" i="5"/>
  <c r="M49" i="5"/>
  <c r="J50" i="5"/>
  <c r="K50" i="5" s="1"/>
  <c r="L50" i="5"/>
  <c r="M50" i="5"/>
  <c r="L51" i="5"/>
  <c r="M51" i="5"/>
  <c r="J52" i="5"/>
  <c r="K52" i="5" s="1"/>
  <c r="L52" i="5"/>
  <c r="M52" i="5"/>
  <c r="L53" i="5"/>
  <c r="M53" i="5"/>
  <c r="J54" i="5"/>
  <c r="K54" i="5" s="1"/>
  <c r="L54" i="5"/>
  <c r="M54" i="5"/>
  <c r="L55" i="5"/>
  <c r="M55" i="5"/>
  <c r="J56" i="5"/>
  <c r="K56" i="5" s="1"/>
  <c r="L56" i="5"/>
  <c r="M56" i="5"/>
  <c r="L57" i="5"/>
  <c r="M57" i="5"/>
  <c r="J58" i="5"/>
  <c r="K58" i="5" s="1"/>
  <c r="L58" i="5"/>
  <c r="M58" i="5"/>
  <c r="L63" i="5"/>
  <c r="L87" i="5" s="1"/>
  <c r="M63" i="5"/>
  <c r="L64" i="5"/>
  <c r="M64" i="5"/>
  <c r="L65" i="5"/>
  <c r="M65" i="5" s="1"/>
  <c r="L66" i="5"/>
  <c r="M66" i="5"/>
  <c r="J67" i="5"/>
  <c r="K67" i="5"/>
  <c r="L67" i="5"/>
  <c r="M67" i="5"/>
  <c r="J68" i="5"/>
  <c r="K68" i="5" s="1"/>
  <c r="L68" i="5"/>
  <c r="M68" i="5"/>
  <c r="J69" i="5"/>
  <c r="K69" i="5"/>
  <c r="L69" i="5"/>
  <c r="L88" i="5" s="1"/>
  <c r="M69" i="5"/>
  <c r="L70" i="5"/>
  <c r="M70" i="5"/>
  <c r="L71" i="5"/>
  <c r="M71" i="5"/>
  <c r="J72" i="5"/>
  <c r="K72" i="5"/>
  <c r="L72" i="5"/>
  <c r="M72" i="5" s="1"/>
  <c r="L73" i="5"/>
  <c r="M73" i="5"/>
  <c r="L74" i="5"/>
  <c r="M74" i="5"/>
  <c r="J75" i="5"/>
  <c r="K75" i="5"/>
  <c r="L75" i="5"/>
  <c r="M75" i="5" s="1"/>
  <c r="J76" i="5"/>
  <c r="K76" i="5"/>
  <c r="L76" i="5"/>
  <c r="M76" i="5"/>
  <c r="J77" i="5"/>
  <c r="K77" i="5"/>
  <c r="L77" i="5"/>
  <c r="M77" i="5" s="1"/>
  <c r="L78" i="5"/>
  <c r="M78" i="5"/>
  <c r="L79" i="5"/>
  <c r="M79" i="5"/>
  <c r="L80" i="5"/>
  <c r="M80" i="5"/>
  <c r="L81" i="5"/>
  <c r="M81" i="5"/>
  <c r="L82" i="5"/>
  <c r="M82" i="5"/>
  <c r="J83" i="5"/>
  <c r="K83" i="5" s="1"/>
  <c r="L83" i="5"/>
  <c r="M83" i="5"/>
  <c r="J84" i="5"/>
  <c r="K84" i="5"/>
  <c r="L84" i="5"/>
  <c r="M84" i="5"/>
  <c r="L85" i="5"/>
  <c r="M85" i="5"/>
  <c r="J86" i="5"/>
  <c r="K86" i="5"/>
  <c r="L86" i="5"/>
  <c r="M86" i="5"/>
  <c r="L20" i="5"/>
  <c r="L59" i="5" s="1"/>
  <c r="J20" i="5"/>
  <c r="M87" i="5" l="1"/>
  <c r="M88" i="5"/>
  <c r="I88" i="5"/>
  <c r="J64" i="5"/>
  <c r="K64" i="5" s="1"/>
  <c r="I87" i="5"/>
  <c r="I106" i="5" s="1"/>
  <c r="E12" i="5" s="1"/>
  <c r="K88" i="5"/>
  <c r="J88" i="5"/>
  <c r="J63" i="5"/>
  <c r="I6" i="5" s="1"/>
  <c r="J59" i="5"/>
  <c r="E6" i="5" s="1"/>
  <c r="M106" i="5"/>
  <c r="L106" i="5"/>
  <c r="M60" i="5"/>
  <c r="L60" i="5"/>
  <c r="J7" i="5" s="1"/>
  <c r="K60" i="5"/>
  <c r="J60" i="5"/>
  <c r="I59" i="5"/>
  <c r="E5" i="5" s="1"/>
  <c r="I60" i="5"/>
  <c r="E7" i="5"/>
  <c r="E9" i="5"/>
  <c r="F6" i="5"/>
  <c r="F5" i="5"/>
  <c r="E4" i="5"/>
  <c r="F4" i="5"/>
  <c r="H7" i="5"/>
  <c r="H6" i="5"/>
  <c r="J5" i="5"/>
  <c r="H5" i="5"/>
  <c r="K4" i="5"/>
  <c r="H4" i="5" a="1"/>
  <c r="H4" i="5" s="1"/>
  <c r="G4" i="5" a="1"/>
  <c r="G4" i="5" s="1"/>
  <c r="J4" i="5" a="1"/>
  <c r="J4" i="5" s="1"/>
  <c r="I4" i="5" a="1"/>
  <c r="I4" i="5" s="1"/>
  <c r="H9" i="5"/>
  <c r="J9" i="5"/>
  <c r="G6" i="5"/>
  <c r="G7" i="5"/>
  <c r="G9" i="5"/>
  <c r="I9" i="5"/>
  <c r="I7" i="5"/>
  <c r="G5" i="5"/>
  <c r="I5" i="5"/>
  <c r="M20" i="5"/>
  <c r="M59" i="5" s="1"/>
  <c r="K20" i="5"/>
  <c r="K59" i="5" s="1"/>
  <c r="J6" i="5" l="1"/>
  <c r="J87" i="5"/>
  <c r="J106" i="5" s="1"/>
  <c r="E13" i="5" s="1"/>
  <c r="K63" i="5"/>
  <c r="E14" i="5"/>
  <c r="F7" i="5"/>
  <c r="F9" i="5"/>
  <c r="K5" i="5"/>
  <c r="K9" i="5"/>
  <c r="K7" i="5"/>
  <c r="K6" i="5"/>
  <c r="K87" i="5" l="1"/>
  <c r="K106" i="5" s="1"/>
  <c r="C108" i="5" a="1"/>
  <c r="C108" i="5" s="1"/>
  <c r="E11" i="5" s="1"/>
  <c r="C109" i="5" a="1"/>
  <c r="C109" i="5" s="1"/>
  <c r="F11" i="5" s="1"/>
  <c r="C107" i="5"/>
  <c r="C18" i="5" s="1"/>
  <c r="K11" i="5" l="1"/>
  <c r="D106" i="5"/>
  <c r="E15" i="5"/>
  <c r="E16" i="5"/>
  <c r="D107" i="5"/>
  <c r="F15" i="5" s="1"/>
  <c r="K15" i="5" s="1"/>
  <c r="D109" i="5" a="1"/>
  <c r="D109" i="5" s="1"/>
  <c r="D108" i="5" a="1"/>
  <c r="D108" i="5" s="1"/>
  <c r="M107" i="5"/>
  <c r="K107" i="5"/>
  <c r="G107" i="5"/>
  <c r="J107" i="5"/>
  <c r="F13" i="5"/>
  <c r="K13" i="5"/>
  <c r="I107" i="5"/>
  <c r="I18" i="5" s="1"/>
  <c r="J18" i="5" s="1"/>
  <c r="H107" i="5"/>
  <c r="H18" i="5"/>
  <c r="L107" i="5"/>
  <c r="F16" i="5" s="1"/>
  <c r="K16" i="5" l="1"/>
  <c r="F12" i="5"/>
  <c r="K12" i="5" s="1"/>
  <c r="F14" i="5"/>
  <c r="K14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<sst xmlns="http://schemas.openxmlformats.org/spreadsheetml/2006/main" count="141" uniqueCount="33">
  <si>
    <t>date</t>
  </si>
  <si>
    <t>toute saison</t>
  </si>
  <si>
    <t>sur saison haute (mai-septembre)</t>
  </si>
  <si>
    <t>sur saison basse (octobre-avril)</t>
  </si>
  <si>
    <t>sur l année</t>
  </si>
  <si>
    <t>airbnb</t>
  </si>
  <si>
    <t>booking</t>
  </si>
  <si>
    <t>% nb nuit</t>
  </si>
  <si>
    <t>montant moyen/sejour avec frais</t>
  </si>
  <si>
    <t>montant moyen/nuit sans frais</t>
  </si>
  <si>
    <t>montant moyen/nuit avec frais</t>
  </si>
  <si>
    <t>nb moyen de pers/sejour</t>
  </si>
  <si>
    <t>montant moyen/nuit/pers avec frais</t>
  </si>
  <si>
    <t>nb nuit total</t>
  </si>
  <si>
    <t>provenance</t>
  </si>
  <si>
    <t>nombre de nuit</t>
  </si>
  <si>
    <t>nombre de personne</t>
  </si>
  <si>
    <t>taxe sejour booking</t>
  </si>
  <si>
    <t>montant hote net + frais</t>
  </si>
  <si>
    <t>frais de linge net</t>
  </si>
  <si>
    <t>montant hote net</t>
  </si>
  <si>
    <t>prix moyen net/nuit(hors frais)</t>
  </si>
  <si>
    <t>prix moyen/nuit/pers (hors frais)</t>
  </si>
  <si>
    <t>prix moyen net/nuit(avec frais)</t>
  </si>
  <si>
    <t>prix moyen/nuit/pers (avec frais)</t>
  </si>
  <si>
    <t>moyenne total 2023</t>
  </si>
  <si>
    <t>somme total 2023</t>
  </si>
  <si>
    <t>moyenne basse saison 2023-2024</t>
  </si>
  <si>
    <t>somme basse saison 2023-2024</t>
  </si>
  <si>
    <t>moyenne total 2024</t>
  </si>
  <si>
    <t>=ARRONDI(MOYENNE.SI.ENS(A63:A105;C63:C86;c91:c105;$A$106);2)</t>
  </si>
  <si>
    <t>somme total 2024</t>
  </si>
  <si>
    <t>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</si>
</sst>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rgb="FF2D9639"/>
      <name val="Calibri"/>
      <family val="2"/>
      <scheme val="minor"/>
    </font>
    <font>
      <sz val="11"/>
      <color rgb="FF2D963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2" fontId="0" fillId="4" borderId="0" xfId="0" applyNumberFormat="1" applyFill="1"/>
    <xf numFmtId="2" fontId="0" fillId="0" borderId="0" xfId="0" applyNumberFormat="1"/>
    <xf numFmtId="2" fontId="0" fillId="3" borderId="0" xfId="0" applyNumberFormat="1" applyFill="1"/>
    <xf numFmtId="0" fontId="0" fillId="2" borderId="0" xfId="0" applyFill="1"/>
    <xf numFmtId="14" fontId="0" fillId="2" borderId="0" xfId="0" applyNumberFormat="1" applyFill="1"/>
    <xf numFmtId="2" fontId="0" fillId="2" borderId="0" xfId="0" applyNumberFormat="1" applyFill="1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/>
    <xf numFmtId="14" fontId="0" fillId="5" borderId="0" xfId="0" applyNumberFormat="1" applyFill="1" applyBorder="1"/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D4D9-95DA-4CB6-8A09-AD7644E9724F}">
  <dimension ref="A1:AI184"/>
  <sheetViews>
    <sheetView tabSelected="1" topLeftCell="A7" workbookViewId="0">
      <selection activeCell="G20" sqref="G20"/>
    </sheetView>
  </sheetViews>
  <sheetFormatPr baseColWidth="10" defaultColWidth="9.140625" defaultRowHeight="15"/>
  <cols>
    <col min="2" max="2" width="31.140625" bestFit="1" customWidth="1"/>
    <col min="3" max="3" width="30.85546875" bestFit="1" customWidth="1"/>
    <col min="4" max="4" width="19.7109375" bestFit="1" customWidth="1"/>
    <col min="5" max="5" width="17.5703125" bestFit="1" customWidth="1"/>
    <col min="6" max="6" width="31.140625" bestFit="1" customWidth="1"/>
    <col min="7" max="7" width="22.85546875" bestFit="1" customWidth="1"/>
    <col min="8" max="8" width="28.85546875" style="9" bestFit="1" customWidth="1"/>
    <col min="9" max="9" width="16.7109375" bestFit="1" customWidth="1"/>
    <col min="10" max="10" width="28.85546875" style="5" bestFit="1" customWidth="1"/>
    <col min="11" max="11" width="30.5703125" style="6" bestFit="1" customWidth="1"/>
    <col min="12" max="12" width="28.85546875" style="5" bestFit="1" customWidth="1"/>
    <col min="13" max="13" width="30.5703125" style="17" bestFit="1" customWidth="1"/>
    <col min="14" max="15" width="9.140625" style="21"/>
    <col min="16" max="16" width="10.7109375" style="21" bestFit="1" customWidth="1"/>
    <col min="17" max="17" width="24.5703125" style="21" bestFit="1" customWidth="1"/>
    <col min="18" max="18" width="25.7109375" style="21" bestFit="1" customWidth="1"/>
    <col min="19" max="19" width="24.7109375" style="17" bestFit="1" customWidth="1"/>
    <col min="20" max="20" width="24.42578125" style="17" bestFit="1" customWidth="1"/>
    <col min="21" max="23" width="9.140625" style="17"/>
  </cols>
  <sheetData>
    <row r="1" spans="2:11">
      <c r="D1" t="s">
        <v>0</v>
      </c>
      <c r="E1" t="s">
        <v>1</v>
      </c>
      <c r="G1" t="s">
        <v>2</v>
      </c>
      <c r="H1"/>
      <c r="I1" t="s">
        <v>3</v>
      </c>
      <c r="J1"/>
      <c r="K1" t="s">
        <v>4</v>
      </c>
    </row>
    <row r="2" spans="2:11">
      <c r="E2" t="s">
        <v>5</v>
      </c>
      <c r="F2" t="s">
        <v>6</v>
      </c>
      <c r="G2" t="s">
        <v>5</v>
      </c>
      <c r="H2" t="s">
        <v>6</v>
      </c>
      <c r="I2" t="s">
        <v>5</v>
      </c>
      <c r="J2" t="s">
        <v>6</v>
      </c>
      <c r="K2"/>
    </row>
    <row r="3" spans="2:11">
      <c r="E3" s="16">
        <f>$B$58-$B$20</f>
        <v>131</v>
      </c>
      <c r="G3">
        <f>$B$33-$B$20</f>
        <v>35</v>
      </c>
      <c r="H3"/>
      <c r="I3" s="15">
        <f>$B$86-$B$34</f>
        <v>211</v>
      </c>
      <c r="J3"/>
      <c r="K3"/>
    </row>
    <row r="4" spans="2:11">
      <c r="C4" t="s">
        <v>7</v>
      </c>
      <c r="D4" s="14"/>
      <c r="E4" s="14">
        <f>ROUND(($C61)/($E$3)*100,1)</f>
        <v>21.4</v>
      </c>
      <c r="F4" s="14">
        <f>ROUND(($C62)/($E$3)*100,1)</f>
        <v>38.200000000000003</v>
      </c>
      <c r="G4" s="14" cm="1">
        <f t="array" ref="G4">ROUND(SUMPRODUCT(($A$20:$A$33=G$2)*$C$20:$C$33)/($G$3)*100,1)</f>
        <v>40</v>
      </c>
      <c r="H4" s="14" cm="1">
        <f t="array" ref="H4">ROUND(SUMPRODUCT(($A$20:$A$33=H$2)*$C$20:$C$33)/($G$3)*100,1)</f>
        <v>37.1</v>
      </c>
      <c r="I4" s="14" cm="1">
        <f t="array" ref="I4">ROUND(SUMPRODUCT(($A$34:$A$86=I$2)*$C$34:$C$86)/($I$3)*100,1)</f>
        <v>33.6</v>
      </c>
      <c r="J4" s="14" cm="1">
        <f t="array" ref="J4">ROUND(SUMPRODUCT(($A$34:$A$86=J$2)*$C$34:$C$86)/($I$3)*100,1)</f>
        <v>53.1</v>
      </c>
      <c r="K4">
        <f>E4+F4</f>
        <v>59.6</v>
      </c>
    </row>
    <row r="5" spans="2:11">
      <c r="B5">
        <v>2023</v>
      </c>
      <c r="C5" t="s">
        <v>8</v>
      </c>
      <c r="D5" s="14"/>
      <c r="E5" s="14">
        <f>I59</f>
        <v>45.49</v>
      </c>
      <c r="F5" s="14">
        <f>I60</f>
        <v>58.85</v>
      </c>
      <c r="G5" s="14">
        <f>ROUND(AVERAGEIFS($I$20:$I$33,$A$20:$A$33,G$2),2)</f>
        <v>44.12</v>
      </c>
      <c r="H5" s="14">
        <f>ROUND(AVERAGEIFS($I$20:$I$33,$A$20:$A$33,H$2),2)</f>
        <v>78.44</v>
      </c>
      <c r="I5" s="14">
        <f>ROUND(AVERAGEIFS($I$34:$I$86,$A$34:$A$86,I$2),2)</f>
        <v>49.79</v>
      </c>
      <c r="J5" s="14">
        <f>ROUND(AVERAGEIFS($I$34:$I$86,$A$34:$A$86,J$2),2)</f>
        <v>56.25</v>
      </c>
      <c r="K5">
        <f>AVERAGE(E5,F5)</f>
        <v>52.17</v>
      </c>
    </row>
    <row r="6" spans="2:11">
      <c r="C6" t="s">
        <v>9</v>
      </c>
      <c r="D6" s="14"/>
      <c r="E6" s="14">
        <f>ROUND(J59,2)</f>
        <v>26.84</v>
      </c>
      <c r="F6" s="14">
        <f>ROUND(J60,2)</f>
        <v>29.74</v>
      </c>
      <c r="G6" s="14">
        <f>ROUND(AVERAGEIFS($J$20:$J$33,$A$20:$A$33,G$2),2)</f>
        <v>28.74</v>
      </c>
      <c r="H6" s="14">
        <f>ROUND(AVERAGEIFS($J$20:$J$33,$A$20:$A$33,H$2),2)</f>
        <v>35.17</v>
      </c>
      <c r="I6" s="14">
        <f>ROUND(AVERAGEIFS($J$34:$J$86,$A$34:$A$86,I$2),2)</f>
        <v>21.57</v>
      </c>
      <c r="J6" s="14">
        <f>ROUND(AVERAGEIFS($J$34:$J$86,$A$34:$A$86,J$2),2)</f>
        <v>30.87</v>
      </c>
      <c r="K6">
        <f>AVERAGE(E6,F6)</f>
        <v>28.29</v>
      </c>
    </row>
    <row r="7" spans="2:11">
      <c r="C7" t="s">
        <v>10</v>
      </c>
      <c r="D7" s="14"/>
      <c r="E7" s="14">
        <f>ROUND(L59,2)</f>
        <v>44.49</v>
      </c>
      <c r="F7" s="14">
        <f>ROUND(L60,2)</f>
        <v>35.61</v>
      </c>
      <c r="G7" s="14">
        <f>ROUND(AVERAGEIFS($L$20:$L$33,$A$20:$A$33,G$2),2)</f>
        <v>36.65</v>
      </c>
      <c r="H7" s="14">
        <f>ROUND(AVERAGEIFS($L$20:$L$33,$A$20:$A$33,H$2),2)</f>
        <v>37.9</v>
      </c>
      <c r="I7" s="14">
        <f>ROUND(AVERAGEIFS($L$34:$L$86,$A$34:$A$86,I$2),2)</f>
        <v>43.27</v>
      </c>
      <c r="J7" s="14">
        <f>ROUND(AVERAGEIFS($L$34:$L$86,$A$34:$A$86,J$2),2)</f>
        <v>41.87</v>
      </c>
      <c r="K7">
        <f>AVERAGE(E7,F7)</f>
        <v>40.049999999999997</v>
      </c>
    </row>
    <row r="8" spans="2:11">
      <c r="C8" t="s">
        <v>11</v>
      </c>
      <c r="D8" s="14"/>
      <c r="E8" s="14">
        <f>ROUND(D59,2)</f>
        <v>2.5299999999999998</v>
      </c>
      <c r="F8" s="14">
        <f>ROUND(D60,2)</f>
        <v>2.25</v>
      </c>
      <c r="G8" s="14">
        <f>ROUND(AVERAGEIFS($D$20:$D$33,$A$20:$A$33,G$2),2)</f>
        <v>2.38</v>
      </c>
      <c r="H8" s="14">
        <f>ROUND(AVERAGEIFS($D$20:$D$33,$A$20:$A$33,H$2),2)</f>
        <v>2.17</v>
      </c>
      <c r="I8" s="14">
        <f>ROUND(AVERAGEIFS($D$34:$D$86,$A$34:$A$86,I$2),2)</f>
        <v>4.03</v>
      </c>
      <c r="J8" s="14">
        <f>ROUND(AVERAGEIFS($D$34:$D$86,$A$34:$A$86,J$2),2)</f>
        <v>3.8</v>
      </c>
      <c r="K8">
        <f>AVERAGE(E8,F8)</f>
        <v>2.3899999999999997</v>
      </c>
    </row>
    <row r="9" spans="2:11">
      <c r="C9" t="s">
        <v>12</v>
      </c>
      <c r="D9" s="14"/>
      <c r="E9" s="14">
        <f>ROUND(L59/E8,2)</f>
        <v>17.579999999999998</v>
      </c>
      <c r="F9" s="14">
        <f>ROUND(L60/F8,2)</f>
        <v>15.83</v>
      </c>
      <c r="G9" s="14">
        <f>ROUND(AVERAGEIFS($L$20:$L$33,$A$20:$A$33,G$2)/G8,2)</f>
        <v>15.4</v>
      </c>
      <c r="H9" s="14">
        <f>ROUND(AVERAGEIFS($L$20:$L$33,$A$20:$A$33,H$2)/H8,2)</f>
        <v>17.46</v>
      </c>
      <c r="I9" s="14">
        <f>ROUND(AVERAGEIFS($L$34:$L$86,$A$34:$A$86,I$2)/I8,2)</f>
        <v>10.74</v>
      </c>
      <c r="J9" s="14">
        <f>ROUND(AVERAGEIFS($L$34:$L$86,$A$34:$A$86,J$2)/J8,2)</f>
        <v>11.02</v>
      </c>
      <c r="K9">
        <f>AVERAGE(E9,F9)</f>
        <v>16.704999999999998</v>
      </c>
    </row>
    <row r="10" spans="2:11">
      <c r="D10" s="14"/>
      <c r="E10" s="16">
        <f>$B$86-$B$63+$B$105-$B$92</f>
        <v>159</v>
      </c>
      <c r="F10" s="14"/>
      <c r="G10" s="14"/>
      <c r="H10" s="14"/>
      <c r="I10" s="14"/>
      <c r="J10" s="14"/>
      <c r="K10"/>
    </row>
    <row r="11" spans="2:11">
      <c r="C11" t="s">
        <v>7</v>
      </c>
      <c r="D11" s="14"/>
      <c r="E11" s="14">
        <f>ROUND(($C108)/($E$10)*100,1)</f>
        <v>39.299999999999997</v>
      </c>
      <c r="F11" s="14">
        <f>ROUND(($C109)/($E$10)*100,1)</f>
        <v>46.4</v>
      </c>
      <c r="G11" s="14"/>
      <c r="H11" s="14"/>
      <c r="J11"/>
      <c r="K11">
        <f>E11+F11</f>
        <v>85.699999999999989</v>
      </c>
    </row>
    <row r="12" spans="2:11">
      <c r="B12">
        <v>2024</v>
      </c>
      <c r="C12" t="s">
        <v>8</v>
      </c>
      <c r="D12" s="14"/>
      <c r="E12" s="14">
        <f>I106</f>
        <v>51.93</v>
      </c>
      <c r="F12" s="14">
        <f>I107</f>
        <v>61.49</v>
      </c>
      <c r="G12" s="14"/>
      <c r="H12" s="14"/>
      <c r="J12"/>
      <c r="K12">
        <f>AVERAGE(E12,F12)</f>
        <v>56.71</v>
      </c>
    </row>
    <row r="13" spans="2:11">
      <c r="C13" t="s">
        <v>9</v>
      </c>
      <c r="D13" s="14"/>
      <c r="E13" s="14">
        <f>ROUND(J106,2)</f>
        <v>19.11</v>
      </c>
      <c r="F13" s="14">
        <f>ROUND(J107,2)</f>
        <v>35.01</v>
      </c>
      <c r="G13" s="14"/>
      <c r="H13" s="14"/>
      <c r="J13"/>
      <c r="K13">
        <f>AVERAGE(E13,F13)</f>
        <v>27.06</v>
      </c>
    </row>
    <row r="14" spans="2:11">
      <c r="C14" t="s">
        <v>10</v>
      </c>
      <c r="D14" s="14"/>
      <c r="E14" s="14">
        <f>ROUND(L106,2)</f>
        <v>36.69</v>
      </c>
      <c r="F14" s="14">
        <f>ROUND(L107,2)</f>
        <v>52.08</v>
      </c>
      <c r="G14" s="14"/>
      <c r="H14" s="14"/>
      <c r="J14"/>
      <c r="K14">
        <f>AVERAGE(E14,F14)</f>
        <v>44.384999999999998</v>
      </c>
    </row>
    <row r="15" spans="2:11">
      <c r="C15" t="s">
        <v>11</v>
      </c>
      <c r="D15" s="14"/>
      <c r="E15" s="14">
        <f>ROUND(D106,2)</f>
        <v>3.06</v>
      </c>
      <c r="F15" s="14">
        <f>ROUND(D107,2)</f>
        <v>3.3</v>
      </c>
      <c r="G15" s="14"/>
      <c r="H15" s="14"/>
      <c r="J15"/>
      <c r="K15">
        <f>AVERAGE(E15,F15)</f>
        <v>3.1799999999999997</v>
      </c>
    </row>
    <row r="16" spans="2:11">
      <c r="C16" t="s">
        <v>12</v>
      </c>
      <c r="D16" s="14"/>
      <c r="E16" s="14">
        <f>ROUND(L106/E15,2)</f>
        <v>11.99</v>
      </c>
      <c r="F16" s="14">
        <f>ROUND(L107/F15,2)</f>
        <v>15.78</v>
      </c>
      <c r="G16" s="14"/>
      <c r="H16" s="14"/>
      <c r="J16"/>
      <c r="K16">
        <f>AVERAGE(E16,F16)</f>
        <v>13.885</v>
      </c>
    </row>
    <row r="17" spans="1:35">
      <c r="J17"/>
    </row>
    <row r="18" spans="1:35">
      <c r="B18" t="s">
        <v>13</v>
      </c>
      <c r="C18">
        <f>SUM(C20:C5018)</f>
        <v>435.11999999999995</v>
      </c>
      <c r="H18" s="8">
        <f>SUM(H20:H400)</f>
        <v>1168.4499999999998</v>
      </c>
      <c r="I18" s="10">
        <f>SUM(I20:I400)</f>
        <v>3796.4399999999996</v>
      </c>
      <c r="J18" s="7">
        <f>H18+I18</f>
        <v>4964.8899999999994</v>
      </c>
    </row>
    <row r="19" spans="1:35">
      <c r="A19" t="s">
        <v>14</v>
      </c>
      <c r="B19" t="s">
        <v>0</v>
      </c>
      <c r="C19" t="s">
        <v>15</v>
      </c>
      <c r="D19" t="s">
        <v>16</v>
      </c>
      <c r="F19" t="s">
        <v>17</v>
      </c>
      <c r="G19" t="s">
        <v>18</v>
      </c>
      <c r="H19" s="9" t="s">
        <v>19</v>
      </c>
      <c r="I19" t="s">
        <v>20</v>
      </c>
      <c r="J19" s="3" t="s">
        <v>21</v>
      </c>
      <c r="K19" s="4" t="s">
        <v>22</v>
      </c>
      <c r="L19" s="3" t="s">
        <v>23</v>
      </c>
      <c r="M19" s="18" t="s">
        <v>24</v>
      </c>
    </row>
    <row r="20" spans="1:35" s="11" customFormat="1">
      <c r="A20" s="11" t="s">
        <v>5</v>
      </c>
      <c r="B20" s="12">
        <v>45159</v>
      </c>
      <c r="C20" s="11">
        <v>1</v>
      </c>
      <c r="D20" s="11">
        <v>2</v>
      </c>
      <c r="G20" s="11">
        <v>30.46</v>
      </c>
      <c r="H20" s="13">
        <v>0</v>
      </c>
      <c r="I20" s="13">
        <f t="shared" ref="I20:I58" si="0">ROUND(IF(A20="airbnb",G20-H20,G20-F20),2)</f>
        <v>30.46</v>
      </c>
      <c r="J20" s="5">
        <f t="shared" ref="J20:J58" si="1">IF(A20&lt;&gt;"",ROUND(I20/C20,2),"")</f>
        <v>30.46</v>
      </c>
      <c r="K20" s="6">
        <f t="shared" ref="K20:K58" si="2">IF(A20&lt;&gt;"",ROUND(J20/D20,2),"")</f>
        <v>15.23</v>
      </c>
      <c r="L20" s="5">
        <f t="shared" ref="L20:L58" si="3">IF(A20&lt;&gt;"",ROUND((G20+H20)/C20,2),"")</f>
        <v>30.46</v>
      </c>
      <c r="M20" s="17">
        <f t="shared" ref="M20:M58" si="4">IF(A20&lt;&gt;"",ROUND(L20/D20,2),"")</f>
        <v>15.23</v>
      </c>
      <c r="N20" s="21"/>
      <c r="O20" s="21"/>
      <c r="P20" s="22"/>
      <c r="Q20" s="21"/>
      <c r="R20" s="21"/>
      <c r="S20" s="17"/>
      <c r="T20" s="17"/>
      <c r="U20" s="17"/>
      <c r="V20" s="17"/>
      <c r="W20" s="17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s="11" customFormat="1">
      <c r="A21" s="11" t="s">
        <v>5</v>
      </c>
      <c r="B21" s="12">
        <v>45160</v>
      </c>
      <c r="C21" s="11">
        <v>1</v>
      </c>
      <c r="D21" s="11">
        <v>4</v>
      </c>
      <c r="G21" s="11">
        <v>26.99</v>
      </c>
      <c r="H21" s="13">
        <v>0</v>
      </c>
      <c r="I21" s="13">
        <f t="shared" si="0"/>
        <v>26.99</v>
      </c>
      <c r="J21" s="5">
        <f t="shared" si="1"/>
        <v>26.99</v>
      </c>
      <c r="K21" s="6">
        <f t="shared" si="2"/>
        <v>6.75</v>
      </c>
      <c r="L21" s="5">
        <f t="shared" si="3"/>
        <v>26.99</v>
      </c>
      <c r="M21" s="17">
        <f t="shared" si="4"/>
        <v>6.75</v>
      </c>
      <c r="N21" s="21"/>
      <c r="O21" s="21"/>
      <c r="P21" s="22"/>
      <c r="Q21" s="21"/>
      <c r="R21" s="21"/>
      <c r="S21" s="17"/>
      <c r="T21" s="17"/>
      <c r="U21" s="17"/>
      <c r="V21" s="17"/>
      <c r="W21" s="17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s="11" customFormat="1">
      <c r="A22" s="11" t="s">
        <v>5</v>
      </c>
      <c r="B22" s="12">
        <v>45161</v>
      </c>
      <c r="C22" s="11">
        <v>1</v>
      </c>
      <c r="D22" s="11">
        <v>2</v>
      </c>
      <c r="G22" s="11">
        <v>69.89</v>
      </c>
      <c r="H22" s="13">
        <v>0</v>
      </c>
      <c r="I22" s="13">
        <f t="shared" si="0"/>
        <v>69.89</v>
      </c>
      <c r="J22" s="5">
        <f t="shared" si="1"/>
        <v>69.89</v>
      </c>
      <c r="K22" s="6">
        <f t="shared" si="2"/>
        <v>34.950000000000003</v>
      </c>
      <c r="L22" s="5">
        <f t="shared" si="3"/>
        <v>69.89</v>
      </c>
      <c r="M22" s="17">
        <f t="shared" si="4"/>
        <v>34.950000000000003</v>
      </c>
      <c r="N22" s="21"/>
      <c r="O22" s="21"/>
      <c r="P22" s="22"/>
      <c r="Q22" s="21"/>
      <c r="R22" s="21"/>
      <c r="S22" s="17"/>
      <c r="T22" s="17"/>
      <c r="U22" s="17"/>
      <c r="V22" s="17"/>
      <c r="W22" s="17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s="11" t="s">
        <v>5</v>
      </c>
      <c r="B23" s="12">
        <v>45163</v>
      </c>
      <c r="C23" s="11">
        <v>2</v>
      </c>
      <c r="D23" s="11">
        <v>2</v>
      </c>
      <c r="E23" s="11"/>
      <c r="F23" s="11"/>
      <c r="G23" s="11">
        <v>29.69</v>
      </c>
      <c r="H23" s="13">
        <v>0</v>
      </c>
      <c r="I23" s="13">
        <f t="shared" si="0"/>
        <v>29.69</v>
      </c>
      <c r="J23" s="5">
        <f t="shared" si="1"/>
        <v>14.85</v>
      </c>
      <c r="K23" s="6">
        <f t="shared" si="2"/>
        <v>7.43</v>
      </c>
      <c r="L23" s="5">
        <f t="shared" si="3"/>
        <v>14.85</v>
      </c>
      <c r="M23" s="17">
        <f t="shared" si="4"/>
        <v>7.43</v>
      </c>
      <c r="P23" s="22"/>
    </row>
    <row r="24" spans="1:35">
      <c r="A24" s="11" t="s">
        <v>5</v>
      </c>
      <c r="B24" s="12">
        <v>45164</v>
      </c>
      <c r="C24" s="11">
        <v>1</v>
      </c>
      <c r="D24" s="11">
        <v>1</v>
      </c>
      <c r="E24" s="11"/>
      <c r="F24" s="11"/>
      <c r="G24" s="11">
        <v>31.81</v>
      </c>
      <c r="H24" s="13">
        <v>0</v>
      </c>
      <c r="I24" s="13">
        <f t="shared" si="0"/>
        <v>31.81</v>
      </c>
      <c r="J24" s="5">
        <f t="shared" si="1"/>
        <v>31.81</v>
      </c>
      <c r="K24" s="6">
        <f t="shared" si="2"/>
        <v>31.81</v>
      </c>
      <c r="L24" s="5">
        <f t="shared" si="3"/>
        <v>31.81</v>
      </c>
      <c r="M24" s="17">
        <f t="shared" si="4"/>
        <v>31.81</v>
      </c>
      <c r="P24" s="22"/>
    </row>
    <row r="25" spans="1:35" s="11" customFormat="1">
      <c r="A25" s="11" t="s">
        <v>6</v>
      </c>
      <c r="B25" s="12">
        <v>45167</v>
      </c>
      <c r="C25" s="11">
        <v>1</v>
      </c>
      <c r="D25" s="11">
        <v>4</v>
      </c>
      <c r="F25" s="11">
        <v>2.2400000000000002</v>
      </c>
      <c r="G25" s="11">
        <v>33</v>
      </c>
      <c r="H25" s="13">
        <v>0</v>
      </c>
      <c r="I25" s="13">
        <f t="shared" si="0"/>
        <v>30.76</v>
      </c>
      <c r="J25" s="5">
        <f t="shared" si="1"/>
        <v>30.76</v>
      </c>
      <c r="K25" s="6">
        <f t="shared" si="2"/>
        <v>7.69</v>
      </c>
      <c r="L25" s="5">
        <f t="shared" si="3"/>
        <v>33</v>
      </c>
      <c r="M25" s="17">
        <f t="shared" si="4"/>
        <v>8.25</v>
      </c>
      <c r="N25" s="21"/>
      <c r="O25" s="21"/>
      <c r="P25" s="22"/>
      <c r="Q25" s="21"/>
      <c r="R25" s="21"/>
      <c r="S25" s="17"/>
      <c r="T25" s="17"/>
      <c r="U25" s="17"/>
      <c r="V25" s="17"/>
      <c r="W25" s="17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s="11" t="s">
        <v>5</v>
      </c>
      <c r="B26" s="12">
        <v>45169</v>
      </c>
      <c r="C26" s="11">
        <v>3</v>
      </c>
      <c r="D26" s="11">
        <v>3</v>
      </c>
      <c r="E26" s="11"/>
      <c r="F26" s="11"/>
      <c r="G26" s="11">
        <v>96.4</v>
      </c>
      <c r="H26" s="13">
        <v>20</v>
      </c>
      <c r="I26" s="13">
        <f t="shared" si="0"/>
        <v>76.400000000000006</v>
      </c>
      <c r="J26" s="5">
        <f t="shared" si="1"/>
        <v>25.47</v>
      </c>
      <c r="K26" s="6">
        <f t="shared" si="2"/>
        <v>8.49</v>
      </c>
      <c r="L26" s="5">
        <f t="shared" si="3"/>
        <v>38.799999999999997</v>
      </c>
      <c r="M26" s="17">
        <f t="shared" si="4"/>
        <v>12.93</v>
      </c>
      <c r="P26" s="22"/>
    </row>
    <row r="27" spans="1:35">
      <c r="A27" s="11" t="s">
        <v>6</v>
      </c>
      <c r="B27" s="12">
        <v>45172</v>
      </c>
      <c r="C27" s="11">
        <v>1</v>
      </c>
      <c r="D27" s="11">
        <v>2</v>
      </c>
      <c r="E27" s="11"/>
      <c r="F27" s="11">
        <v>3</v>
      </c>
      <c r="G27" s="11">
        <v>41.354999999999997</v>
      </c>
      <c r="H27" s="13">
        <v>0</v>
      </c>
      <c r="I27" s="13">
        <f t="shared" si="0"/>
        <v>38.36</v>
      </c>
      <c r="J27" s="5">
        <f t="shared" si="1"/>
        <v>38.36</v>
      </c>
      <c r="K27" s="6">
        <f t="shared" si="2"/>
        <v>19.18</v>
      </c>
      <c r="L27" s="5">
        <f t="shared" si="3"/>
        <v>41.36</v>
      </c>
      <c r="M27" s="17">
        <f t="shared" si="4"/>
        <v>20.68</v>
      </c>
      <c r="P27" s="22"/>
    </row>
    <row r="28" spans="1:35">
      <c r="A28" s="11" t="s">
        <v>6</v>
      </c>
      <c r="B28" s="12">
        <v>45173</v>
      </c>
      <c r="C28" s="11">
        <v>6</v>
      </c>
      <c r="D28" s="11">
        <v>2</v>
      </c>
      <c r="E28" s="11"/>
      <c r="F28" s="11">
        <v>22</v>
      </c>
      <c r="G28" s="11">
        <v>250.11500000000001</v>
      </c>
      <c r="H28" s="13">
        <v>0</v>
      </c>
      <c r="I28" s="13">
        <f t="shared" si="0"/>
        <v>228.12</v>
      </c>
      <c r="J28" s="5">
        <f t="shared" si="1"/>
        <v>38.020000000000003</v>
      </c>
      <c r="K28" s="6">
        <f t="shared" si="2"/>
        <v>19.010000000000002</v>
      </c>
      <c r="L28" s="5">
        <f t="shared" si="3"/>
        <v>41.69</v>
      </c>
      <c r="M28" s="17">
        <f t="shared" si="4"/>
        <v>20.85</v>
      </c>
      <c r="P28" s="22"/>
    </row>
    <row r="29" spans="1:35" s="11" customFormat="1">
      <c r="A29" s="11" t="s">
        <v>6</v>
      </c>
      <c r="B29" s="12">
        <v>45180</v>
      </c>
      <c r="C29" s="11">
        <v>3</v>
      </c>
      <c r="D29" s="11">
        <v>1</v>
      </c>
      <c r="F29" s="11">
        <v>6.6</v>
      </c>
      <c r="G29" s="11">
        <v>110.9</v>
      </c>
      <c r="H29" s="13">
        <v>0</v>
      </c>
      <c r="I29" s="13">
        <f t="shared" si="0"/>
        <v>104.3</v>
      </c>
      <c r="J29" s="5">
        <f t="shared" si="1"/>
        <v>34.770000000000003</v>
      </c>
      <c r="K29" s="6">
        <f t="shared" si="2"/>
        <v>34.770000000000003</v>
      </c>
      <c r="L29" s="5">
        <f t="shared" si="3"/>
        <v>36.97</v>
      </c>
      <c r="M29" s="17">
        <f t="shared" si="4"/>
        <v>36.97</v>
      </c>
      <c r="N29" s="21"/>
      <c r="O29" s="21"/>
      <c r="P29" s="22"/>
      <c r="Q29" s="21"/>
      <c r="R29" s="21"/>
      <c r="S29" s="17"/>
      <c r="T29" s="17"/>
      <c r="U29" s="17"/>
      <c r="V29" s="17"/>
      <c r="W29" s="17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s="11" t="s">
        <v>5</v>
      </c>
      <c r="B30" s="12">
        <v>45185</v>
      </c>
      <c r="C30" s="11">
        <v>1</v>
      </c>
      <c r="D30" s="11">
        <v>2</v>
      </c>
      <c r="E30" s="11"/>
      <c r="F30" s="11"/>
      <c r="G30" s="11">
        <v>31.33</v>
      </c>
      <c r="H30" s="13">
        <v>20</v>
      </c>
      <c r="I30" s="13">
        <f t="shared" si="0"/>
        <v>11.33</v>
      </c>
      <c r="J30" s="5">
        <f t="shared" si="1"/>
        <v>11.33</v>
      </c>
      <c r="K30" s="6">
        <f t="shared" si="2"/>
        <v>5.67</v>
      </c>
      <c r="L30" s="5">
        <f t="shared" si="3"/>
        <v>51.33</v>
      </c>
      <c r="M30" s="17">
        <f t="shared" si="4"/>
        <v>25.67</v>
      </c>
      <c r="P30" s="22"/>
    </row>
    <row r="31" spans="1:35">
      <c r="A31" s="11" t="s">
        <v>6</v>
      </c>
      <c r="B31" s="12">
        <v>45189</v>
      </c>
      <c r="C31" s="11">
        <v>1</v>
      </c>
      <c r="D31" s="11">
        <v>2</v>
      </c>
      <c r="E31" s="11"/>
      <c r="F31" s="11">
        <v>2.62</v>
      </c>
      <c r="G31" s="11">
        <v>37.18</v>
      </c>
      <c r="H31" s="13">
        <v>0</v>
      </c>
      <c r="I31" s="13">
        <f t="shared" si="0"/>
        <v>34.56</v>
      </c>
      <c r="J31" s="5">
        <f t="shared" si="1"/>
        <v>34.56</v>
      </c>
      <c r="K31" s="6">
        <f t="shared" si="2"/>
        <v>17.28</v>
      </c>
      <c r="L31" s="5">
        <f t="shared" si="3"/>
        <v>37.18</v>
      </c>
      <c r="M31" s="17">
        <f t="shared" si="4"/>
        <v>18.59</v>
      </c>
      <c r="P31" s="22"/>
    </row>
    <row r="32" spans="1:35" s="11" customFormat="1">
      <c r="A32" s="11" t="s">
        <v>6</v>
      </c>
      <c r="B32" s="12">
        <v>45190</v>
      </c>
      <c r="C32" s="11">
        <v>1</v>
      </c>
      <c r="D32" s="11">
        <v>2</v>
      </c>
      <c r="F32" s="11">
        <v>2.62</v>
      </c>
      <c r="G32" s="11">
        <v>37.18</v>
      </c>
      <c r="H32" s="13">
        <v>0</v>
      </c>
      <c r="I32" s="13">
        <f t="shared" si="0"/>
        <v>34.56</v>
      </c>
      <c r="J32" s="5">
        <f t="shared" si="1"/>
        <v>34.56</v>
      </c>
      <c r="K32" s="6">
        <f t="shared" si="2"/>
        <v>17.28</v>
      </c>
      <c r="L32" s="5">
        <f t="shared" si="3"/>
        <v>37.18</v>
      </c>
      <c r="M32" s="17">
        <f t="shared" si="4"/>
        <v>18.59</v>
      </c>
      <c r="N32" s="21"/>
      <c r="O32" s="21"/>
      <c r="P32" s="22"/>
      <c r="Q32" s="21"/>
      <c r="R32" s="21"/>
      <c r="S32" s="17"/>
      <c r="T32" s="17"/>
      <c r="U32" s="17"/>
      <c r="V32" s="17"/>
      <c r="W32" s="17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s="11" t="s">
        <v>5</v>
      </c>
      <c r="B33" s="12">
        <v>45194</v>
      </c>
      <c r="C33" s="11">
        <v>4</v>
      </c>
      <c r="D33" s="11">
        <v>3</v>
      </c>
      <c r="E33" s="11"/>
      <c r="F33" s="11"/>
      <c r="G33" s="11">
        <v>96.4</v>
      </c>
      <c r="H33" s="13">
        <v>20</v>
      </c>
      <c r="I33" s="13">
        <f t="shared" si="0"/>
        <v>76.400000000000006</v>
      </c>
      <c r="J33" s="5">
        <f t="shared" si="1"/>
        <v>19.100000000000001</v>
      </c>
      <c r="K33" s="6">
        <f t="shared" si="2"/>
        <v>6.37</v>
      </c>
      <c r="L33" s="5">
        <f t="shared" si="3"/>
        <v>29.1</v>
      </c>
      <c r="M33" s="17">
        <f t="shared" si="4"/>
        <v>9.6999999999999993</v>
      </c>
      <c r="P33" s="22"/>
    </row>
    <row r="34" spans="1:35">
      <c r="A34" s="11" t="s">
        <v>6</v>
      </c>
      <c r="B34" s="12">
        <v>45201</v>
      </c>
      <c r="C34" s="11">
        <v>1</v>
      </c>
      <c r="D34" s="11">
        <v>2</v>
      </c>
      <c r="E34" s="11"/>
      <c r="F34" s="11">
        <v>1.86</v>
      </c>
      <c r="G34" s="11">
        <v>28.83</v>
      </c>
      <c r="H34" s="13">
        <v>0</v>
      </c>
      <c r="I34" s="13">
        <f t="shared" si="0"/>
        <v>26.97</v>
      </c>
      <c r="J34" s="5">
        <f t="shared" si="1"/>
        <v>26.97</v>
      </c>
      <c r="K34" s="6">
        <f t="shared" si="2"/>
        <v>13.49</v>
      </c>
      <c r="L34" s="5">
        <f t="shared" si="3"/>
        <v>28.83</v>
      </c>
      <c r="M34" s="17">
        <f t="shared" si="4"/>
        <v>14.42</v>
      </c>
      <c r="P34" s="22"/>
    </row>
    <row r="35" spans="1:35">
      <c r="A35" s="11" t="s">
        <v>6</v>
      </c>
      <c r="B35" s="12">
        <v>45202</v>
      </c>
      <c r="C35" s="11">
        <v>2</v>
      </c>
      <c r="D35" s="11">
        <v>2</v>
      </c>
      <c r="E35" s="11"/>
      <c r="F35" s="11">
        <v>4.5199999999999996</v>
      </c>
      <c r="G35" s="11">
        <v>58.055</v>
      </c>
      <c r="H35" s="13">
        <v>0</v>
      </c>
      <c r="I35" s="13">
        <f t="shared" si="0"/>
        <v>53.54</v>
      </c>
      <c r="J35" s="5">
        <f t="shared" si="1"/>
        <v>26.77</v>
      </c>
      <c r="K35" s="6">
        <f t="shared" si="2"/>
        <v>13.39</v>
      </c>
      <c r="L35" s="5">
        <f t="shared" si="3"/>
        <v>29.03</v>
      </c>
      <c r="M35" s="17">
        <f t="shared" si="4"/>
        <v>14.52</v>
      </c>
      <c r="P35" s="22"/>
    </row>
    <row r="36" spans="1:35">
      <c r="A36" s="11" t="s">
        <v>6</v>
      </c>
      <c r="B36" s="12">
        <v>45206</v>
      </c>
      <c r="C36" s="11">
        <v>1</v>
      </c>
      <c r="D36" s="11">
        <v>2</v>
      </c>
      <c r="E36" s="11"/>
      <c r="F36" s="11">
        <v>2.62</v>
      </c>
      <c r="G36" s="11">
        <v>37.18</v>
      </c>
      <c r="H36" s="13">
        <v>0</v>
      </c>
      <c r="I36" s="13">
        <f t="shared" si="0"/>
        <v>34.56</v>
      </c>
      <c r="J36" s="5">
        <f t="shared" si="1"/>
        <v>34.56</v>
      </c>
      <c r="K36" s="6">
        <f t="shared" si="2"/>
        <v>17.28</v>
      </c>
      <c r="L36" s="5">
        <f t="shared" si="3"/>
        <v>37.18</v>
      </c>
      <c r="M36" s="17">
        <f t="shared" si="4"/>
        <v>18.59</v>
      </c>
      <c r="P36" s="22"/>
    </row>
    <row r="37" spans="1:35">
      <c r="A37" s="11" t="s">
        <v>6</v>
      </c>
      <c r="B37" s="12">
        <v>45208</v>
      </c>
      <c r="C37" s="11">
        <v>1</v>
      </c>
      <c r="D37" s="11">
        <v>2</v>
      </c>
      <c r="E37" s="11"/>
      <c r="F37" s="11">
        <v>1.94</v>
      </c>
      <c r="G37" s="11">
        <v>29.664999999999999</v>
      </c>
      <c r="H37" s="13">
        <v>0</v>
      </c>
      <c r="I37" s="13">
        <f t="shared" si="0"/>
        <v>27.73</v>
      </c>
      <c r="J37" s="5">
        <f t="shared" si="1"/>
        <v>27.73</v>
      </c>
      <c r="K37" s="6">
        <f t="shared" si="2"/>
        <v>13.87</v>
      </c>
      <c r="L37" s="5">
        <f t="shared" si="3"/>
        <v>29.67</v>
      </c>
      <c r="M37" s="17">
        <f t="shared" si="4"/>
        <v>14.84</v>
      </c>
      <c r="P37" s="22"/>
    </row>
    <row r="38" spans="1:35">
      <c r="A38" s="11" t="s">
        <v>6</v>
      </c>
      <c r="B38" s="12">
        <v>45209</v>
      </c>
      <c r="C38" s="11">
        <v>3</v>
      </c>
      <c r="D38" s="11">
        <v>2</v>
      </c>
      <c r="E38" s="11"/>
      <c r="F38" s="11">
        <v>6.59</v>
      </c>
      <c r="G38" s="11">
        <v>80.77</v>
      </c>
      <c r="H38" s="13">
        <v>0</v>
      </c>
      <c r="I38" s="13">
        <f t="shared" si="0"/>
        <v>74.180000000000007</v>
      </c>
      <c r="J38" s="5">
        <f t="shared" si="1"/>
        <v>24.73</v>
      </c>
      <c r="K38" s="6">
        <f t="shared" si="2"/>
        <v>12.37</v>
      </c>
      <c r="L38" s="5">
        <f t="shared" si="3"/>
        <v>26.92</v>
      </c>
      <c r="M38" s="17">
        <f t="shared" si="4"/>
        <v>13.46</v>
      </c>
      <c r="P38" s="22"/>
    </row>
    <row r="39" spans="1:35">
      <c r="A39" s="11" t="s">
        <v>6</v>
      </c>
      <c r="B39" s="12">
        <v>45213</v>
      </c>
      <c r="C39" s="11">
        <v>1</v>
      </c>
      <c r="D39" s="11">
        <v>2</v>
      </c>
      <c r="E39" s="11"/>
      <c r="F39" s="11">
        <v>2.0499999999999998</v>
      </c>
      <c r="G39" s="11">
        <v>30.93</v>
      </c>
      <c r="H39" s="13">
        <v>0</v>
      </c>
      <c r="I39" s="13">
        <f t="shared" si="0"/>
        <v>28.88</v>
      </c>
      <c r="J39" s="5">
        <f t="shared" si="1"/>
        <v>28.88</v>
      </c>
      <c r="K39" s="6">
        <f t="shared" si="2"/>
        <v>14.44</v>
      </c>
      <c r="L39" s="5">
        <f t="shared" si="3"/>
        <v>30.93</v>
      </c>
      <c r="M39" s="17">
        <f t="shared" si="4"/>
        <v>15.47</v>
      </c>
      <c r="P39" s="22"/>
    </row>
    <row r="40" spans="1:35">
      <c r="A40" s="11" t="s">
        <v>6</v>
      </c>
      <c r="B40" s="12">
        <v>45215</v>
      </c>
      <c r="C40" s="11">
        <v>1</v>
      </c>
      <c r="D40" s="11">
        <v>2</v>
      </c>
      <c r="E40" s="11"/>
      <c r="F40" s="11">
        <v>1.68</v>
      </c>
      <c r="G40" s="11">
        <v>26.835000000000001</v>
      </c>
      <c r="H40" s="13">
        <v>0</v>
      </c>
      <c r="I40" s="13">
        <f t="shared" si="0"/>
        <v>25.16</v>
      </c>
      <c r="J40" s="5">
        <f t="shared" si="1"/>
        <v>25.16</v>
      </c>
      <c r="K40" s="6">
        <f t="shared" si="2"/>
        <v>12.58</v>
      </c>
      <c r="L40" s="5">
        <f t="shared" si="3"/>
        <v>26.84</v>
      </c>
      <c r="M40" s="17">
        <f t="shared" si="4"/>
        <v>13.42</v>
      </c>
      <c r="P40" s="22"/>
    </row>
    <row r="41" spans="1:35">
      <c r="A41" s="11" t="s">
        <v>6</v>
      </c>
      <c r="B41" s="12">
        <v>45216</v>
      </c>
      <c r="C41" s="11">
        <v>3</v>
      </c>
      <c r="D41" s="11">
        <v>1</v>
      </c>
      <c r="E41" s="11"/>
      <c r="F41" s="11">
        <v>6.59</v>
      </c>
      <c r="G41" s="11">
        <v>80.77</v>
      </c>
      <c r="H41" s="13">
        <v>0</v>
      </c>
      <c r="I41" s="13">
        <f t="shared" si="0"/>
        <v>74.180000000000007</v>
      </c>
      <c r="J41" s="5">
        <f t="shared" si="1"/>
        <v>24.73</v>
      </c>
      <c r="K41" s="6">
        <f t="shared" si="2"/>
        <v>24.73</v>
      </c>
      <c r="L41" s="5">
        <f t="shared" si="3"/>
        <v>26.92</v>
      </c>
      <c r="M41" s="17">
        <f t="shared" si="4"/>
        <v>26.92</v>
      </c>
      <c r="P41" s="22"/>
    </row>
    <row r="42" spans="1:35">
      <c r="A42" s="11" t="s">
        <v>6</v>
      </c>
      <c r="B42" s="12">
        <v>45220</v>
      </c>
      <c r="C42" s="11">
        <v>1</v>
      </c>
      <c r="D42" s="11">
        <v>2</v>
      </c>
      <c r="E42" s="11"/>
      <c r="F42" s="11">
        <v>1.66</v>
      </c>
      <c r="G42" s="11">
        <v>26.655000000000001</v>
      </c>
      <c r="H42" s="13">
        <v>0</v>
      </c>
      <c r="I42" s="13">
        <f t="shared" si="0"/>
        <v>25</v>
      </c>
      <c r="J42" s="5">
        <f t="shared" si="1"/>
        <v>25</v>
      </c>
      <c r="K42" s="6">
        <f t="shared" si="2"/>
        <v>12.5</v>
      </c>
      <c r="L42" s="5">
        <f t="shared" si="3"/>
        <v>26.66</v>
      </c>
      <c r="M42" s="17">
        <f t="shared" si="4"/>
        <v>13.33</v>
      </c>
      <c r="P42" s="22"/>
    </row>
    <row r="43" spans="1:35" s="11" customFormat="1">
      <c r="A43" s="11" t="s">
        <v>6</v>
      </c>
      <c r="B43" s="12">
        <v>45225</v>
      </c>
      <c r="C43" s="11">
        <v>2</v>
      </c>
      <c r="D43" s="11">
        <v>4</v>
      </c>
      <c r="F43" s="11">
        <v>4.9000000000000004</v>
      </c>
      <c r="G43" s="11">
        <v>62.255000000000003</v>
      </c>
      <c r="H43" s="13">
        <v>0</v>
      </c>
      <c r="I43" s="13">
        <f t="shared" si="0"/>
        <v>57.36</v>
      </c>
      <c r="J43" s="5">
        <f t="shared" si="1"/>
        <v>28.68</v>
      </c>
      <c r="K43" s="6">
        <f t="shared" si="2"/>
        <v>7.17</v>
      </c>
      <c r="L43" s="5">
        <f t="shared" si="3"/>
        <v>31.13</v>
      </c>
      <c r="M43" s="17">
        <f t="shared" si="4"/>
        <v>7.78</v>
      </c>
      <c r="N43" s="21"/>
      <c r="O43" s="21"/>
      <c r="P43" s="22"/>
      <c r="Q43" s="21"/>
      <c r="R43" s="21"/>
      <c r="S43" s="17"/>
      <c r="T43" s="17"/>
      <c r="U43" s="17"/>
      <c r="V43" s="17"/>
      <c r="W43" s="17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 s="11" customFormat="1">
      <c r="A44" s="11" t="s">
        <v>5</v>
      </c>
      <c r="B44" s="12">
        <v>45227</v>
      </c>
      <c r="C44" s="11">
        <v>5</v>
      </c>
      <c r="D44" s="11">
        <v>2</v>
      </c>
      <c r="G44" s="11">
        <v>122.43</v>
      </c>
      <c r="H44" s="13">
        <v>20</v>
      </c>
      <c r="I44" s="13">
        <f t="shared" si="0"/>
        <v>102.43</v>
      </c>
      <c r="J44" s="5">
        <f t="shared" si="1"/>
        <v>20.49</v>
      </c>
      <c r="K44" s="6">
        <f t="shared" si="2"/>
        <v>10.25</v>
      </c>
      <c r="L44" s="5">
        <f t="shared" si="3"/>
        <v>28.49</v>
      </c>
      <c r="M44" s="17">
        <f t="shared" si="4"/>
        <v>14.25</v>
      </c>
      <c r="N44" s="21"/>
      <c r="O44" s="21"/>
      <c r="P44" s="22"/>
      <c r="Q44" s="21"/>
      <c r="R44" s="21"/>
      <c r="S44" s="17"/>
      <c r="T44" s="17"/>
      <c r="U44" s="17"/>
      <c r="V44" s="17"/>
      <c r="W44" s="17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 s="11" customFormat="1">
      <c r="A45" s="11" t="s">
        <v>5</v>
      </c>
      <c r="B45" s="12">
        <v>45233</v>
      </c>
      <c r="C45" s="11">
        <v>1</v>
      </c>
      <c r="D45" s="11">
        <v>4</v>
      </c>
      <c r="G45" s="11">
        <v>40.97</v>
      </c>
      <c r="H45" s="13">
        <v>20</v>
      </c>
      <c r="I45" s="13">
        <f t="shared" si="0"/>
        <v>20.97</v>
      </c>
      <c r="J45" s="5">
        <f t="shared" si="1"/>
        <v>20.97</v>
      </c>
      <c r="K45" s="6">
        <f t="shared" si="2"/>
        <v>5.24</v>
      </c>
      <c r="L45" s="5">
        <f t="shared" si="3"/>
        <v>60.97</v>
      </c>
      <c r="M45" s="17">
        <f t="shared" si="4"/>
        <v>15.24</v>
      </c>
      <c r="N45" s="21"/>
      <c r="O45" s="21"/>
      <c r="P45" s="22"/>
      <c r="Q45" s="21"/>
      <c r="R45" s="21"/>
      <c r="S45" s="17"/>
      <c r="T45" s="17"/>
      <c r="U45" s="17"/>
      <c r="V45" s="17"/>
      <c r="W45" s="17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s="11" t="s">
        <v>5</v>
      </c>
      <c r="B46" s="12">
        <v>45234</v>
      </c>
      <c r="C46" s="11">
        <v>1</v>
      </c>
      <c r="D46" s="11">
        <v>2</v>
      </c>
      <c r="E46" s="11"/>
      <c r="F46" s="11"/>
      <c r="G46" s="11">
        <v>48.2</v>
      </c>
      <c r="H46" s="13">
        <v>20</v>
      </c>
      <c r="I46" s="13">
        <f t="shared" si="0"/>
        <v>28.2</v>
      </c>
      <c r="J46" s="5">
        <f t="shared" si="1"/>
        <v>28.2</v>
      </c>
      <c r="K46" s="6">
        <f t="shared" si="2"/>
        <v>14.1</v>
      </c>
      <c r="L46" s="5">
        <f t="shared" si="3"/>
        <v>68.2</v>
      </c>
      <c r="M46" s="17">
        <f t="shared" si="4"/>
        <v>34.1</v>
      </c>
      <c r="P46" s="22"/>
    </row>
    <row r="47" spans="1:35">
      <c r="A47" s="11" t="s">
        <v>6</v>
      </c>
      <c r="B47" s="12">
        <v>45239</v>
      </c>
      <c r="C47" s="11">
        <v>1</v>
      </c>
      <c r="D47" s="11">
        <v>2</v>
      </c>
      <c r="E47" s="11"/>
      <c r="F47" s="11">
        <v>3.16</v>
      </c>
      <c r="G47" s="11">
        <v>43.11</v>
      </c>
      <c r="H47" s="13">
        <v>0</v>
      </c>
      <c r="I47" s="13">
        <f t="shared" si="0"/>
        <v>39.950000000000003</v>
      </c>
      <c r="J47" s="5">
        <f t="shared" si="1"/>
        <v>39.950000000000003</v>
      </c>
      <c r="K47" s="6">
        <f t="shared" si="2"/>
        <v>19.98</v>
      </c>
      <c r="L47" s="5">
        <f t="shared" si="3"/>
        <v>43.11</v>
      </c>
      <c r="M47" s="17">
        <f t="shared" si="4"/>
        <v>21.56</v>
      </c>
      <c r="P47" s="22"/>
    </row>
    <row r="48" spans="1:35">
      <c r="A48" s="11" t="s">
        <v>6</v>
      </c>
      <c r="B48" s="12">
        <v>45243</v>
      </c>
      <c r="C48" s="11">
        <v>1</v>
      </c>
      <c r="D48" s="11">
        <v>2</v>
      </c>
      <c r="E48" s="11"/>
      <c r="F48" s="11">
        <v>2.3199999999999998</v>
      </c>
      <c r="G48" s="11">
        <v>33.880000000000003</v>
      </c>
      <c r="H48" s="13">
        <v>0</v>
      </c>
      <c r="I48" s="13">
        <f t="shared" si="0"/>
        <v>31.56</v>
      </c>
      <c r="J48" s="5">
        <f t="shared" si="1"/>
        <v>31.56</v>
      </c>
      <c r="K48" s="6">
        <f t="shared" si="2"/>
        <v>15.78</v>
      </c>
      <c r="L48" s="5">
        <f t="shared" si="3"/>
        <v>33.880000000000003</v>
      </c>
      <c r="M48" s="17">
        <f t="shared" si="4"/>
        <v>16.940000000000001</v>
      </c>
      <c r="P48" s="22"/>
    </row>
    <row r="49" spans="1:35">
      <c r="A49" s="11" t="s">
        <v>6</v>
      </c>
      <c r="B49" s="12">
        <v>45246</v>
      </c>
      <c r="C49" s="11">
        <v>1</v>
      </c>
      <c r="D49" s="11">
        <v>2</v>
      </c>
      <c r="E49" s="11"/>
      <c r="F49" s="11">
        <v>2.16</v>
      </c>
      <c r="G49" s="11">
        <v>32.125</v>
      </c>
      <c r="H49" s="13">
        <v>20</v>
      </c>
      <c r="I49" s="13">
        <f t="shared" si="0"/>
        <v>29.97</v>
      </c>
      <c r="J49" s="5">
        <f t="shared" si="1"/>
        <v>29.97</v>
      </c>
      <c r="K49" s="6">
        <f t="shared" si="2"/>
        <v>14.99</v>
      </c>
      <c r="L49" s="5">
        <f t="shared" si="3"/>
        <v>52.13</v>
      </c>
      <c r="M49" s="17">
        <f t="shared" si="4"/>
        <v>26.07</v>
      </c>
      <c r="P49" s="22"/>
    </row>
    <row r="50" spans="1:35">
      <c r="A50" s="11" t="s">
        <v>6</v>
      </c>
      <c r="B50" s="12">
        <v>45251</v>
      </c>
      <c r="C50" s="11">
        <v>1</v>
      </c>
      <c r="D50" s="11">
        <v>3</v>
      </c>
      <c r="E50" s="11"/>
      <c r="F50" s="11">
        <v>1.94</v>
      </c>
      <c r="G50" s="11">
        <v>29.75</v>
      </c>
      <c r="H50" s="13">
        <v>20</v>
      </c>
      <c r="I50" s="13">
        <f t="shared" si="0"/>
        <v>27.81</v>
      </c>
      <c r="J50" s="5">
        <f t="shared" si="1"/>
        <v>27.81</v>
      </c>
      <c r="K50" s="6">
        <f t="shared" si="2"/>
        <v>9.27</v>
      </c>
      <c r="L50" s="5">
        <f t="shared" si="3"/>
        <v>49.75</v>
      </c>
      <c r="M50" s="17">
        <f t="shared" si="4"/>
        <v>16.579999999999998</v>
      </c>
      <c r="P50" s="22"/>
    </row>
    <row r="51" spans="1:35" s="11" customFormat="1">
      <c r="A51" s="11" t="s">
        <v>6</v>
      </c>
      <c r="B51" s="12">
        <v>45252</v>
      </c>
      <c r="C51" s="11">
        <v>1</v>
      </c>
      <c r="D51" s="11">
        <v>3</v>
      </c>
      <c r="F51" s="11">
        <v>1.94</v>
      </c>
      <c r="G51" s="11">
        <v>29.75</v>
      </c>
      <c r="H51" s="13">
        <v>20</v>
      </c>
      <c r="I51" s="13">
        <f t="shared" si="0"/>
        <v>27.81</v>
      </c>
      <c r="J51" s="5">
        <f t="shared" si="1"/>
        <v>27.81</v>
      </c>
      <c r="K51" s="6">
        <f t="shared" si="2"/>
        <v>9.27</v>
      </c>
      <c r="L51" s="5">
        <f t="shared" si="3"/>
        <v>49.75</v>
      </c>
      <c r="M51" s="17">
        <f t="shared" si="4"/>
        <v>16.579999999999998</v>
      </c>
      <c r="N51" s="21"/>
      <c r="O51" s="21"/>
      <c r="P51" s="22"/>
      <c r="Q51" s="21"/>
      <c r="R51" s="21"/>
      <c r="S51" s="17"/>
      <c r="T51" s="17"/>
      <c r="U51" s="17"/>
      <c r="V51" s="17"/>
      <c r="W51" s="17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s="11" t="s">
        <v>5</v>
      </c>
      <c r="B52" s="12">
        <v>45254</v>
      </c>
      <c r="C52" s="11">
        <v>1</v>
      </c>
      <c r="D52" s="11">
        <v>2</v>
      </c>
      <c r="E52" s="11"/>
      <c r="F52" s="11"/>
      <c r="G52" s="11">
        <v>36.97</v>
      </c>
      <c r="H52" s="13">
        <v>20</v>
      </c>
      <c r="I52" s="13">
        <f t="shared" si="0"/>
        <v>16.97</v>
      </c>
      <c r="J52" s="5">
        <f t="shared" si="1"/>
        <v>16.97</v>
      </c>
      <c r="K52" s="6">
        <f t="shared" si="2"/>
        <v>8.49</v>
      </c>
      <c r="L52" s="5">
        <f t="shared" si="3"/>
        <v>56.97</v>
      </c>
      <c r="M52" s="17">
        <f t="shared" si="4"/>
        <v>28.49</v>
      </c>
      <c r="P52" s="22"/>
    </row>
    <row r="53" spans="1:35">
      <c r="A53" s="11" t="s">
        <v>6</v>
      </c>
      <c r="B53" s="12">
        <v>45259</v>
      </c>
      <c r="C53" s="11">
        <v>1</v>
      </c>
      <c r="D53" s="11">
        <v>4</v>
      </c>
      <c r="E53" s="11"/>
      <c r="F53" s="11">
        <v>1.56</v>
      </c>
      <c r="G53" s="11">
        <v>25.48</v>
      </c>
      <c r="H53" s="13">
        <v>20</v>
      </c>
      <c r="I53" s="13">
        <f t="shared" si="0"/>
        <v>23.92</v>
      </c>
      <c r="J53" s="5">
        <f t="shared" si="1"/>
        <v>23.92</v>
      </c>
      <c r="K53" s="6">
        <f t="shared" si="2"/>
        <v>5.98</v>
      </c>
      <c r="L53" s="5">
        <f t="shared" si="3"/>
        <v>45.48</v>
      </c>
      <c r="M53" s="17">
        <f t="shared" si="4"/>
        <v>11.37</v>
      </c>
      <c r="P53" s="22"/>
    </row>
    <row r="54" spans="1:35" s="11" customFormat="1">
      <c r="A54" s="11" t="s">
        <v>6</v>
      </c>
      <c r="B54" s="12">
        <v>45263</v>
      </c>
      <c r="C54" s="11">
        <v>10</v>
      </c>
      <c r="D54" s="11">
        <v>2</v>
      </c>
      <c r="F54" s="11">
        <v>17.28</v>
      </c>
      <c r="G54" s="11">
        <v>198.255</v>
      </c>
      <c r="H54" s="13">
        <v>20</v>
      </c>
      <c r="I54" s="13">
        <f t="shared" si="0"/>
        <v>180.98</v>
      </c>
      <c r="J54" s="5">
        <f t="shared" si="1"/>
        <v>18.100000000000001</v>
      </c>
      <c r="K54" s="6">
        <f t="shared" si="2"/>
        <v>9.0500000000000007</v>
      </c>
      <c r="L54" s="5">
        <f t="shared" si="3"/>
        <v>21.83</v>
      </c>
      <c r="M54" s="17">
        <f t="shared" si="4"/>
        <v>10.92</v>
      </c>
      <c r="N54" s="21"/>
      <c r="O54" s="21"/>
      <c r="P54" s="22"/>
      <c r="Q54" s="21"/>
      <c r="R54" s="21"/>
      <c r="S54" s="17"/>
      <c r="T54" s="17"/>
      <c r="U54" s="17"/>
      <c r="V54" s="17"/>
      <c r="W54" s="17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 s="11" customFormat="1">
      <c r="A55" s="11" t="s">
        <v>5</v>
      </c>
      <c r="B55" s="12">
        <v>45279</v>
      </c>
      <c r="C55" s="11">
        <v>3</v>
      </c>
      <c r="D55" s="11">
        <v>2</v>
      </c>
      <c r="G55" s="11">
        <v>81.94</v>
      </c>
      <c r="H55" s="13">
        <v>20</v>
      </c>
      <c r="I55" s="13">
        <f t="shared" si="0"/>
        <v>61.94</v>
      </c>
      <c r="J55" s="5">
        <f t="shared" si="1"/>
        <v>20.65</v>
      </c>
      <c r="K55" s="6">
        <f t="shared" si="2"/>
        <v>10.33</v>
      </c>
      <c r="L55" s="5">
        <f t="shared" si="3"/>
        <v>33.979999999999997</v>
      </c>
      <c r="M55" s="17">
        <f t="shared" si="4"/>
        <v>16.989999999999998</v>
      </c>
      <c r="N55" s="21"/>
      <c r="O55" s="21"/>
      <c r="P55" s="22"/>
      <c r="Q55" s="21"/>
      <c r="R55" s="21"/>
      <c r="S55" s="17"/>
      <c r="T55" s="17"/>
      <c r="U55" s="17"/>
      <c r="V55" s="17"/>
      <c r="W55" s="17"/>
      <c r="X55"/>
      <c r="Y55"/>
      <c r="Z55"/>
      <c r="AA55"/>
      <c r="AB55"/>
      <c r="AC55"/>
      <c r="AD55"/>
      <c r="AE55"/>
      <c r="AF55"/>
      <c r="AG55"/>
      <c r="AH55"/>
      <c r="AI55"/>
    </row>
    <row r="56" spans="1:35" s="11" customFormat="1">
      <c r="A56" s="11" t="s">
        <v>5</v>
      </c>
      <c r="B56" s="12">
        <v>45285</v>
      </c>
      <c r="C56" s="11">
        <v>2</v>
      </c>
      <c r="D56" s="11">
        <v>4</v>
      </c>
      <c r="G56" s="11">
        <v>86.76</v>
      </c>
      <c r="H56" s="13">
        <v>20</v>
      </c>
      <c r="I56" s="13">
        <f t="shared" si="0"/>
        <v>66.760000000000005</v>
      </c>
      <c r="J56" s="5">
        <f t="shared" si="1"/>
        <v>33.380000000000003</v>
      </c>
      <c r="K56" s="6">
        <f t="shared" si="2"/>
        <v>8.35</v>
      </c>
      <c r="L56" s="5">
        <f t="shared" si="3"/>
        <v>53.38</v>
      </c>
      <c r="M56" s="17">
        <f t="shared" si="4"/>
        <v>13.35</v>
      </c>
      <c r="N56" s="21"/>
      <c r="O56" s="21"/>
      <c r="P56" s="22"/>
      <c r="Q56" s="21"/>
      <c r="R56" s="21"/>
      <c r="S56" s="17"/>
      <c r="T56" s="17"/>
      <c r="U56" s="17"/>
      <c r="V56" s="17"/>
      <c r="W56" s="17"/>
      <c r="X56"/>
      <c r="Y56"/>
      <c r="Z56"/>
      <c r="AA56"/>
      <c r="AB56"/>
      <c r="AC56"/>
      <c r="AD56"/>
      <c r="AE56"/>
      <c r="AF56"/>
      <c r="AG56"/>
      <c r="AH56"/>
      <c r="AI56"/>
    </row>
    <row r="57" spans="1:35">
      <c r="A57" s="11" t="s">
        <v>5</v>
      </c>
      <c r="B57" s="12">
        <v>45287</v>
      </c>
      <c r="C57" s="11">
        <v>1</v>
      </c>
      <c r="D57" s="11">
        <v>3</v>
      </c>
      <c r="E57" s="11"/>
      <c r="F57" s="11"/>
      <c r="G57" s="11">
        <v>52.055</v>
      </c>
      <c r="H57" s="13">
        <v>20</v>
      </c>
      <c r="I57" s="13">
        <f t="shared" si="0"/>
        <v>32.06</v>
      </c>
      <c r="J57" s="5">
        <f t="shared" si="1"/>
        <v>32.06</v>
      </c>
      <c r="K57" s="6">
        <f t="shared" si="2"/>
        <v>10.69</v>
      </c>
      <c r="L57" s="5">
        <f t="shared" si="3"/>
        <v>72.06</v>
      </c>
      <c r="M57" s="17">
        <f t="shared" si="4"/>
        <v>24.02</v>
      </c>
      <c r="P57" s="22"/>
    </row>
    <row r="58" spans="1:35" s="11" customFormat="1">
      <c r="A58" s="11" t="s">
        <v>6</v>
      </c>
      <c r="B58" s="12">
        <v>45290</v>
      </c>
      <c r="C58" s="11">
        <v>5</v>
      </c>
      <c r="D58" s="11">
        <v>2</v>
      </c>
      <c r="F58" s="11">
        <v>14.4</v>
      </c>
      <c r="G58" s="11">
        <v>166.61</v>
      </c>
      <c r="H58" s="13">
        <v>20</v>
      </c>
      <c r="I58" s="13">
        <f t="shared" si="0"/>
        <v>152.21</v>
      </c>
      <c r="J58" s="5">
        <f t="shared" si="1"/>
        <v>30.44</v>
      </c>
      <c r="K58" s="6">
        <f t="shared" si="2"/>
        <v>15.22</v>
      </c>
      <c r="L58" s="5">
        <f t="shared" si="3"/>
        <v>37.32</v>
      </c>
      <c r="M58" s="17">
        <f t="shared" si="4"/>
        <v>18.66</v>
      </c>
      <c r="N58" s="21"/>
      <c r="O58" s="21"/>
      <c r="P58" s="22"/>
      <c r="Q58" s="21"/>
      <c r="R58" s="21"/>
      <c r="S58" s="17"/>
      <c r="T58" s="17"/>
      <c r="U58" s="17"/>
      <c r="V58" s="17"/>
      <c r="W58" s="17"/>
      <c r="X58"/>
      <c r="Y58"/>
      <c r="Z58"/>
      <c r="AA58"/>
      <c r="AB58"/>
      <c r="AC58"/>
      <c r="AD58"/>
      <c r="AE58"/>
      <c r="AF58"/>
      <c r="AG58"/>
      <c r="AH58"/>
      <c r="AI58"/>
    </row>
    <row r="59" spans="1:35" s="11" customFormat="1">
      <c r="A59" t="s">
        <v>5</v>
      </c>
      <c r="B59" s="1" t="s">
        <v>25</v>
      </c>
      <c r="C59">
        <f>ROUND(AVERAGEIFS(C$20:C$58,$A$20:$A$58,$A$59),2)</f>
        <v>1.87</v>
      </c>
      <c r="D59">
        <f>ROUND(AVERAGEIFS(D$20:D$58,$A$20:$A$58,$A$59),2)</f>
        <v>2.5299999999999998</v>
      </c>
      <c r="E59"/>
      <c r="F59"/>
      <c r="G59">
        <f t="shared" ref="G59:M59" si="5">ROUND(AVERAGEIFS(G$20:G$58,$A$20:$A$58,$A$59),2)</f>
        <v>58.82</v>
      </c>
      <c r="H59">
        <f t="shared" si="5"/>
        <v>13.33</v>
      </c>
      <c r="I59">
        <f t="shared" si="5"/>
        <v>45.49</v>
      </c>
      <c r="J59">
        <f t="shared" si="5"/>
        <v>26.84</v>
      </c>
      <c r="K59">
        <f t="shared" si="5"/>
        <v>12.28</v>
      </c>
      <c r="L59">
        <f t="shared" si="5"/>
        <v>44.49</v>
      </c>
      <c r="M59">
        <f t="shared" si="5"/>
        <v>19.39</v>
      </c>
      <c r="N59" s="21"/>
      <c r="O59" s="21"/>
      <c r="P59" s="22"/>
      <c r="Q59" s="21"/>
      <c r="R59" s="21"/>
      <c r="S59" s="17"/>
      <c r="T59" s="17"/>
      <c r="U59" s="17"/>
      <c r="V59" s="17"/>
      <c r="W59" s="17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 s="11" customFormat="1">
      <c r="A60" t="s">
        <v>6</v>
      </c>
      <c r="B60" s="1" t="s">
        <v>25</v>
      </c>
      <c r="C60">
        <f>ROUND(AVERAGEIFS(C$19:C$58,$A$19:$A$58,$A$60),2)</f>
        <v>2.08</v>
      </c>
      <c r="D60">
        <f>ROUND(AVERAGEIFS(D$19:D$58,$A$19:$A$58,$A$60),2)</f>
        <v>2.25</v>
      </c>
      <c r="E60"/>
      <c r="F60"/>
      <c r="G60">
        <f t="shared" ref="G60:M60" si="6">ROUND(AVERAGEIFS(G$19:G$58,$A$19:$A$58,$A$60),2)</f>
        <v>63.78</v>
      </c>
      <c r="H60">
        <f t="shared" si="6"/>
        <v>5</v>
      </c>
      <c r="I60">
        <f t="shared" si="6"/>
        <v>58.85</v>
      </c>
      <c r="J60">
        <f t="shared" si="6"/>
        <v>29.74</v>
      </c>
      <c r="K60">
        <f t="shared" si="6"/>
        <v>14.86</v>
      </c>
      <c r="L60">
        <f t="shared" si="6"/>
        <v>35.61</v>
      </c>
      <c r="M60">
        <f t="shared" si="6"/>
        <v>17.309999999999999</v>
      </c>
      <c r="N60" s="21"/>
      <c r="O60" s="21"/>
      <c r="P60" s="22"/>
      <c r="Q60" s="21"/>
      <c r="R60" s="21"/>
      <c r="S60" s="17"/>
      <c r="T60" s="17"/>
      <c r="U60" s="17"/>
      <c r="V60" s="17"/>
      <c r="W60" s="17"/>
      <c r="X60"/>
      <c r="Y60"/>
      <c r="Z60"/>
      <c r="AA60"/>
      <c r="AB60"/>
      <c r="AC60"/>
      <c r="AD60"/>
      <c r="AE60"/>
      <c r="AF60"/>
      <c r="AG60"/>
      <c r="AH60"/>
      <c r="AI60"/>
    </row>
    <row r="61" spans="1:35" s="11" customFormat="1">
      <c r="A61" t="s">
        <v>5</v>
      </c>
      <c r="B61" s="1" t="s">
        <v>26</v>
      </c>
      <c r="C61" cm="1">
        <f t="array" ref="C61">SUMPRODUCT(($A$20:$A$58=$A$61)*C$20:C$58)</f>
        <v>28</v>
      </c>
      <c r="D61" cm="1">
        <f t="array" ref="D61">SUMPRODUCT(($A$20:$A$58=$A$61)*D$20:D$58)</f>
        <v>38</v>
      </c>
      <c r="E61"/>
      <c r="F61"/>
      <c r="G61"/>
      <c r="H61" s="9"/>
      <c r="I61"/>
      <c r="J61"/>
      <c r="K61"/>
      <c r="L61"/>
      <c r="M61"/>
      <c r="N61" s="21"/>
      <c r="O61" s="21"/>
      <c r="P61" s="22"/>
      <c r="Q61" s="21"/>
      <c r="R61" s="21"/>
      <c r="S61" s="17"/>
      <c r="T61" s="17"/>
      <c r="U61" s="17"/>
      <c r="V61" s="17"/>
      <c r="W61" s="17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 s="11" customFormat="1">
      <c r="A62" t="s">
        <v>6</v>
      </c>
      <c r="B62" s="1" t="s">
        <v>26</v>
      </c>
      <c r="C62" cm="1">
        <f t="array" ref="C62">SUMPRODUCT(($A$20:$A$58=$A$62)*C$20:C$58)</f>
        <v>50</v>
      </c>
      <c r="D62" cm="1">
        <f t="array" ref="D62">SUMPRODUCT(($A$20:$A$58=$A$62)*D$20:D$58)</f>
        <v>54</v>
      </c>
      <c r="E62"/>
      <c r="F62"/>
      <c r="G62"/>
      <c r="H62" s="9"/>
      <c r="I62"/>
      <c r="J62"/>
      <c r="K62"/>
      <c r="L62"/>
      <c r="M62"/>
      <c r="N62" s="21"/>
      <c r="O62" s="21"/>
      <c r="P62" s="22"/>
      <c r="Q62" s="21"/>
      <c r="R62" s="21"/>
      <c r="S62" s="17"/>
      <c r="T62" s="17"/>
      <c r="U62" s="17"/>
      <c r="V62" s="17"/>
      <c r="W62" s="17"/>
      <c r="X62"/>
      <c r="Y62"/>
      <c r="Z62"/>
      <c r="AA62"/>
      <c r="AB62"/>
      <c r="AC62"/>
      <c r="AD62"/>
      <c r="AE62"/>
      <c r="AF62"/>
      <c r="AG62"/>
      <c r="AH62"/>
      <c r="AI62"/>
    </row>
    <row r="63" spans="1:35">
      <c r="A63" s="11" t="s">
        <v>5</v>
      </c>
      <c r="B63" s="12">
        <v>45301</v>
      </c>
      <c r="C63" s="11">
        <v>2</v>
      </c>
      <c r="D63" s="11">
        <v>2</v>
      </c>
      <c r="E63" s="11"/>
      <c r="F63" s="11"/>
      <c r="G63" s="11">
        <v>57.84</v>
      </c>
      <c r="H63" s="13">
        <v>20</v>
      </c>
      <c r="I63" s="13">
        <f t="shared" ref="I63:I86" si="7">ROUND(IF(A63="airbnb",G63-H63,G63-F63),2)</f>
        <v>37.840000000000003</v>
      </c>
      <c r="J63" s="5">
        <f t="shared" ref="J63:J86" si="8">IF(A63&lt;&gt;"",ROUND(I63/C63,2),"")</f>
        <v>18.920000000000002</v>
      </c>
      <c r="K63" s="6">
        <f t="shared" ref="K63:K86" si="9">IF(A63&lt;&gt;"",ROUND(J63/D63,2),"")</f>
        <v>9.4600000000000009</v>
      </c>
      <c r="L63" s="5">
        <f t="shared" ref="L63:L86" si="10">IF(A63&lt;&gt;"",ROUND((G63+H63)/C63,2),"")</f>
        <v>38.92</v>
      </c>
      <c r="M63" s="17">
        <f t="shared" ref="M63:M86" si="11">IF(A63&lt;&gt;"",ROUND(L63/D63,2),"")</f>
        <v>19.46</v>
      </c>
      <c r="P63" s="22"/>
      <c r="Q63" s="23"/>
      <c r="R63" s="23"/>
      <c r="S63" s="19"/>
      <c r="T63" s="19"/>
    </row>
    <row r="64" spans="1:35" s="11" customFormat="1">
      <c r="A64" s="11" t="s">
        <v>6</v>
      </c>
      <c r="B64" s="12">
        <v>45303</v>
      </c>
      <c r="C64" s="11">
        <v>1</v>
      </c>
      <c r="D64" s="11">
        <v>2</v>
      </c>
      <c r="F64" s="11">
        <v>1.8</v>
      </c>
      <c r="G64" s="11">
        <v>28.17</v>
      </c>
      <c r="H64" s="13">
        <v>20</v>
      </c>
      <c r="I64" s="13">
        <f t="shared" si="7"/>
        <v>26.37</v>
      </c>
      <c r="J64" s="5">
        <f t="shared" si="8"/>
        <v>26.37</v>
      </c>
      <c r="K64" s="6">
        <f t="shared" si="9"/>
        <v>13.19</v>
      </c>
      <c r="L64" s="5">
        <f t="shared" si="10"/>
        <v>48.17</v>
      </c>
      <c r="M64" s="17">
        <f t="shared" si="11"/>
        <v>24.09</v>
      </c>
      <c r="N64" s="21"/>
      <c r="O64" s="21"/>
      <c r="P64" s="22"/>
      <c r="Q64" s="23"/>
      <c r="R64" s="23"/>
      <c r="S64" s="19"/>
      <c r="T64" s="19"/>
      <c r="U64" s="17"/>
      <c r="V64" s="17"/>
      <c r="W64" s="17"/>
      <c r="X64"/>
      <c r="Y64"/>
      <c r="Z64"/>
      <c r="AA64"/>
      <c r="AB64"/>
      <c r="AC64"/>
      <c r="AD64"/>
      <c r="AE64"/>
      <c r="AF64"/>
      <c r="AG64"/>
      <c r="AH64"/>
      <c r="AI64"/>
    </row>
    <row r="65" spans="1:35" s="11" customFormat="1">
      <c r="A65" s="11" t="s">
        <v>5</v>
      </c>
      <c r="B65" s="12">
        <v>45313</v>
      </c>
      <c r="C65" s="11">
        <v>3</v>
      </c>
      <c r="D65" s="11">
        <v>2</v>
      </c>
      <c r="G65" s="11">
        <v>81.94</v>
      </c>
      <c r="H65" s="13">
        <v>20</v>
      </c>
      <c r="I65" s="13">
        <f t="shared" si="7"/>
        <v>61.94</v>
      </c>
      <c r="J65" s="5">
        <f t="shared" si="8"/>
        <v>20.65</v>
      </c>
      <c r="K65" s="6">
        <f t="shared" si="9"/>
        <v>10.33</v>
      </c>
      <c r="L65" s="5">
        <f t="shared" si="10"/>
        <v>33.979999999999997</v>
      </c>
      <c r="M65" s="17">
        <f t="shared" si="11"/>
        <v>16.989999999999998</v>
      </c>
      <c r="N65" s="21"/>
      <c r="O65" s="21"/>
      <c r="P65" s="22"/>
      <c r="Q65" s="23"/>
      <c r="R65" s="23"/>
      <c r="S65" s="19"/>
      <c r="T65" s="19"/>
      <c r="U65" s="17"/>
      <c r="V65" s="17"/>
      <c r="W65" s="17"/>
      <c r="X65"/>
      <c r="Y65"/>
      <c r="Z65"/>
      <c r="AA65"/>
      <c r="AB65"/>
      <c r="AC65"/>
      <c r="AD65"/>
      <c r="AE65"/>
      <c r="AF65"/>
      <c r="AG65"/>
      <c r="AH65"/>
      <c r="AI65"/>
    </row>
    <row r="66" spans="1:35" s="11" customFormat="1">
      <c r="A66" s="11" t="s">
        <v>5</v>
      </c>
      <c r="B66" s="12">
        <v>45317</v>
      </c>
      <c r="C66" s="11">
        <v>1</v>
      </c>
      <c r="D66" s="11">
        <v>2</v>
      </c>
      <c r="G66" s="11">
        <v>33.74</v>
      </c>
      <c r="H66" s="13">
        <v>20</v>
      </c>
      <c r="I66" s="13">
        <f t="shared" si="7"/>
        <v>13.74</v>
      </c>
      <c r="J66" s="5">
        <f t="shared" si="8"/>
        <v>13.74</v>
      </c>
      <c r="K66" s="6">
        <f t="shared" si="9"/>
        <v>6.87</v>
      </c>
      <c r="L66" s="5">
        <f t="shared" si="10"/>
        <v>53.74</v>
      </c>
      <c r="M66" s="17">
        <f t="shared" si="11"/>
        <v>26.87</v>
      </c>
      <c r="N66" s="21"/>
      <c r="O66" s="21"/>
      <c r="P66" s="22"/>
      <c r="Q66" s="23"/>
      <c r="R66" s="23"/>
      <c r="S66" s="19"/>
      <c r="T66" s="19"/>
      <c r="U66" s="17"/>
      <c r="V66" s="17"/>
      <c r="W66" s="17"/>
      <c r="X66"/>
      <c r="Y66"/>
      <c r="Z66"/>
      <c r="AA66"/>
      <c r="AB66"/>
      <c r="AC66"/>
      <c r="AD66"/>
      <c r="AE66"/>
      <c r="AF66"/>
      <c r="AG66"/>
      <c r="AH66"/>
      <c r="AI66"/>
    </row>
    <row r="67" spans="1:35" s="11" customFormat="1">
      <c r="A67" s="11" t="s">
        <v>5</v>
      </c>
      <c r="B67" s="12">
        <v>45320</v>
      </c>
      <c r="C67" s="11">
        <v>4</v>
      </c>
      <c r="D67" s="11">
        <v>2</v>
      </c>
      <c r="G67" s="11">
        <v>106.04</v>
      </c>
      <c r="H67" s="13">
        <v>20</v>
      </c>
      <c r="I67" s="13">
        <f t="shared" si="7"/>
        <v>86.04</v>
      </c>
      <c r="J67" s="5">
        <f t="shared" si="8"/>
        <v>21.51</v>
      </c>
      <c r="K67" s="6">
        <f t="shared" si="9"/>
        <v>10.76</v>
      </c>
      <c r="L67" s="5">
        <f t="shared" si="10"/>
        <v>31.51</v>
      </c>
      <c r="M67" s="17">
        <f t="shared" si="11"/>
        <v>15.76</v>
      </c>
      <c r="N67" s="21"/>
      <c r="O67" s="21"/>
      <c r="P67" s="22"/>
      <c r="Q67" s="23"/>
      <c r="R67" s="23"/>
      <c r="S67" s="19"/>
      <c r="T67" s="19"/>
      <c r="U67" s="17"/>
      <c r="V67" s="17"/>
      <c r="W67" s="17"/>
      <c r="X67"/>
      <c r="Y67"/>
      <c r="Z67"/>
      <c r="AA67"/>
      <c r="AB67"/>
      <c r="AC67"/>
      <c r="AD67"/>
      <c r="AE67"/>
      <c r="AF67"/>
      <c r="AG67"/>
      <c r="AH67"/>
      <c r="AI67"/>
    </row>
    <row r="68" spans="1:35">
      <c r="A68" s="11" t="s">
        <v>5</v>
      </c>
      <c r="B68" s="12">
        <v>45334</v>
      </c>
      <c r="C68" s="11">
        <v>3</v>
      </c>
      <c r="D68" s="11">
        <v>1</v>
      </c>
      <c r="E68" s="11"/>
      <c r="F68" s="11"/>
      <c r="G68" s="11">
        <v>81.94</v>
      </c>
      <c r="H68" s="13">
        <v>20</v>
      </c>
      <c r="I68" s="13">
        <f t="shared" si="7"/>
        <v>61.94</v>
      </c>
      <c r="J68" s="5">
        <f t="shared" si="8"/>
        <v>20.65</v>
      </c>
      <c r="K68" s="6">
        <f t="shared" si="9"/>
        <v>20.65</v>
      </c>
      <c r="L68" s="5">
        <f t="shared" si="10"/>
        <v>33.979999999999997</v>
      </c>
      <c r="M68" s="17">
        <f t="shared" si="11"/>
        <v>33.979999999999997</v>
      </c>
      <c r="P68" s="22"/>
      <c r="Q68" s="23"/>
      <c r="R68" s="23"/>
      <c r="S68" s="19"/>
      <c r="T68" s="19"/>
    </row>
    <row r="69" spans="1:35" s="11" customFormat="1">
      <c r="A69" s="11" t="s">
        <v>6</v>
      </c>
      <c r="B69" s="12">
        <v>45338</v>
      </c>
      <c r="C69" s="11">
        <v>2</v>
      </c>
      <c r="D69" s="11">
        <v>3</v>
      </c>
      <c r="F69" s="11">
        <v>8.89</v>
      </c>
      <c r="G69" s="11">
        <v>96.66</v>
      </c>
      <c r="H69" s="13">
        <v>20</v>
      </c>
      <c r="I69" s="13">
        <f t="shared" si="7"/>
        <v>87.77</v>
      </c>
      <c r="J69" s="5">
        <f t="shared" si="8"/>
        <v>43.89</v>
      </c>
      <c r="K69" s="6">
        <f t="shared" si="9"/>
        <v>14.63</v>
      </c>
      <c r="L69" s="5">
        <f t="shared" si="10"/>
        <v>58.33</v>
      </c>
      <c r="M69" s="17">
        <f t="shared" si="11"/>
        <v>19.440000000000001</v>
      </c>
      <c r="N69" s="21"/>
      <c r="O69" s="21"/>
      <c r="P69" s="22"/>
      <c r="Q69" s="23"/>
      <c r="R69" s="23"/>
      <c r="S69" s="19"/>
      <c r="T69" s="19"/>
      <c r="U69" s="17"/>
      <c r="V69" s="17"/>
      <c r="W69" s="17"/>
      <c r="X69"/>
      <c r="Y69"/>
      <c r="Z69"/>
      <c r="AA69"/>
      <c r="AB69"/>
      <c r="AC69"/>
      <c r="AD69"/>
      <c r="AE69"/>
      <c r="AF69"/>
      <c r="AG69"/>
      <c r="AH69"/>
      <c r="AI69"/>
    </row>
    <row r="70" spans="1:35" s="11" customFormat="1">
      <c r="A70" s="11" t="s">
        <v>5</v>
      </c>
      <c r="B70" s="12">
        <v>45341</v>
      </c>
      <c r="C70" s="11">
        <v>2</v>
      </c>
      <c r="D70" s="11">
        <v>2</v>
      </c>
      <c r="G70" s="11">
        <v>57.84</v>
      </c>
      <c r="H70" s="13">
        <v>20</v>
      </c>
      <c r="I70" s="13">
        <f t="shared" si="7"/>
        <v>37.840000000000003</v>
      </c>
      <c r="J70" s="5">
        <f t="shared" si="8"/>
        <v>18.920000000000002</v>
      </c>
      <c r="K70" s="6">
        <f t="shared" si="9"/>
        <v>9.4600000000000009</v>
      </c>
      <c r="L70" s="5">
        <f t="shared" si="10"/>
        <v>38.92</v>
      </c>
      <c r="M70" s="17">
        <f t="shared" si="11"/>
        <v>19.46</v>
      </c>
      <c r="N70" s="21"/>
      <c r="O70" s="21"/>
      <c r="P70" s="22"/>
      <c r="Q70" s="23"/>
      <c r="R70" s="23"/>
      <c r="S70" s="19"/>
      <c r="T70" s="19"/>
      <c r="U70" s="17"/>
      <c r="V70" s="17"/>
      <c r="W70" s="17"/>
      <c r="X70"/>
      <c r="Y70"/>
      <c r="Z70"/>
      <c r="AA70"/>
      <c r="AB70"/>
      <c r="AC70"/>
      <c r="AD70"/>
      <c r="AE70"/>
      <c r="AF70"/>
      <c r="AG70"/>
      <c r="AH70"/>
      <c r="AI70"/>
    </row>
    <row r="71" spans="1:35" s="11" customFormat="1">
      <c r="A71" s="11" t="s">
        <v>5</v>
      </c>
      <c r="B71" s="12">
        <v>45348</v>
      </c>
      <c r="C71" s="11">
        <v>4</v>
      </c>
      <c r="D71" s="11">
        <v>2</v>
      </c>
      <c r="G71" s="11">
        <v>106.04</v>
      </c>
      <c r="H71" s="13">
        <v>20</v>
      </c>
      <c r="I71" s="13">
        <f t="shared" si="7"/>
        <v>86.04</v>
      </c>
      <c r="J71" s="5">
        <f t="shared" si="8"/>
        <v>21.51</v>
      </c>
      <c r="K71" s="6">
        <f t="shared" si="9"/>
        <v>10.76</v>
      </c>
      <c r="L71" s="5">
        <f t="shared" si="10"/>
        <v>31.51</v>
      </c>
      <c r="M71" s="17">
        <f t="shared" si="11"/>
        <v>15.76</v>
      </c>
      <c r="N71" s="21"/>
      <c r="O71" s="21"/>
      <c r="P71" s="22"/>
      <c r="Q71" s="23"/>
      <c r="R71" s="23"/>
      <c r="S71" s="19"/>
      <c r="T71" s="19"/>
      <c r="U71" s="17"/>
      <c r="V71" s="17"/>
      <c r="W71" s="17"/>
      <c r="X71"/>
      <c r="Y71"/>
      <c r="Z71"/>
      <c r="AA71"/>
      <c r="AB71"/>
      <c r="AC71"/>
      <c r="AD71"/>
      <c r="AE71"/>
      <c r="AF71"/>
      <c r="AG71"/>
      <c r="AH71"/>
      <c r="AI71"/>
    </row>
    <row r="72" spans="1:35">
      <c r="A72" s="11" t="s">
        <v>5</v>
      </c>
      <c r="B72" s="12">
        <v>45357</v>
      </c>
      <c r="C72" s="11">
        <v>1</v>
      </c>
      <c r="D72" s="11">
        <v>2</v>
      </c>
      <c r="E72" s="11"/>
      <c r="F72" s="11"/>
      <c r="G72" s="11">
        <v>33.74</v>
      </c>
      <c r="H72" s="13">
        <v>20</v>
      </c>
      <c r="I72" s="13">
        <f t="shared" si="7"/>
        <v>13.74</v>
      </c>
      <c r="J72" s="5">
        <f t="shared" si="8"/>
        <v>13.74</v>
      </c>
      <c r="K72" s="6">
        <f t="shared" si="9"/>
        <v>6.87</v>
      </c>
      <c r="L72" s="5">
        <f t="shared" si="10"/>
        <v>53.74</v>
      </c>
      <c r="M72" s="17">
        <f t="shared" si="11"/>
        <v>26.87</v>
      </c>
      <c r="P72" s="22"/>
      <c r="Q72" s="23"/>
      <c r="R72" s="23"/>
      <c r="S72" s="19"/>
      <c r="T72" s="19"/>
    </row>
    <row r="73" spans="1:35">
      <c r="A73" s="11" t="s">
        <v>6</v>
      </c>
      <c r="B73" s="12">
        <v>45362</v>
      </c>
      <c r="C73" s="11">
        <v>2</v>
      </c>
      <c r="D73" s="11">
        <v>1</v>
      </c>
      <c r="E73" s="11"/>
      <c r="F73" s="11">
        <v>5.46</v>
      </c>
      <c r="G73" s="11">
        <v>65.655000000000001</v>
      </c>
      <c r="H73" s="13">
        <v>20</v>
      </c>
      <c r="I73" s="13">
        <f t="shared" si="7"/>
        <v>60.2</v>
      </c>
      <c r="J73" s="5">
        <f t="shared" si="8"/>
        <v>30.1</v>
      </c>
      <c r="K73" s="6">
        <f t="shared" si="9"/>
        <v>30.1</v>
      </c>
      <c r="L73" s="5">
        <f t="shared" si="10"/>
        <v>42.83</v>
      </c>
      <c r="M73" s="17">
        <f t="shared" si="11"/>
        <v>42.83</v>
      </c>
      <c r="P73" s="22"/>
      <c r="Q73" s="23"/>
      <c r="R73" s="23"/>
      <c r="S73" s="19"/>
      <c r="T73" s="19"/>
    </row>
    <row r="74" spans="1:35" s="11" customFormat="1">
      <c r="A74" s="11" t="s">
        <v>6</v>
      </c>
      <c r="B74" s="12">
        <v>45364</v>
      </c>
      <c r="C74" s="11">
        <v>1</v>
      </c>
      <c r="D74" s="11">
        <v>2</v>
      </c>
      <c r="F74" s="11">
        <v>2.73</v>
      </c>
      <c r="G74" s="11">
        <v>37.024999999999999</v>
      </c>
      <c r="H74" s="13">
        <v>20</v>
      </c>
      <c r="I74" s="13">
        <f t="shared" si="7"/>
        <v>34.299999999999997</v>
      </c>
      <c r="J74" s="5">
        <f t="shared" si="8"/>
        <v>34.299999999999997</v>
      </c>
      <c r="K74" s="6">
        <f t="shared" si="9"/>
        <v>17.149999999999999</v>
      </c>
      <c r="L74" s="5">
        <f t="shared" si="10"/>
        <v>57.03</v>
      </c>
      <c r="M74" s="17">
        <f t="shared" si="11"/>
        <v>28.52</v>
      </c>
      <c r="N74" s="21"/>
      <c r="O74" s="21"/>
      <c r="P74" s="22"/>
      <c r="Q74" s="23"/>
      <c r="R74" s="23"/>
      <c r="S74" s="19"/>
      <c r="T74" s="19"/>
      <c r="U74" s="17"/>
      <c r="V74" s="17"/>
      <c r="W74" s="17"/>
      <c r="X74"/>
      <c r="Y74"/>
      <c r="Z74"/>
      <c r="AA74"/>
      <c r="AB74"/>
      <c r="AC74"/>
      <c r="AD74"/>
      <c r="AE74"/>
      <c r="AF74"/>
      <c r="AG74"/>
      <c r="AH74"/>
      <c r="AI74"/>
    </row>
    <row r="75" spans="1:35">
      <c r="A75" s="11" t="s">
        <v>5</v>
      </c>
      <c r="B75" s="12">
        <v>45366</v>
      </c>
      <c r="C75" s="11">
        <v>3</v>
      </c>
      <c r="D75" s="11">
        <v>2</v>
      </c>
      <c r="E75" s="11"/>
      <c r="F75" s="11"/>
      <c r="G75" s="11">
        <v>125.32</v>
      </c>
      <c r="H75" s="13">
        <v>20</v>
      </c>
      <c r="I75" s="13">
        <f t="shared" si="7"/>
        <v>105.32</v>
      </c>
      <c r="J75" s="5">
        <f t="shared" si="8"/>
        <v>35.11</v>
      </c>
      <c r="K75" s="6">
        <f t="shared" si="9"/>
        <v>17.559999999999999</v>
      </c>
      <c r="L75" s="5">
        <f t="shared" si="10"/>
        <v>48.44</v>
      </c>
      <c r="M75" s="17">
        <f t="shared" si="11"/>
        <v>24.22</v>
      </c>
      <c r="P75" s="22"/>
      <c r="Q75" s="23"/>
      <c r="R75" s="23"/>
      <c r="S75" s="19"/>
      <c r="T75" s="19"/>
    </row>
    <row r="76" spans="1:35">
      <c r="A76" s="11" t="s">
        <v>6</v>
      </c>
      <c r="B76" s="12">
        <v>45370</v>
      </c>
      <c r="C76" s="11">
        <v>1</v>
      </c>
      <c r="D76" s="11">
        <v>1</v>
      </c>
      <c r="E76" s="11"/>
      <c r="F76" s="11">
        <v>2.73</v>
      </c>
      <c r="G76" s="11">
        <v>37.024999999999999</v>
      </c>
      <c r="H76" s="13">
        <v>20</v>
      </c>
      <c r="I76" s="13">
        <f t="shared" si="7"/>
        <v>34.299999999999997</v>
      </c>
      <c r="J76" s="5">
        <f t="shared" si="8"/>
        <v>34.299999999999997</v>
      </c>
      <c r="K76" s="6">
        <f t="shared" si="9"/>
        <v>34.299999999999997</v>
      </c>
      <c r="L76" s="5">
        <f t="shared" si="10"/>
        <v>57.03</v>
      </c>
      <c r="M76" s="17">
        <f t="shared" si="11"/>
        <v>57.03</v>
      </c>
      <c r="P76" s="22"/>
      <c r="Q76" s="23"/>
      <c r="R76" s="23"/>
      <c r="S76" s="19"/>
      <c r="T76" s="19"/>
    </row>
    <row r="77" spans="1:35">
      <c r="A77" s="11" t="s">
        <v>6</v>
      </c>
      <c r="B77" s="12">
        <v>45376</v>
      </c>
      <c r="C77" s="11">
        <v>2</v>
      </c>
      <c r="D77" s="11">
        <v>1</v>
      </c>
      <c r="E77" s="11"/>
      <c r="F77" s="11">
        <v>5.46</v>
      </c>
      <c r="G77" s="11">
        <v>65.655000000000001</v>
      </c>
      <c r="H77" s="13">
        <v>20</v>
      </c>
      <c r="I77" s="13">
        <f t="shared" si="7"/>
        <v>60.2</v>
      </c>
      <c r="J77" s="5">
        <f t="shared" si="8"/>
        <v>30.1</v>
      </c>
      <c r="K77" s="6">
        <f t="shared" si="9"/>
        <v>30.1</v>
      </c>
      <c r="L77" s="5">
        <f t="shared" si="10"/>
        <v>42.83</v>
      </c>
      <c r="M77" s="17">
        <f t="shared" si="11"/>
        <v>42.83</v>
      </c>
      <c r="P77" s="22"/>
      <c r="Q77" s="23"/>
      <c r="R77" s="23"/>
      <c r="S77" s="19"/>
      <c r="T77" s="19"/>
    </row>
    <row r="78" spans="1:35" s="11" customFormat="1">
      <c r="A78" s="11" t="s">
        <v>6</v>
      </c>
      <c r="B78" s="12">
        <v>45379</v>
      </c>
      <c r="C78" s="11">
        <v>1</v>
      </c>
      <c r="D78" s="11">
        <v>2</v>
      </c>
      <c r="F78" s="11">
        <v>2.73</v>
      </c>
      <c r="G78" s="11">
        <v>37.024999999999999</v>
      </c>
      <c r="H78" s="13">
        <v>20</v>
      </c>
      <c r="I78" s="13">
        <f t="shared" si="7"/>
        <v>34.299999999999997</v>
      </c>
      <c r="J78" s="5">
        <f t="shared" si="8"/>
        <v>34.299999999999997</v>
      </c>
      <c r="K78" s="6">
        <f t="shared" si="9"/>
        <v>17.149999999999999</v>
      </c>
      <c r="L78" s="5">
        <f t="shared" si="10"/>
        <v>57.03</v>
      </c>
      <c r="M78" s="17">
        <f t="shared" si="11"/>
        <v>28.52</v>
      </c>
      <c r="N78" s="21"/>
      <c r="O78" s="21"/>
      <c r="P78" s="22"/>
      <c r="Q78" s="23"/>
      <c r="R78" s="23"/>
      <c r="S78" s="19"/>
      <c r="T78" s="19"/>
      <c r="U78" s="17"/>
      <c r="V78" s="17"/>
      <c r="W78" s="17"/>
      <c r="X78"/>
      <c r="Y78"/>
      <c r="Z78"/>
      <c r="AA78"/>
      <c r="AB78"/>
      <c r="AC78"/>
      <c r="AD78"/>
      <c r="AE78"/>
      <c r="AF78"/>
      <c r="AG78"/>
      <c r="AH78"/>
      <c r="AI78"/>
    </row>
    <row r="79" spans="1:35" s="11" customFormat="1">
      <c r="A79" s="11" t="s">
        <v>5</v>
      </c>
      <c r="B79" s="12">
        <v>45382</v>
      </c>
      <c r="C79" s="11">
        <v>1</v>
      </c>
      <c r="D79" s="11">
        <v>2</v>
      </c>
      <c r="G79" s="11">
        <v>4.82</v>
      </c>
      <c r="H79" s="13">
        <v>0</v>
      </c>
      <c r="I79" s="13">
        <f t="shared" si="7"/>
        <v>4.82</v>
      </c>
      <c r="J79" s="5">
        <f t="shared" si="8"/>
        <v>4.82</v>
      </c>
      <c r="K79" s="6">
        <f t="shared" si="9"/>
        <v>2.41</v>
      </c>
      <c r="L79" s="5">
        <f t="shared" si="10"/>
        <v>4.82</v>
      </c>
      <c r="M79" s="17">
        <f t="shared" si="11"/>
        <v>2.41</v>
      </c>
      <c r="N79" s="21"/>
      <c r="O79" s="21"/>
      <c r="P79" s="22"/>
      <c r="Q79" s="23"/>
      <c r="R79" s="23"/>
      <c r="S79" s="19"/>
      <c r="T79" s="19"/>
      <c r="U79" s="17"/>
      <c r="V79" s="17"/>
      <c r="W79" s="17"/>
      <c r="X79"/>
      <c r="Y79"/>
      <c r="Z79"/>
      <c r="AA79"/>
      <c r="AB79"/>
      <c r="AC79"/>
      <c r="AD79"/>
      <c r="AE79"/>
      <c r="AF79"/>
      <c r="AG79"/>
      <c r="AH79"/>
      <c r="AI79"/>
    </row>
    <row r="80" spans="1:35">
      <c r="A80" s="11" t="s">
        <v>5</v>
      </c>
      <c r="B80" s="12">
        <v>45384</v>
      </c>
      <c r="C80" s="11">
        <v>3</v>
      </c>
      <c r="D80" s="11">
        <v>2</v>
      </c>
      <c r="E80" s="11"/>
      <c r="F80" s="11"/>
      <c r="G80" s="11">
        <v>81.94</v>
      </c>
      <c r="H80" s="13">
        <v>20</v>
      </c>
      <c r="I80" s="13">
        <f t="shared" si="7"/>
        <v>61.94</v>
      </c>
      <c r="J80" s="5">
        <f t="shared" si="8"/>
        <v>20.65</v>
      </c>
      <c r="K80" s="6">
        <f t="shared" si="9"/>
        <v>10.33</v>
      </c>
      <c r="L80" s="5">
        <f t="shared" si="10"/>
        <v>33.979999999999997</v>
      </c>
      <c r="M80" s="17">
        <f t="shared" si="11"/>
        <v>16.989999999999998</v>
      </c>
      <c r="P80" s="22"/>
      <c r="Q80" s="23"/>
      <c r="R80" s="23"/>
      <c r="S80" s="19"/>
      <c r="T80" s="19"/>
    </row>
    <row r="81" spans="1:35">
      <c r="A81" s="11" t="s">
        <v>6</v>
      </c>
      <c r="B81" s="12">
        <v>45390</v>
      </c>
      <c r="C81" s="11">
        <v>2</v>
      </c>
      <c r="D81" s="11">
        <v>1</v>
      </c>
      <c r="E81" s="11"/>
      <c r="F81" s="11">
        <v>5.46</v>
      </c>
      <c r="G81" s="11">
        <v>65.655000000000001</v>
      </c>
      <c r="H81" s="13">
        <v>20</v>
      </c>
      <c r="I81" s="13">
        <f t="shared" si="7"/>
        <v>60.2</v>
      </c>
      <c r="J81" s="5">
        <f t="shared" si="8"/>
        <v>30.1</v>
      </c>
      <c r="K81" s="6">
        <f t="shared" si="9"/>
        <v>30.1</v>
      </c>
      <c r="L81" s="5">
        <f t="shared" si="10"/>
        <v>42.83</v>
      </c>
      <c r="M81" s="17">
        <f t="shared" si="11"/>
        <v>42.83</v>
      </c>
      <c r="P81" s="22"/>
      <c r="Q81" s="23"/>
      <c r="R81" s="23"/>
      <c r="S81" s="19"/>
      <c r="T81" s="19"/>
    </row>
    <row r="82" spans="1:35">
      <c r="A82" s="11" t="s">
        <v>6</v>
      </c>
      <c r="B82" s="12">
        <v>45397</v>
      </c>
      <c r="C82" s="11">
        <v>2</v>
      </c>
      <c r="D82" s="11">
        <v>3</v>
      </c>
      <c r="E82" s="11"/>
      <c r="F82" s="11">
        <v>6.28</v>
      </c>
      <c r="G82" s="11">
        <v>73.209999999999994</v>
      </c>
      <c r="H82" s="13">
        <v>20</v>
      </c>
      <c r="I82" s="13">
        <f t="shared" si="7"/>
        <v>66.930000000000007</v>
      </c>
      <c r="J82" s="5">
        <f t="shared" si="8"/>
        <v>33.47</v>
      </c>
      <c r="K82" s="6">
        <f t="shared" si="9"/>
        <v>11.16</v>
      </c>
      <c r="L82" s="5">
        <f t="shared" si="10"/>
        <v>46.61</v>
      </c>
      <c r="M82" s="17">
        <f t="shared" si="11"/>
        <v>15.54</v>
      </c>
      <c r="P82" s="22"/>
      <c r="Q82" s="23"/>
      <c r="R82" s="23"/>
      <c r="S82" s="19"/>
      <c r="T82" s="19"/>
    </row>
    <row r="83" spans="1:35">
      <c r="A83" s="11" t="s">
        <v>6</v>
      </c>
      <c r="B83" s="12">
        <v>45399</v>
      </c>
      <c r="C83" s="11">
        <v>3</v>
      </c>
      <c r="D83" s="11">
        <v>4</v>
      </c>
      <c r="E83" s="11"/>
      <c r="F83" s="11">
        <v>11.19</v>
      </c>
      <c r="G83" s="11">
        <v>125.74</v>
      </c>
      <c r="H83" s="13">
        <v>20</v>
      </c>
      <c r="I83" s="13">
        <f t="shared" si="7"/>
        <v>114.55</v>
      </c>
      <c r="J83" s="5">
        <f t="shared" si="8"/>
        <v>38.18</v>
      </c>
      <c r="K83" s="6">
        <f t="shared" si="9"/>
        <v>9.5500000000000007</v>
      </c>
      <c r="L83" s="5">
        <f t="shared" si="10"/>
        <v>48.58</v>
      </c>
      <c r="M83" s="17">
        <f t="shared" si="11"/>
        <v>12.15</v>
      </c>
      <c r="P83" s="22"/>
      <c r="Q83" s="23"/>
      <c r="R83" s="23"/>
      <c r="S83" s="19"/>
      <c r="T83" s="19"/>
    </row>
    <row r="84" spans="1:35">
      <c r="A84" s="11" t="s">
        <v>6</v>
      </c>
      <c r="B84" s="12">
        <v>45402</v>
      </c>
      <c r="C84" s="11">
        <v>4</v>
      </c>
      <c r="D84" s="11">
        <v>2</v>
      </c>
      <c r="E84" s="11"/>
      <c r="F84" s="11">
        <v>13.19</v>
      </c>
      <c r="G84" s="11">
        <v>146.71</v>
      </c>
      <c r="H84" s="13">
        <v>20</v>
      </c>
      <c r="I84" s="13">
        <f t="shared" si="7"/>
        <v>133.52000000000001</v>
      </c>
      <c r="J84" s="5">
        <f t="shared" si="8"/>
        <v>33.380000000000003</v>
      </c>
      <c r="K84" s="6">
        <f t="shared" si="9"/>
        <v>16.690000000000001</v>
      </c>
      <c r="L84" s="5">
        <f t="shared" si="10"/>
        <v>41.68</v>
      </c>
      <c r="M84" s="17">
        <f t="shared" si="11"/>
        <v>20.84</v>
      </c>
      <c r="P84" s="22"/>
      <c r="Q84" s="23"/>
      <c r="R84" s="23"/>
      <c r="S84" s="19"/>
      <c r="T84" s="19"/>
    </row>
    <row r="85" spans="1:35">
      <c r="A85" s="11" t="s">
        <v>6</v>
      </c>
      <c r="B85" s="12">
        <v>45408</v>
      </c>
      <c r="C85" s="11">
        <v>1</v>
      </c>
      <c r="D85" s="11">
        <v>4</v>
      </c>
      <c r="E85" s="11"/>
      <c r="F85" s="11">
        <v>4.6399999999999997</v>
      </c>
      <c r="G85" s="11">
        <v>57.024999999999999</v>
      </c>
      <c r="H85" s="13">
        <v>20</v>
      </c>
      <c r="I85" s="13">
        <f t="shared" si="7"/>
        <v>52.39</v>
      </c>
      <c r="J85" s="5">
        <f t="shared" si="8"/>
        <v>52.39</v>
      </c>
      <c r="K85" s="6">
        <f t="shared" si="9"/>
        <v>13.1</v>
      </c>
      <c r="L85" s="5">
        <f t="shared" si="10"/>
        <v>77.03</v>
      </c>
      <c r="M85" s="17">
        <f t="shared" si="11"/>
        <v>19.260000000000002</v>
      </c>
      <c r="P85" s="22"/>
      <c r="Q85" s="23"/>
      <c r="R85" s="23"/>
      <c r="S85" s="19"/>
      <c r="T85" s="19"/>
    </row>
    <row r="86" spans="1:35">
      <c r="A86" s="11" t="s">
        <v>6</v>
      </c>
      <c r="B86" s="12">
        <v>45412</v>
      </c>
      <c r="C86" s="11">
        <v>1</v>
      </c>
      <c r="D86" s="11">
        <v>2</v>
      </c>
      <c r="E86" s="11"/>
      <c r="F86" s="11">
        <v>2.73</v>
      </c>
      <c r="G86" s="11">
        <v>37.024999999999999</v>
      </c>
      <c r="H86" s="13">
        <v>20</v>
      </c>
      <c r="I86" s="13">
        <f t="shared" si="7"/>
        <v>34.299999999999997</v>
      </c>
      <c r="J86" s="5">
        <f t="shared" si="8"/>
        <v>34.299999999999997</v>
      </c>
      <c r="K86" s="6">
        <f t="shared" si="9"/>
        <v>17.149999999999999</v>
      </c>
      <c r="L86" s="5">
        <f t="shared" si="10"/>
        <v>57.03</v>
      </c>
      <c r="M86" s="17">
        <f t="shared" si="11"/>
        <v>28.52</v>
      </c>
      <c r="P86" s="22"/>
      <c r="Q86" s="23"/>
      <c r="R86" s="23"/>
      <c r="S86" s="19"/>
      <c r="T86" s="19"/>
    </row>
    <row r="87" spans="1:35">
      <c r="A87" t="s">
        <v>5</v>
      </c>
      <c r="B87" s="1" t="s">
        <v>27</v>
      </c>
      <c r="C87">
        <f>ROUND(AVERAGEIFS(C63:C86,$A$63:$A$86,$A$87),2)</f>
        <v>2.4500000000000002</v>
      </c>
      <c r="D87">
        <f t="shared" ref="D87:M87" si="12">ROUND(AVERAGEIFS(D63:D86,$A$63:$A$86,$A$87),2)</f>
        <v>1.91</v>
      </c>
      <c r="G87">
        <f t="shared" ref="G87" si="13">ROUND(AVERAGEIFS(G63:G86,$A$63:$A$86,$A$87),2)</f>
        <v>70.11</v>
      </c>
      <c r="H87">
        <f t="shared" si="12"/>
        <v>18.18</v>
      </c>
      <c r="I87">
        <f t="shared" si="12"/>
        <v>51.93</v>
      </c>
      <c r="J87">
        <f t="shared" si="12"/>
        <v>19.11</v>
      </c>
      <c r="K87">
        <f t="shared" si="12"/>
        <v>10.5</v>
      </c>
      <c r="L87">
        <f t="shared" si="12"/>
        <v>36.69</v>
      </c>
      <c r="M87">
        <f t="shared" si="12"/>
        <v>19.89</v>
      </c>
      <c r="P87" s="22"/>
      <c r="Q87" s="24"/>
      <c r="R87" s="24"/>
      <c r="S87" s="20"/>
      <c r="T87" s="20"/>
    </row>
    <row r="88" spans="1:35">
      <c r="A88" t="s">
        <v>6</v>
      </c>
      <c r="B88" s="1" t="s">
        <v>27</v>
      </c>
      <c r="C88">
        <f>ROUND(AVERAGEIFS(C$63:C$86,$A$63:$A$86,$A$88),2)</f>
        <v>1.77</v>
      </c>
      <c r="D88">
        <f t="shared" ref="D88:M88" si="14">ROUND(AVERAGEIFS(D$63:D$86,$A$63:$A$86,$A$88),2)</f>
        <v>2.15</v>
      </c>
      <c r="G88">
        <f t="shared" si="14"/>
        <v>67.12</v>
      </c>
      <c r="H88">
        <f t="shared" si="14"/>
        <v>20</v>
      </c>
      <c r="I88">
        <f t="shared" si="14"/>
        <v>61.49</v>
      </c>
      <c r="J88">
        <f t="shared" si="14"/>
        <v>35.01</v>
      </c>
      <c r="K88">
        <f t="shared" si="14"/>
        <v>19.57</v>
      </c>
      <c r="L88">
        <f t="shared" si="14"/>
        <v>52.08</v>
      </c>
      <c r="M88">
        <f t="shared" si="14"/>
        <v>29.42</v>
      </c>
      <c r="P88" s="22"/>
      <c r="Q88" s="24"/>
      <c r="R88" s="24"/>
      <c r="S88" s="20"/>
      <c r="T88" s="20"/>
    </row>
    <row r="89" spans="1:35">
      <c r="A89" t="s">
        <v>5</v>
      </c>
      <c r="B89" s="1" t="s">
        <v>28</v>
      </c>
      <c r="C89" cm="1">
        <f t="array" ref="C89">SUMPRODUCT(($A63:$A86=$A$89)*C$63:C$86)</f>
        <v>27</v>
      </c>
      <c r="D89" cm="1">
        <f t="array" ref="D89">SUMPRODUCT(($A63:$A86=$A$89)*D$63:D$86)</f>
        <v>21</v>
      </c>
      <c r="E89" cm="1">
        <f t="array" ref="E89">SUMPRODUCT(($A63:$A86=$A$89)*E$63:E$86)</f>
        <v>0</v>
      </c>
      <c r="J89"/>
      <c r="K89"/>
      <c r="L89"/>
      <c r="M89"/>
      <c r="P89" s="22"/>
      <c r="Q89" s="24"/>
      <c r="R89" s="24"/>
      <c r="S89" s="20"/>
      <c r="T89" s="20"/>
    </row>
    <row r="90" spans="1:35">
      <c r="A90" t="s">
        <v>6</v>
      </c>
      <c r="B90" s="1" t="s">
        <v>28</v>
      </c>
      <c r="C90" cm="1">
        <f t="array" ref="C90">SUMPRODUCT(($A$63:$A$86=$A$90)*C$63:C$86)</f>
        <v>23</v>
      </c>
      <c r="D90" cm="1">
        <f t="array" ref="D90">SUMPRODUCT(($A$63:$A$86=$A$90)*D$63:D$86)</f>
        <v>28</v>
      </c>
      <c r="E90" cm="1">
        <f t="array" ref="E90">SUMPRODUCT(($A$63:$A$86=$A$90)*E$63:E$86)</f>
        <v>0</v>
      </c>
      <c r="J90"/>
      <c r="K90"/>
      <c r="L90"/>
      <c r="M90"/>
      <c r="P90" s="22"/>
      <c r="Q90" s="24"/>
      <c r="R90" s="24"/>
      <c r="S90" s="20"/>
      <c r="T90" s="20"/>
    </row>
    <row r="91" spans="1:35">
      <c r="A91" s="11"/>
      <c r="B91" s="12"/>
      <c r="C91" s="11"/>
      <c r="D91" s="11"/>
      <c r="E91" s="11"/>
      <c r="F91" s="11"/>
      <c r="G91" s="11">
        <v>0</v>
      </c>
      <c r="H91" s="13"/>
      <c r="I91" s="13"/>
      <c r="J91"/>
      <c r="K91"/>
      <c r="L91"/>
      <c r="M91"/>
      <c r="P91" s="22"/>
      <c r="Q91" s="24"/>
      <c r="R91" s="24"/>
      <c r="S91" s="20"/>
      <c r="T91" s="20"/>
    </row>
    <row r="92" spans="1:35">
      <c r="A92" s="11" t="s">
        <v>6</v>
      </c>
      <c r="B92" s="12">
        <v>45413</v>
      </c>
      <c r="C92" s="11">
        <v>1</v>
      </c>
      <c r="D92" s="11">
        <v>4</v>
      </c>
      <c r="E92" s="11"/>
      <c r="F92" s="11">
        <v>3.28</v>
      </c>
      <c r="G92" s="11">
        <v>42.75</v>
      </c>
      <c r="H92" s="13">
        <v>20</v>
      </c>
      <c r="I92" s="13"/>
      <c r="J92"/>
      <c r="K92"/>
      <c r="L92"/>
      <c r="M92"/>
      <c r="P92" s="22"/>
      <c r="Q92" s="23"/>
      <c r="R92" s="23"/>
      <c r="S92" s="19"/>
      <c r="T92" s="19"/>
    </row>
    <row r="93" spans="1:35" s="11" customFormat="1">
      <c r="A93" s="11" t="s">
        <v>6</v>
      </c>
      <c r="B93" s="12">
        <v>45418</v>
      </c>
      <c r="C93" s="11">
        <v>6</v>
      </c>
      <c r="D93" s="11">
        <v>2</v>
      </c>
      <c r="F93" s="11">
        <v>18.649999999999999</v>
      </c>
      <c r="G93" s="11">
        <v>203.97499999999999</v>
      </c>
      <c r="H93" s="13">
        <v>20</v>
      </c>
      <c r="I93" s="13"/>
      <c r="J93"/>
      <c r="K93"/>
      <c r="L93"/>
      <c r="M93"/>
      <c r="N93" s="21"/>
      <c r="O93" s="21"/>
      <c r="P93" s="22"/>
      <c r="Q93" s="23"/>
      <c r="R93" s="23"/>
      <c r="S93" s="19"/>
      <c r="T93" s="19"/>
      <c r="U93" s="17"/>
      <c r="V93" s="17"/>
      <c r="W93" s="17"/>
      <c r="X93"/>
      <c r="Y93"/>
      <c r="Z93"/>
      <c r="AA93"/>
      <c r="AB93"/>
      <c r="AC93"/>
      <c r="AD93"/>
      <c r="AE93"/>
      <c r="AF93"/>
      <c r="AG93"/>
      <c r="AH93"/>
      <c r="AI93"/>
    </row>
    <row r="94" spans="1:35">
      <c r="A94" s="11" t="s">
        <v>5</v>
      </c>
      <c r="B94" s="12">
        <v>45425</v>
      </c>
      <c r="C94" s="11">
        <v>3</v>
      </c>
      <c r="D94" s="11">
        <v>1</v>
      </c>
      <c r="E94" s="11"/>
      <c r="F94" s="11"/>
      <c r="G94" s="11">
        <v>81.94</v>
      </c>
      <c r="H94" s="13">
        <v>20</v>
      </c>
      <c r="I94" s="13"/>
      <c r="J94"/>
      <c r="K94"/>
      <c r="L94"/>
      <c r="M94"/>
      <c r="P94" s="22"/>
      <c r="Q94" s="23"/>
      <c r="R94" s="23"/>
      <c r="S94" s="19"/>
      <c r="T94" s="19"/>
    </row>
    <row r="95" spans="1:35">
      <c r="A95" s="11" t="s">
        <v>6</v>
      </c>
      <c r="B95" s="12">
        <v>45430</v>
      </c>
      <c r="C95" s="11">
        <v>1</v>
      </c>
      <c r="D95" s="11">
        <v>2</v>
      </c>
      <c r="E95" s="11"/>
      <c r="F95" s="11">
        <v>3.86</v>
      </c>
      <c r="G95" s="11">
        <v>48.914999999999999</v>
      </c>
      <c r="H95" s="13">
        <v>20</v>
      </c>
      <c r="I95" s="13"/>
      <c r="J95"/>
      <c r="K95"/>
      <c r="L95"/>
      <c r="M95"/>
      <c r="P95" s="22"/>
      <c r="Q95" s="23"/>
      <c r="R95" s="23"/>
      <c r="S95" s="19"/>
      <c r="T95" s="19"/>
    </row>
    <row r="96" spans="1:35">
      <c r="A96" s="11" t="s">
        <v>6</v>
      </c>
      <c r="B96" s="12">
        <v>45431</v>
      </c>
      <c r="C96" s="11">
        <v>6</v>
      </c>
      <c r="D96" s="11">
        <v>2</v>
      </c>
      <c r="E96" s="11"/>
      <c r="F96" s="11">
        <v>19.78</v>
      </c>
      <c r="G96" s="11">
        <v>215.86500000000001</v>
      </c>
      <c r="H96" s="13">
        <v>20</v>
      </c>
      <c r="I96" s="13"/>
      <c r="J96"/>
      <c r="K96"/>
      <c r="L96"/>
      <c r="M96"/>
      <c r="P96" s="22"/>
      <c r="Q96" s="23"/>
      <c r="R96" s="23"/>
      <c r="S96" s="19"/>
      <c r="T96" s="19"/>
    </row>
    <row r="97" spans="1:35" s="11" customFormat="1">
      <c r="A97" s="11" t="s">
        <v>6</v>
      </c>
      <c r="B97" s="12">
        <v>45439</v>
      </c>
      <c r="C97" s="11">
        <v>1</v>
      </c>
      <c r="D97" s="11">
        <v>2</v>
      </c>
      <c r="F97" s="11">
        <v>2.73</v>
      </c>
      <c r="G97" s="11">
        <v>37.024999999999999</v>
      </c>
      <c r="H97" s="13">
        <v>20</v>
      </c>
      <c r="I97" s="13"/>
      <c r="J97"/>
      <c r="K97"/>
      <c r="L97"/>
      <c r="M97"/>
      <c r="N97" s="21"/>
      <c r="O97" s="21"/>
      <c r="P97" s="22"/>
      <c r="Q97" s="23"/>
      <c r="R97" s="23"/>
      <c r="S97" s="19"/>
      <c r="T97" s="19"/>
      <c r="U97" s="17"/>
      <c r="V97" s="17"/>
      <c r="W97" s="17"/>
      <c r="X97"/>
      <c r="Y97"/>
      <c r="Z97"/>
      <c r="AA97"/>
      <c r="AB97"/>
      <c r="AC97"/>
      <c r="AD97"/>
      <c r="AE97"/>
      <c r="AF97"/>
      <c r="AG97"/>
      <c r="AH97"/>
      <c r="AI97"/>
    </row>
    <row r="98" spans="1:35">
      <c r="A98" s="11" t="s">
        <v>5</v>
      </c>
      <c r="B98" s="12">
        <v>45440</v>
      </c>
      <c r="C98" s="11">
        <v>3</v>
      </c>
      <c r="D98" s="11">
        <v>1</v>
      </c>
      <c r="E98" s="11"/>
      <c r="F98" s="11"/>
      <c r="G98" s="11">
        <v>81.94</v>
      </c>
      <c r="H98" s="13">
        <v>20</v>
      </c>
      <c r="I98" s="13"/>
      <c r="J98"/>
      <c r="K98"/>
      <c r="L98"/>
      <c r="M98"/>
      <c r="P98" s="22"/>
      <c r="Q98" s="23"/>
      <c r="R98" s="23"/>
      <c r="S98" s="19"/>
      <c r="T98" s="19"/>
    </row>
    <row r="99" spans="1:35">
      <c r="A99" s="11" t="s">
        <v>6</v>
      </c>
      <c r="B99" s="12">
        <v>45444</v>
      </c>
      <c r="C99" s="11">
        <v>1</v>
      </c>
      <c r="D99" s="11">
        <v>3</v>
      </c>
      <c r="E99" s="11"/>
      <c r="F99" s="11">
        <v>4.4400000000000004</v>
      </c>
      <c r="G99" s="11">
        <v>54.26</v>
      </c>
      <c r="H99" s="13">
        <v>20</v>
      </c>
      <c r="I99" s="13"/>
      <c r="J99"/>
      <c r="K99"/>
      <c r="L99"/>
      <c r="M99"/>
      <c r="P99" s="22"/>
      <c r="Q99" s="23"/>
      <c r="R99" s="23"/>
      <c r="S99" s="19"/>
      <c r="T99" s="19"/>
    </row>
    <row r="100" spans="1:35">
      <c r="A100" s="11" t="s">
        <v>6</v>
      </c>
      <c r="B100" s="12">
        <v>45446</v>
      </c>
      <c r="C100" s="11">
        <v>4</v>
      </c>
      <c r="D100" s="11">
        <v>4</v>
      </c>
      <c r="E100" s="11"/>
      <c r="F100" s="11">
        <v>13.1</v>
      </c>
      <c r="G100" s="11">
        <v>145.82499999999999</v>
      </c>
      <c r="H100" s="13">
        <v>20</v>
      </c>
      <c r="I100" s="13"/>
      <c r="J100"/>
      <c r="K100"/>
      <c r="L100"/>
      <c r="M100"/>
      <c r="P100" s="22"/>
      <c r="Q100" s="23"/>
      <c r="R100" s="23"/>
      <c r="S100" s="19"/>
      <c r="T100" s="19"/>
    </row>
    <row r="101" spans="1:35">
      <c r="A101" s="11" t="s">
        <v>6</v>
      </c>
      <c r="B101" s="12">
        <v>45451</v>
      </c>
      <c r="C101" s="11">
        <v>1</v>
      </c>
      <c r="D101" s="11">
        <v>2</v>
      </c>
      <c r="E101" s="11"/>
      <c r="F101" s="11">
        <v>3.86</v>
      </c>
      <c r="G101" s="11">
        <v>48.914999999999999</v>
      </c>
      <c r="H101" s="13">
        <v>20</v>
      </c>
      <c r="I101" s="13"/>
      <c r="J101"/>
      <c r="K101"/>
      <c r="L101"/>
      <c r="M101"/>
      <c r="P101" s="22"/>
      <c r="Q101" s="23"/>
      <c r="R101" s="23"/>
      <c r="S101" s="19"/>
      <c r="T101" s="19"/>
    </row>
    <row r="102" spans="1:35">
      <c r="A102" s="11" t="s">
        <v>6</v>
      </c>
      <c r="B102" s="12">
        <v>45452</v>
      </c>
      <c r="C102" s="11">
        <v>1</v>
      </c>
      <c r="D102" s="11">
        <v>4</v>
      </c>
      <c r="E102" s="11"/>
      <c r="F102" s="11">
        <v>4.6399999999999997</v>
      </c>
      <c r="G102" s="11">
        <v>57.024999999999999</v>
      </c>
      <c r="H102" s="13">
        <v>20</v>
      </c>
      <c r="I102" s="13"/>
      <c r="J102"/>
      <c r="K102"/>
      <c r="L102"/>
      <c r="M102"/>
      <c r="P102" s="22"/>
      <c r="Q102" s="23"/>
      <c r="R102" s="23"/>
      <c r="S102" s="19"/>
      <c r="T102" s="19"/>
    </row>
    <row r="103" spans="1:35">
      <c r="A103" s="11" t="s">
        <v>6</v>
      </c>
      <c r="B103" s="12">
        <v>45454</v>
      </c>
      <c r="C103" s="11">
        <v>2</v>
      </c>
      <c r="D103" s="11">
        <v>1</v>
      </c>
      <c r="E103" s="11"/>
      <c r="F103" s="11">
        <v>7.7</v>
      </c>
      <c r="G103" s="11">
        <v>90.685000000000002</v>
      </c>
      <c r="H103" s="13">
        <v>23</v>
      </c>
      <c r="I103" s="13"/>
      <c r="J103"/>
      <c r="K103"/>
      <c r="L103"/>
      <c r="M103"/>
      <c r="P103" s="22"/>
      <c r="Q103" s="23"/>
      <c r="R103" s="23"/>
      <c r="S103" s="19"/>
      <c r="T103" s="19"/>
    </row>
    <row r="104" spans="1:35">
      <c r="A104" s="11" t="s">
        <v>6</v>
      </c>
      <c r="B104" s="12">
        <v>45460</v>
      </c>
      <c r="C104" s="11">
        <v>1</v>
      </c>
      <c r="D104" s="11">
        <v>2</v>
      </c>
      <c r="E104" s="11"/>
      <c r="F104" s="11">
        <v>2.9</v>
      </c>
      <c r="G104" s="11">
        <v>40.884999999999998</v>
      </c>
      <c r="H104" s="13">
        <v>25</v>
      </c>
      <c r="I104" s="13"/>
      <c r="J104"/>
      <c r="K104"/>
      <c r="L104"/>
      <c r="M104"/>
      <c r="P104" s="22"/>
      <c r="Q104" s="23"/>
      <c r="R104" s="23"/>
      <c r="S104" s="19"/>
      <c r="T104" s="19"/>
    </row>
    <row r="105" spans="1:35">
      <c r="A105" s="11" t="s">
        <v>6</v>
      </c>
      <c r="B105" s="12">
        <v>45461</v>
      </c>
      <c r="C105" s="11">
        <v>1</v>
      </c>
      <c r="D105" s="11">
        <v>3</v>
      </c>
      <c r="E105" s="11"/>
      <c r="F105" s="11">
        <v>3.33</v>
      </c>
      <c r="G105" s="11">
        <v>45.44</v>
      </c>
      <c r="H105" s="13">
        <v>25</v>
      </c>
      <c r="I105" s="13"/>
      <c r="J105"/>
      <c r="K105"/>
      <c r="L105"/>
      <c r="M105"/>
      <c r="P105" s="22"/>
      <c r="Q105" s="23"/>
      <c r="R105" s="23"/>
      <c r="S105" s="19"/>
      <c r="T105" s="19"/>
    </row>
    <row r="106" spans="1:35" s="11" customFormat="1">
      <c r="A106" t="s">
        <v>5</v>
      </c>
      <c r="B106" s="1" t="s">
        <v>29</v>
      </c>
      <c r="C106" t="s">
        <v>30</v>
      </c>
      <c r="D106">
        <f>ROUND(AVERAGEIFS(D63:D105,$A$63:$A$105,$A$106),2)</f>
        <v>3.06</v>
      </c>
      <c r="E106"/>
      <c r="F106"/>
      <c r="G106">
        <f t="shared" ref="G106:M106" si="15">ROUND(AVERAGEIFS(G63:G105,$A$63:$A$105,$A$106),2)</f>
        <v>71.8</v>
      </c>
      <c r="H106">
        <f t="shared" si="15"/>
        <v>18.440000000000001</v>
      </c>
      <c r="I106">
        <f t="shared" si="15"/>
        <v>51.93</v>
      </c>
      <c r="J106">
        <f t="shared" si="15"/>
        <v>19.11</v>
      </c>
      <c r="K106">
        <f t="shared" si="15"/>
        <v>10.5</v>
      </c>
      <c r="L106">
        <f t="shared" si="15"/>
        <v>36.69</v>
      </c>
      <c r="M106">
        <f t="shared" si="15"/>
        <v>19.89</v>
      </c>
      <c r="N106" s="21"/>
      <c r="O106" s="21"/>
      <c r="P106" s="22"/>
      <c r="Q106" s="23"/>
      <c r="R106" s="23"/>
      <c r="S106" s="19"/>
      <c r="T106" s="19"/>
      <c r="U106" s="17"/>
      <c r="V106" s="17"/>
      <c r="W106" s="17"/>
      <c r="X106"/>
      <c r="Y106"/>
      <c r="Z106"/>
      <c r="AA106"/>
      <c r="AB106"/>
      <c r="AC106"/>
      <c r="AD106"/>
      <c r="AE106"/>
      <c r="AF106"/>
      <c r="AG106"/>
      <c r="AH106"/>
      <c r="AI106"/>
    </row>
    <row r="107" spans="1:35">
      <c r="A107" t="s">
        <v>6</v>
      </c>
      <c r="B107" s="1" t="s">
        <v>29</v>
      </c>
      <c r="C107">
        <f>ROUND(AVERAGEIFS(C$63:C$105,$A$63:$A$105,$A$107),2)</f>
        <v>2.73</v>
      </c>
      <c r="D107">
        <f>ROUND(AVERAGEIFS(D$63:D$105,$A$63:$A$105,$A$107),2)</f>
        <v>3.3</v>
      </c>
      <c r="G107">
        <f t="shared" ref="G107:M107" si="16">ROUND(AVERAGEIFS(G$63:G$105,$A$63:$A$105,$A$107),2)</f>
        <v>75.819999999999993</v>
      </c>
      <c r="H107">
        <f t="shared" si="16"/>
        <v>20.5</v>
      </c>
      <c r="I107">
        <f t="shared" si="16"/>
        <v>61.49</v>
      </c>
      <c r="J107">
        <f t="shared" si="16"/>
        <v>35.01</v>
      </c>
      <c r="K107">
        <f t="shared" si="16"/>
        <v>19.57</v>
      </c>
      <c r="L107">
        <f t="shared" si="16"/>
        <v>52.08</v>
      </c>
      <c r="M107">
        <f t="shared" si="16"/>
        <v>29.42</v>
      </c>
      <c r="Q107" s="23"/>
      <c r="R107" s="23"/>
      <c r="S107" s="19"/>
      <c r="T107" s="19"/>
    </row>
    <row r="108" spans="1:35">
      <c r="A108" t="s">
        <v>5</v>
      </c>
      <c r="B108" s="1" t="s">
        <v>31</v>
      </c>
      <c r="C108" cm="1">
        <f t="array" ref="C108">SUMPRODUCT(($A63:$A105=$A$108)*C$63:C$105)</f>
        <v>62.45</v>
      </c>
      <c r="D108" cm="1">
        <f t="array" ref="D108">SUMPRODUCT(($A63:$A105=$A$108)*D$63:D$105)</f>
        <v>45.91</v>
      </c>
      <c r="J108"/>
      <c r="K108"/>
      <c r="L108"/>
      <c r="M108"/>
      <c r="Q108" s="23"/>
      <c r="R108" s="23"/>
      <c r="S108" s="19"/>
      <c r="T108" s="19"/>
    </row>
    <row r="109" spans="1:35">
      <c r="A109" t="s">
        <v>6</v>
      </c>
      <c r="B109" s="1" t="s">
        <v>31</v>
      </c>
      <c r="C109" cm="1">
        <f t="array" ref="C109">SUMPRODUCT(($A$63:$A$105=$A$109)*C$63:C$105)</f>
        <v>73.77</v>
      </c>
      <c r="D109" cm="1">
        <f t="array" ref="D109">SUMPRODUCT(($A$63:$A$105=$A$109)*D$63:D$105)</f>
        <v>89.15</v>
      </c>
      <c r="J109"/>
      <c r="K109"/>
      <c r="L109"/>
      <c r="M109"/>
      <c r="Q109" s="23"/>
      <c r="R109" s="23"/>
      <c r="S109" s="19"/>
      <c r="T109" s="19"/>
    </row>
    <row r="110" spans="1:35">
      <c r="B110" s="1"/>
      <c r="I110" s="9"/>
      <c r="J110"/>
      <c r="K110"/>
      <c r="L110"/>
      <c r="M110"/>
      <c r="Q110" s="23"/>
      <c r="R110" s="23"/>
      <c r="S110" s="19"/>
      <c r="T110" s="19"/>
    </row>
    <row r="111" spans="1:35">
      <c r="B111" s="1"/>
      <c r="I111" s="9"/>
      <c r="J111"/>
      <c r="K111"/>
      <c r="L111"/>
      <c r="M111"/>
      <c r="Q111" s="23"/>
      <c r="R111" s="23"/>
      <c r="S111" s="19"/>
      <c r="T111" s="19"/>
    </row>
    <row r="112" spans="1:35">
      <c r="B112" s="1"/>
      <c r="I112" s="9"/>
      <c r="J112"/>
      <c r="K112"/>
      <c r="L112"/>
      <c r="M112"/>
      <c r="Q112" s="23"/>
      <c r="R112" s="23"/>
      <c r="S112" s="19"/>
      <c r="T112" s="19"/>
    </row>
    <row r="113" spans="9:20">
      <c r="I113" s="9"/>
      <c r="J113"/>
      <c r="K113"/>
      <c r="L113"/>
      <c r="M113"/>
      <c r="Q113" s="23"/>
      <c r="R113" s="23"/>
      <c r="S113" s="19"/>
      <c r="T113" s="19"/>
    </row>
    <row r="114" spans="9:20">
      <c r="I114" s="9"/>
      <c r="J114"/>
      <c r="K114"/>
      <c r="L114"/>
      <c r="M114"/>
      <c r="Q114" s="23"/>
      <c r="R114" s="23"/>
      <c r="S114" s="19"/>
      <c r="T114" s="19"/>
    </row>
    <row r="115" spans="9:20">
      <c r="I115" s="9"/>
      <c r="J115"/>
      <c r="K115"/>
      <c r="L115"/>
      <c r="M115"/>
      <c r="Q115" s="23"/>
      <c r="R115" s="23"/>
      <c r="S115" s="19"/>
      <c r="T115" s="19"/>
    </row>
    <row r="116" spans="9:20">
      <c r="I116" s="9"/>
      <c r="J116"/>
      <c r="K116"/>
      <c r="L116"/>
      <c r="M116"/>
      <c r="Q116" s="23"/>
      <c r="R116" s="23"/>
      <c r="S116" s="19"/>
      <c r="T116" s="19"/>
    </row>
    <row r="117" spans="9:20">
      <c r="I117" s="9"/>
      <c r="J117"/>
      <c r="K117"/>
      <c r="L117"/>
      <c r="M117"/>
      <c r="Q117" s="23"/>
      <c r="R117" s="23"/>
      <c r="S117" s="19"/>
      <c r="T117" s="19"/>
    </row>
    <row r="118" spans="9:20">
      <c r="I118" s="9"/>
      <c r="J118"/>
      <c r="K118"/>
      <c r="L118"/>
      <c r="M118"/>
      <c r="Q118" s="23"/>
      <c r="R118" s="23"/>
      <c r="S118" s="19"/>
      <c r="T118" s="19"/>
    </row>
    <row r="119" spans="9:20">
      <c r="I119" s="9"/>
      <c r="J119"/>
      <c r="K119"/>
      <c r="L119"/>
      <c r="M119"/>
    </row>
    <row r="120" spans="9:20">
      <c r="I120" s="9"/>
      <c r="J120"/>
      <c r="K120"/>
      <c r="L120"/>
      <c r="M120"/>
    </row>
    <row r="121" spans="9:20">
      <c r="I121" s="9"/>
      <c r="J121"/>
      <c r="K121"/>
      <c r="L121"/>
      <c r="M121"/>
    </row>
    <row r="122" spans="9:20">
      <c r="I122" s="9"/>
      <c r="J122"/>
      <c r="K122"/>
      <c r="L122"/>
      <c r="M122"/>
    </row>
    <row r="123" spans="9:20">
      <c r="I123" s="9"/>
      <c r="J123"/>
      <c r="K123"/>
      <c r="L123"/>
      <c r="M123"/>
    </row>
    <row r="124" spans="9:20">
      <c r="I124" s="9"/>
      <c r="J124"/>
      <c r="K124"/>
      <c r="L124"/>
      <c r="M124"/>
    </row>
    <row r="125" spans="9:20">
      <c r="I125" s="9"/>
      <c r="J125"/>
      <c r="K125"/>
      <c r="L125"/>
      <c r="M125"/>
    </row>
    <row r="126" spans="9:20">
      <c r="I126" s="9"/>
      <c r="J126"/>
      <c r="K126"/>
      <c r="L126"/>
      <c r="M126"/>
    </row>
    <row r="127" spans="9:20">
      <c r="I127" s="9"/>
      <c r="J127"/>
      <c r="K127"/>
      <c r="L127"/>
      <c r="M127"/>
    </row>
    <row r="128" spans="9:20">
      <c r="I128" s="9"/>
      <c r="J128"/>
      <c r="K128"/>
      <c r="L128"/>
      <c r="M128"/>
    </row>
    <row r="129" spans="9:13">
      <c r="I129" s="9"/>
      <c r="J129"/>
      <c r="K129"/>
      <c r="L129"/>
      <c r="M129"/>
    </row>
    <row r="130" spans="9:13">
      <c r="I130" s="9"/>
      <c r="J130"/>
      <c r="K130"/>
      <c r="L130"/>
      <c r="M130"/>
    </row>
    <row r="131" spans="9:13">
      <c r="I131" s="9"/>
      <c r="J131"/>
      <c r="K131"/>
      <c r="L131"/>
      <c r="M131"/>
    </row>
    <row r="132" spans="9:13">
      <c r="I132" s="9"/>
      <c r="J132"/>
      <c r="K132"/>
      <c r="L132"/>
      <c r="M132"/>
    </row>
    <row r="133" spans="9:13">
      <c r="I133" s="9"/>
      <c r="J133"/>
      <c r="K133"/>
      <c r="L133"/>
      <c r="M133"/>
    </row>
    <row r="134" spans="9:13">
      <c r="I134" s="9"/>
      <c r="J134"/>
      <c r="K134"/>
      <c r="L134"/>
      <c r="M134"/>
    </row>
    <row r="135" spans="9:13">
      <c r="I135" s="9"/>
      <c r="J135"/>
      <c r="K135"/>
      <c r="L135"/>
      <c r="M135"/>
    </row>
    <row r="136" spans="9:13">
      <c r="I136" s="9"/>
      <c r="J136"/>
      <c r="K136"/>
      <c r="L136"/>
      <c r="M136"/>
    </row>
    <row r="137" spans="9:13">
      <c r="I137" s="9"/>
      <c r="J137"/>
      <c r="K137"/>
      <c r="L137"/>
      <c r="M137"/>
    </row>
    <row r="138" spans="9:13">
      <c r="I138" s="9"/>
      <c r="J138"/>
      <c r="K138"/>
      <c r="L138"/>
      <c r="M138"/>
    </row>
    <row r="139" spans="9:13">
      <c r="I139" s="9"/>
      <c r="J139"/>
      <c r="K139"/>
      <c r="L139"/>
      <c r="M139"/>
    </row>
    <row r="140" spans="9:13">
      <c r="I140" s="9"/>
      <c r="J140"/>
      <c r="K140"/>
      <c r="L140"/>
      <c r="M140"/>
    </row>
    <row r="141" spans="9:13">
      <c r="I141" s="9"/>
      <c r="J141"/>
      <c r="K141"/>
      <c r="L141"/>
      <c r="M141"/>
    </row>
    <row r="142" spans="9:13">
      <c r="I142" s="9"/>
      <c r="J142"/>
      <c r="K142"/>
      <c r="L142"/>
      <c r="M142"/>
    </row>
    <row r="143" spans="9:13">
      <c r="I143" s="9"/>
      <c r="J143"/>
      <c r="K143"/>
      <c r="L143"/>
      <c r="M143"/>
    </row>
    <row r="144" spans="9:13">
      <c r="I144" s="9"/>
      <c r="J144"/>
      <c r="K144"/>
      <c r="L144"/>
      <c r="M144"/>
    </row>
    <row r="145" spans="9:13">
      <c r="I145" s="9"/>
      <c r="J145"/>
      <c r="K145"/>
      <c r="L145"/>
      <c r="M145"/>
    </row>
    <row r="146" spans="9:13">
      <c r="I146" s="9"/>
      <c r="J146"/>
      <c r="K146"/>
      <c r="L146"/>
      <c r="M146"/>
    </row>
    <row r="147" spans="9:13">
      <c r="I147" s="9"/>
      <c r="J147"/>
      <c r="K147"/>
      <c r="L147"/>
      <c r="M147"/>
    </row>
    <row r="148" spans="9:13">
      <c r="I148" s="9"/>
      <c r="J148"/>
      <c r="K148"/>
      <c r="L148"/>
      <c r="M148"/>
    </row>
    <row r="149" spans="9:13">
      <c r="I149" s="9"/>
      <c r="J149"/>
      <c r="K149"/>
      <c r="L149"/>
      <c r="M149"/>
    </row>
    <row r="150" spans="9:13">
      <c r="I150" s="9"/>
      <c r="J150"/>
      <c r="K150"/>
      <c r="L150"/>
      <c r="M150"/>
    </row>
    <row r="151" spans="9:13">
      <c r="I151" s="9"/>
      <c r="J151"/>
      <c r="K151"/>
      <c r="L151"/>
      <c r="M151"/>
    </row>
    <row r="152" spans="9:13">
      <c r="I152" s="9"/>
      <c r="J152"/>
      <c r="K152"/>
      <c r="L152"/>
      <c r="M152"/>
    </row>
    <row r="153" spans="9:13">
      <c r="I153" s="9"/>
      <c r="J153"/>
      <c r="K153"/>
      <c r="L153"/>
      <c r="M153"/>
    </row>
    <row r="154" spans="9:13">
      <c r="I154" s="9"/>
      <c r="J154"/>
      <c r="K154"/>
      <c r="L154"/>
      <c r="M154"/>
    </row>
    <row r="155" spans="9:13">
      <c r="I155" s="9"/>
      <c r="J155"/>
      <c r="K155"/>
      <c r="L155"/>
      <c r="M155"/>
    </row>
    <row r="156" spans="9:13">
      <c r="I156" s="9"/>
      <c r="J156"/>
      <c r="K156"/>
      <c r="L156"/>
      <c r="M156"/>
    </row>
    <row r="157" spans="9:13">
      <c r="I157" s="9"/>
      <c r="J157"/>
      <c r="K157"/>
      <c r="L157"/>
      <c r="M157"/>
    </row>
    <row r="158" spans="9:13">
      <c r="I158" s="9"/>
      <c r="J158"/>
      <c r="K158"/>
      <c r="L158"/>
      <c r="M158"/>
    </row>
    <row r="159" spans="9:13">
      <c r="I159" s="9"/>
      <c r="J159"/>
      <c r="K159"/>
      <c r="L159"/>
      <c r="M159"/>
    </row>
    <row r="160" spans="9:13">
      <c r="I160" s="9"/>
      <c r="J160"/>
      <c r="K160"/>
      <c r="L160"/>
      <c r="M160"/>
    </row>
    <row r="161" spans="9:13">
      <c r="I161" s="9"/>
      <c r="J161"/>
      <c r="K161"/>
      <c r="L161"/>
      <c r="M161"/>
    </row>
    <row r="162" spans="9:13">
      <c r="I162" s="9"/>
      <c r="J162"/>
      <c r="K162"/>
      <c r="L162"/>
      <c r="M162"/>
    </row>
    <row r="163" spans="9:13">
      <c r="I163" s="9"/>
      <c r="J163"/>
      <c r="K163"/>
      <c r="L163"/>
      <c r="M163"/>
    </row>
    <row r="164" spans="9:13">
      <c r="I164" s="9"/>
      <c r="J164"/>
      <c r="K164"/>
      <c r="L164"/>
      <c r="M164"/>
    </row>
    <row r="165" spans="9:13">
      <c r="I165" s="9"/>
      <c r="J165"/>
      <c r="K165"/>
      <c r="L165"/>
      <c r="M165"/>
    </row>
    <row r="166" spans="9:13">
      <c r="I166" s="9"/>
      <c r="J166"/>
      <c r="K166"/>
      <c r="L166"/>
      <c r="M166"/>
    </row>
    <row r="167" spans="9:13">
      <c r="I167" s="9"/>
      <c r="J167"/>
      <c r="K167"/>
      <c r="L167"/>
      <c r="M167"/>
    </row>
    <row r="168" spans="9:13">
      <c r="J168"/>
      <c r="K168"/>
      <c r="L168"/>
      <c r="M168"/>
    </row>
    <row r="169" spans="9:13">
      <c r="J169"/>
      <c r="K169"/>
      <c r="L169"/>
      <c r="M169"/>
    </row>
    <row r="170" spans="9:13">
      <c r="J170"/>
      <c r="K170"/>
      <c r="L170"/>
      <c r="M170"/>
    </row>
    <row r="171" spans="9:13">
      <c r="J171"/>
      <c r="K171"/>
      <c r="L171"/>
      <c r="M171"/>
    </row>
    <row r="172" spans="9:13">
      <c r="J172"/>
      <c r="K172"/>
      <c r="L172"/>
      <c r="M172"/>
    </row>
    <row r="173" spans="9:13">
      <c r="J173"/>
      <c r="K173"/>
      <c r="L173"/>
      <c r="M173"/>
    </row>
    <row r="174" spans="9:13">
      <c r="J174"/>
      <c r="K174"/>
      <c r="L174"/>
      <c r="M174"/>
    </row>
    <row r="175" spans="9:13">
      <c r="J175"/>
      <c r="K175"/>
      <c r="L175"/>
      <c r="M175"/>
    </row>
    <row r="176" spans="9:13">
      <c r="J176"/>
      <c r="K176"/>
      <c r="L176"/>
      <c r="M176"/>
    </row>
    <row r="177" spans="10:13">
      <c r="J177"/>
      <c r="K177"/>
      <c r="L177"/>
      <c r="M177"/>
    </row>
    <row r="178" spans="10:13">
      <c r="J178"/>
      <c r="K178"/>
      <c r="L178"/>
      <c r="M178"/>
    </row>
    <row r="179" spans="10:13">
      <c r="J179"/>
      <c r="K179"/>
      <c r="L179"/>
      <c r="M179"/>
    </row>
    <row r="180" spans="10:13">
      <c r="J180"/>
      <c r="K180"/>
      <c r="L180"/>
      <c r="M180"/>
    </row>
    <row r="181" spans="10:13">
      <c r="J181"/>
      <c r="K181"/>
      <c r="L181"/>
      <c r="M181"/>
    </row>
    <row r="182" spans="10:13">
      <c r="J182"/>
      <c r="K182"/>
      <c r="L182"/>
      <c r="M182"/>
    </row>
    <row r="183" spans="10:13">
      <c r="J183"/>
      <c r="K183"/>
      <c r="L183"/>
      <c r="M183"/>
    </row>
    <row r="184" spans="10:13">
      <c r="J184"/>
      <c r="K184"/>
      <c r="L184"/>
      <c r="M184"/>
    </row>
  </sheetData>
  <sortState xmlns:xlrd2="http://schemas.microsoft.com/office/spreadsheetml/2017/richdata2" ref="A20:I106">
    <sortCondition ref="B20:B106"/>
  </sortState>
  <mergeCells count="8">
    <mergeCell ref="Q63:Q86"/>
    <mergeCell ref="R63:R86"/>
    <mergeCell ref="S63:S86"/>
    <mergeCell ref="T63:T86"/>
    <mergeCell ref="Q92:Q118"/>
    <mergeCell ref="R92:R118"/>
    <mergeCell ref="S92:S118"/>
    <mergeCell ref="T92:T11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DAC28D-993E-47EA-AFF3-5F1DE8659B7F}">
          <x14:formula1>
            <xm:f>source!$A$1:$A$3</xm:f>
          </x14:formula1>
          <xm:sqref>A20:A1048576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857A8-8AFE-415D-8ADF-FD7C18E34758}">
  <dimension ref="A1:J57"/>
  <sheetViews>
    <sheetView topLeftCell="A26" workbookViewId="0">
      <selection activeCell="J43" sqref="J43:J57"/>
    </sheetView>
  </sheetViews>
  <sheetFormatPr baseColWidth="10" defaultColWidth="11.42578125" defaultRowHeight="15"/>
  <sheetData>
    <row r="1" spans="1:4">
      <c r="A1" t="s">
        <v>5</v>
      </c>
      <c r="D1" s="2"/>
    </row>
    <row r="2" spans="1:4">
      <c r="A2" t="s">
        <v>6</v>
      </c>
    </row>
    <row r="3" spans="1:4">
      <c r="A3" t="s">
        <v>32</v>
      </c>
    </row>
    <row r="19" spans="9:10">
      <c r="I19" s="11">
        <v>115.68</v>
      </c>
      <c r="J19">
        <f>I19/2</f>
        <v>57.84</v>
      </c>
    </row>
    <row r="20" spans="9:10">
      <c r="I20" s="11">
        <v>56.34</v>
      </c>
      <c r="J20">
        <f t="shared" ref="J20:J57" si="0">I20/2</f>
        <v>28.17</v>
      </c>
    </row>
    <row r="21" spans="9:10">
      <c r="I21" s="11">
        <v>163.88</v>
      </c>
      <c r="J21">
        <f t="shared" si="0"/>
        <v>81.94</v>
      </c>
    </row>
    <row r="22" spans="9:10">
      <c r="I22" s="11">
        <v>67.48</v>
      </c>
      <c r="J22">
        <f t="shared" si="0"/>
        <v>33.74</v>
      </c>
    </row>
    <row r="23" spans="9:10">
      <c r="I23" s="11">
        <v>212.08</v>
      </c>
      <c r="J23">
        <f t="shared" si="0"/>
        <v>106.04</v>
      </c>
    </row>
    <row r="24" spans="9:10">
      <c r="I24" s="11">
        <v>163.88</v>
      </c>
      <c r="J24">
        <f t="shared" si="0"/>
        <v>81.94</v>
      </c>
    </row>
    <row r="25" spans="9:10">
      <c r="I25" s="11">
        <v>193.32</v>
      </c>
      <c r="J25">
        <f t="shared" si="0"/>
        <v>96.66</v>
      </c>
    </row>
    <row r="26" spans="9:10">
      <c r="I26" s="11">
        <v>115.68</v>
      </c>
      <c r="J26">
        <f t="shared" si="0"/>
        <v>57.84</v>
      </c>
    </row>
    <row r="27" spans="9:10">
      <c r="I27" s="11">
        <v>212.08</v>
      </c>
      <c r="J27">
        <f t="shared" si="0"/>
        <v>106.04</v>
      </c>
    </row>
    <row r="28" spans="9:10">
      <c r="I28" s="11">
        <v>67.48</v>
      </c>
      <c r="J28">
        <f t="shared" si="0"/>
        <v>33.74</v>
      </c>
    </row>
    <row r="29" spans="9:10">
      <c r="I29" s="11">
        <v>131.31</v>
      </c>
      <c r="J29">
        <f t="shared" si="0"/>
        <v>65.655000000000001</v>
      </c>
    </row>
    <row r="30" spans="9:10">
      <c r="I30" s="11">
        <v>74.05</v>
      </c>
      <c r="J30">
        <f t="shared" si="0"/>
        <v>37.024999999999999</v>
      </c>
    </row>
    <row r="31" spans="9:10">
      <c r="I31" s="11">
        <v>250.64</v>
      </c>
      <c r="J31">
        <f t="shared" si="0"/>
        <v>125.32</v>
      </c>
    </row>
    <row r="32" spans="9:10">
      <c r="I32" s="11">
        <v>74.05</v>
      </c>
      <c r="J32">
        <f t="shared" si="0"/>
        <v>37.024999999999999</v>
      </c>
    </row>
    <row r="33" spans="9:10">
      <c r="I33" s="11">
        <v>131.31</v>
      </c>
      <c r="J33">
        <f t="shared" si="0"/>
        <v>65.655000000000001</v>
      </c>
    </row>
    <row r="34" spans="9:10">
      <c r="I34" s="11">
        <v>74.05</v>
      </c>
      <c r="J34">
        <f t="shared" si="0"/>
        <v>37.024999999999999</v>
      </c>
    </row>
    <row r="35" spans="9:10">
      <c r="I35" s="11">
        <v>9.64</v>
      </c>
      <c r="J35">
        <f t="shared" si="0"/>
        <v>4.82</v>
      </c>
    </row>
    <row r="36" spans="9:10">
      <c r="I36" s="11">
        <v>163.88</v>
      </c>
      <c r="J36">
        <f t="shared" si="0"/>
        <v>81.94</v>
      </c>
    </row>
    <row r="37" spans="9:10">
      <c r="I37" s="11">
        <v>131.31</v>
      </c>
      <c r="J37">
        <f t="shared" si="0"/>
        <v>65.655000000000001</v>
      </c>
    </row>
    <row r="38" spans="9:10">
      <c r="I38" s="11">
        <v>146.41999999999999</v>
      </c>
      <c r="J38">
        <f t="shared" si="0"/>
        <v>73.209999999999994</v>
      </c>
    </row>
    <row r="39" spans="9:10">
      <c r="I39" s="11">
        <v>251.48</v>
      </c>
      <c r="J39">
        <f t="shared" si="0"/>
        <v>125.74</v>
      </c>
    </row>
    <row r="40" spans="9:10">
      <c r="I40" s="11">
        <v>293.42</v>
      </c>
      <c r="J40">
        <f t="shared" si="0"/>
        <v>146.71</v>
      </c>
    </row>
    <row r="41" spans="9:10">
      <c r="I41" s="11">
        <v>114.05</v>
      </c>
      <c r="J41">
        <f t="shared" si="0"/>
        <v>57.024999999999999</v>
      </c>
    </row>
    <row r="42" spans="9:10">
      <c r="I42" s="11">
        <v>74.05</v>
      </c>
      <c r="J42">
        <f t="shared" si="0"/>
        <v>37.024999999999999</v>
      </c>
    </row>
    <row r="43" spans="9:10">
      <c r="I43" s="11"/>
      <c r="J43">
        <f t="shared" si="0"/>
        <v>0</v>
      </c>
    </row>
    <row r="44" spans="9:10">
      <c r="I44" s="11">
        <v>85.5</v>
      </c>
      <c r="J44">
        <f t="shared" si="0"/>
        <v>42.75</v>
      </c>
    </row>
    <row r="45" spans="9:10">
      <c r="I45" s="11">
        <v>407.95</v>
      </c>
      <c r="J45">
        <f t="shared" si="0"/>
        <v>203.97499999999999</v>
      </c>
    </row>
    <row r="46" spans="9:10">
      <c r="I46" s="11">
        <v>163.88</v>
      </c>
      <c r="J46">
        <f t="shared" si="0"/>
        <v>81.94</v>
      </c>
    </row>
    <row r="47" spans="9:10">
      <c r="I47" s="11">
        <v>97.83</v>
      </c>
      <c r="J47">
        <f t="shared" si="0"/>
        <v>48.914999999999999</v>
      </c>
    </row>
    <row r="48" spans="9:10">
      <c r="I48" s="11">
        <v>431.73</v>
      </c>
      <c r="J48">
        <f t="shared" si="0"/>
        <v>215.86500000000001</v>
      </c>
    </row>
    <row r="49" spans="9:10">
      <c r="I49" s="11">
        <v>74.05</v>
      </c>
      <c r="J49">
        <f t="shared" si="0"/>
        <v>37.024999999999999</v>
      </c>
    </row>
    <row r="50" spans="9:10">
      <c r="I50" s="11">
        <v>163.88</v>
      </c>
      <c r="J50">
        <f t="shared" si="0"/>
        <v>81.94</v>
      </c>
    </row>
    <row r="51" spans="9:10">
      <c r="I51" s="11">
        <v>108.52</v>
      </c>
      <c r="J51">
        <f t="shared" si="0"/>
        <v>54.26</v>
      </c>
    </row>
    <row r="52" spans="9:10">
      <c r="I52" s="11">
        <v>291.64999999999998</v>
      </c>
      <c r="J52">
        <f t="shared" si="0"/>
        <v>145.82499999999999</v>
      </c>
    </row>
    <row r="53" spans="9:10">
      <c r="I53" s="11">
        <v>97.83</v>
      </c>
      <c r="J53">
        <f t="shared" si="0"/>
        <v>48.914999999999999</v>
      </c>
    </row>
    <row r="54" spans="9:10">
      <c r="I54" s="11">
        <v>114.05</v>
      </c>
      <c r="J54">
        <f t="shared" si="0"/>
        <v>57.024999999999999</v>
      </c>
    </row>
    <row r="55" spans="9:10">
      <c r="I55" s="11">
        <v>181.37</v>
      </c>
      <c r="J55">
        <f t="shared" si="0"/>
        <v>90.685000000000002</v>
      </c>
    </row>
    <row r="56" spans="9:10">
      <c r="I56" s="11">
        <v>81.77</v>
      </c>
      <c r="J56">
        <f t="shared" si="0"/>
        <v>40.884999999999998</v>
      </c>
    </row>
    <row r="57" spans="9:10">
      <c r="I57" s="11">
        <v>90.88</v>
      </c>
      <c r="J57">
        <f t="shared" si="0"/>
        <v>45.44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charme et caractere de campagne</vt:lpstr>
      <vt:lpstr>source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 maison</dc:creator>
  <cp:keywords/>
  <dc:description/>
  <cp:lastModifiedBy>adrien roussel</cp:lastModifiedBy>
  <cp:revision/>
  <dcterms:created xsi:type="dcterms:W3CDTF">2015-06-05T18:19:34Z</dcterms:created>
  <dcterms:modified xsi:type="dcterms:W3CDTF">2024-06-23T07:59:23Z</dcterms:modified>
  <cp:category/>
  <cp:contentStatus/>
</cp:coreProperties>
</file>