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S:\ADF\ADF_Bat_M24\4-Horaires_Journalier\Pointage_Travail\Horaire_Journalier_2019-2020\"/>
    </mc:Choice>
  </mc:AlternateContent>
  <bookViews>
    <workbookView xWindow="0" yWindow="120" windowWidth="28800" windowHeight="14700" tabRatio="772" activeTab="2"/>
  </bookViews>
  <sheets>
    <sheet name="Data" sheetId="3" r:id="rId1"/>
    <sheet name="Sauv" sheetId="6" r:id="rId2"/>
    <sheet name="ImprimerPointage" sheetId="15" r:id="rId3"/>
  </sheets>
  <externalReferences>
    <externalReference r:id="rId4"/>
  </externalReferences>
  <definedNames>
    <definedName name="Absence">Data!#REF!</definedName>
    <definedName name="An" localSheetId="0">Data!#REF!</definedName>
    <definedName name="Ann">Data!#REF!</definedName>
    <definedName name="Année">Data!#REF!</definedName>
    <definedName name="annn">Data!#REF!</definedName>
    <definedName name="DATEJOUR">#REF!</definedName>
    <definedName name="DonneesFS">Data!#REF!</definedName>
    <definedName name="Fériés">Data!#REF!</definedName>
    <definedName name="HeurCalendaire">Data!#REF!</definedName>
    <definedName name="HeurPeriode">Data!#REF!</definedName>
    <definedName name="_xlnm.Print_Titles" localSheetId="2">ImprimerPointage!$1:$12</definedName>
    <definedName name="milesime">Data!#REF!</definedName>
    <definedName name="NumSemaine">Data!#REF!</definedName>
    <definedName name="PlageRecherche">Data!#REF!</definedName>
    <definedName name="Pointage">ImprimerPointage!$A$1:$N$272</definedName>
    <definedName name="semm">Data!#REF!</definedName>
    <definedName name="TabHeur">Sauv!$A$6:$R$58</definedName>
    <definedName name="TableauAbsence">#REF!</definedName>
    <definedName name="TypeAbsence">Data!#REF!</definedName>
    <definedName name="_xlnm.Print_Area" localSheetId="0">Data!$A$1:$I$59</definedName>
    <definedName name="_xlnm.Print_Area" localSheetId="2">ImprimerPointage!$A$1:$Q$272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 i="15" l="1"/>
  <c r="G5" i="15"/>
  <c r="I14" i="15" l="1"/>
  <c r="F14" i="15" l="1"/>
  <c r="G14" i="15"/>
  <c r="H14" i="15"/>
  <c r="J14" i="15"/>
  <c r="K14" i="15"/>
  <c r="L14" i="15"/>
  <c r="M271" i="15" l="1"/>
  <c r="C271" i="15"/>
  <c r="M266" i="15"/>
  <c r="C266" i="15"/>
  <c r="M261" i="15"/>
  <c r="C261" i="15"/>
  <c r="M256" i="15"/>
  <c r="C256" i="15"/>
  <c r="M251" i="15"/>
  <c r="C251" i="15"/>
  <c r="M246" i="15"/>
  <c r="C246" i="15"/>
  <c r="M241" i="15"/>
  <c r="C241" i="15"/>
  <c r="M236" i="15"/>
  <c r="C236" i="15"/>
  <c r="M231" i="15"/>
  <c r="C231" i="15"/>
  <c r="M226" i="15"/>
  <c r="C226" i="15"/>
  <c r="M221" i="15"/>
  <c r="C221" i="15"/>
  <c r="M216" i="15"/>
  <c r="C216" i="15"/>
  <c r="M211" i="15"/>
  <c r="C211" i="15"/>
  <c r="M206" i="15"/>
  <c r="C206" i="15"/>
  <c r="M201" i="15"/>
  <c r="C201" i="15"/>
  <c r="M196" i="15"/>
  <c r="C196" i="15"/>
  <c r="M191" i="15"/>
  <c r="C191" i="15"/>
  <c r="M186" i="15"/>
  <c r="C186" i="15"/>
  <c r="M181" i="15"/>
  <c r="C181" i="15"/>
  <c r="M176" i="15"/>
  <c r="C176" i="15"/>
  <c r="M171" i="15"/>
  <c r="C171" i="15"/>
  <c r="M166" i="15"/>
  <c r="C166" i="15"/>
  <c r="M161" i="15"/>
  <c r="C161" i="15"/>
  <c r="M156" i="15"/>
  <c r="C156" i="15"/>
  <c r="M151" i="15"/>
  <c r="C151" i="15"/>
  <c r="M146" i="15"/>
  <c r="C146" i="15"/>
  <c r="M141" i="15"/>
  <c r="C141" i="15"/>
  <c r="M136" i="15"/>
  <c r="C136" i="15"/>
  <c r="M131" i="15"/>
  <c r="C131" i="15"/>
  <c r="M126" i="15"/>
  <c r="C126" i="15"/>
  <c r="M121" i="15"/>
  <c r="C121" i="15"/>
  <c r="M116" i="15"/>
  <c r="C116" i="15"/>
  <c r="M111" i="15"/>
  <c r="C111" i="15"/>
  <c r="M106" i="15"/>
  <c r="C106" i="15"/>
  <c r="M101" i="15"/>
  <c r="C101" i="15"/>
  <c r="M96" i="15"/>
  <c r="C96" i="15"/>
  <c r="M91" i="15"/>
  <c r="C91" i="15"/>
  <c r="M86" i="15"/>
  <c r="C86" i="15"/>
  <c r="M81" i="15"/>
  <c r="C81" i="15"/>
  <c r="M76" i="15"/>
  <c r="C76" i="15"/>
  <c r="M71" i="15"/>
  <c r="C71" i="15"/>
  <c r="M66" i="15"/>
  <c r="C66" i="15"/>
  <c r="M61" i="15"/>
  <c r="C61" i="15"/>
  <c r="M56" i="15"/>
  <c r="C56" i="15"/>
  <c r="M51" i="15"/>
  <c r="C51" i="15"/>
  <c r="M46" i="15"/>
  <c r="C46" i="15"/>
  <c r="M41" i="15"/>
  <c r="C41" i="15"/>
  <c r="M36" i="15"/>
  <c r="C36" i="15"/>
  <c r="M31" i="15"/>
  <c r="C31" i="15"/>
  <c r="M26" i="15"/>
  <c r="C26" i="15"/>
  <c r="M21" i="15"/>
  <c r="C21" i="15"/>
  <c r="M16" i="15"/>
  <c r="C16" i="15"/>
  <c r="C4" i="3"/>
  <c r="H4" i="3" s="1"/>
  <c r="D4" i="3" l="1"/>
  <c r="E4" i="3" s="1"/>
  <c r="A15" i="15" s="1"/>
  <c r="G4" i="3" l="1"/>
  <c r="F4" i="3"/>
  <c r="C13" i="15"/>
  <c r="A14" i="15"/>
  <c r="F13" i="15"/>
  <c r="B15" i="15"/>
  <c r="G13" i="15" l="1"/>
  <c r="H13" i="15" l="1"/>
  <c r="I13" i="15" l="1"/>
  <c r="J13" i="15" l="1"/>
  <c r="K13" i="15" l="1"/>
  <c r="L13" i="15" l="1"/>
  <c r="H15" i="15"/>
  <c r="A2" i="15"/>
  <c r="I15" i="15"/>
  <c r="G15" i="15"/>
  <c r="J15" i="15"/>
  <c r="F15" i="15"/>
  <c r="C5" i="3"/>
  <c r="E5" i="3" s="1"/>
  <c r="A20" i="15" s="1"/>
  <c r="M15" i="15" l="1"/>
  <c r="F5" i="3"/>
  <c r="E6" i="3" s="1"/>
  <c r="H6" i="3" s="1"/>
  <c r="M14" i="15"/>
  <c r="A25" i="15"/>
  <c r="A19" i="15"/>
  <c r="B20" i="15"/>
  <c r="H5" i="3"/>
  <c r="G5" i="3"/>
  <c r="C18" i="15"/>
  <c r="F18" i="15"/>
  <c r="P14" i="15"/>
  <c r="G6" i="3" l="1"/>
  <c r="F6" i="3"/>
  <c r="E7" i="3" s="1"/>
  <c r="A30" i="15" s="1"/>
  <c r="N14" i="15"/>
  <c r="H7" i="3"/>
  <c r="G7" i="3"/>
  <c r="F7" i="3"/>
  <c r="E8" i="3" s="1"/>
  <c r="F20" i="15"/>
  <c r="F19" i="15"/>
  <c r="G18" i="15"/>
  <c r="A24" i="15"/>
  <c r="C23" i="15"/>
  <c r="B25" i="15"/>
  <c r="F23" i="15"/>
  <c r="O14" i="15" l="1"/>
  <c r="Q14" i="15"/>
  <c r="G23" i="15"/>
  <c r="F24" i="15"/>
  <c r="F25" i="15"/>
  <c r="G20" i="15"/>
  <c r="G19" i="15"/>
  <c r="H18" i="15"/>
  <c r="A29" i="15"/>
  <c r="C28" i="15"/>
  <c r="B30" i="15"/>
  <c r="F28" i="15"/>
  <c r="H8" i="3"/>
  <c r="A35" i="15"/>
  <c r="F8" i="3"/>
  <c r="E9" i="3" s="1"/>
  <c r="G8" i="3"/>
  <c r="H19" i="15" l="1"/>
  <c r="H20" i="15"/>
  <c r="I18" i="15"/>
  <c r="G9" i="3"/>
  <c r="H9" i="3"/>
  <c r="A40" i="15"/>
  <c r="F9" i="3"/>
  <c r="E10" i="3" s="1"/>
  <c r="A34" i="15"/>
  <c r="C33" i="15"/>
  <c r="B35" i="15"/>
  <c r="F33" i="15"/>
  <c r="G28" i="15"/>
  <c r="F30" i="15"/>
  <c r="F29" i="15"/>
  <c r="G24" i="15"/>
  <c r="G25" i="15"/>
  <c r="H23" i="15"/>
  <c r="G30" i="15" l="1"/>
  <c r="G29" i="15"/>
  <c r="H28" i="15"/>
  <c r="F34" i="15"/>
  <c r="F35" i="15"/>
  <c r="G33" i="15"/>
  <c r="G10" i="3"/>
  <c r="H10" i="3"/>
  <c r="F10" i="3"/>
  <c r="E11" i="3" s="1"/>
  <c r="A45" i="15"/>
  <c r="I19" i="15"/>
  <c r="I20" i="15"/>
  <c r="J18" i="15"/>
  <c r="H25" i="15"/>
  <c r="H24" i="15"/>
  <c r="I23" i="15"/>
  <c r="B40" i="15"/>
  <c r="A39" i="15"/>
  <c r="C38" i="15"/>
  <c r="F38" i="15"/>
  <c r="B45" i="15" l="1"/>
  <c r="C43" i="15"/>
  <c r="A44" i="15"/>
  <c r="F43" i="15"/>
  <c r="G34" i="15"/>
  <c r="H33" i="15"/>
  <c r="G35" i="15"/>
  <c r="G11" i="3"/>
  <c r="H11" i="3"/>
  <c r="A50" i="15"/>
  <c r="F11" i="3"/>
  <c r="E12" i="3" s="1"/>
  <c r="I25" i="15"/>
  <c r="I24" i="15"/>
  <c r="J23" i="15"/>
  <c r="H30" i="15"/>
  <c r="H29" i="15"/>
  <c r="I28" i="15"/>
  <c r="F40" i="15"/>
  <c r="G38" i="15"/>
  <c r="F39" i="15"/>
  <c r="J19" i="15"/>
  <c r="P19" i="15" s="1"/>
  <c r="J20" i="15"/>
  <c r="M20" i="15" s="1"/>
  <c r="K18" i="15"/>
  <c r="G12" i="3" l="1"/>
  <c r="H12" i="3"/>
  <c r="A55" i="15"/>
  <c r="F12" i="3"/>
  <c r="E13" i="3" s="1"/>
  <c r="H34" i="15"/>
  <c r="H35" i="15"/>
  <c r="I33" i="15"/>
  <c r="M19" i="15"/>
  <c r="N19" i="15" s="1"/>
  <c r="Q19" i="15" s="1"/>
  <c r="F45" i="15"/>
  <c r="G43" i="15"/>
  <c r="F44" i="15"/>
  <c r="I29" i="15"/>
  <c r="I30" i="15"/>
  <c r="J28" i="15"/>
  <c r="J24" i="15"/>
  <c r="P24" i="15" s="1"/>
  <c r="J25" i="15"/>
  <c r="M25" i="15" s="1"/>
  <c r="K23" i="15"/>
  <c r="C48" i="15"/>
  <c r="A49" i="15"/>
  <c r="B50" i="15"/>
  <c r="F48" i="15"/>
  <c r="K19" i="15"/>
  <c r="L18" i="15"/>
  <c r="L19" i="15" s="1"/>
  <c r="G40" i="15"/>
  <c r="G39" i="15"/>
  <c r="H38" i="15"/>
  <c r="G48" i="15" l="1"/>
  <c r="F50" i="15"/>
  <c r="F49" i="15"/>
  <c r="K24" i="15"/>
  <c r="L23" i="15"/>
  <c r="L24" i="15" s="1"/>
  <c r="B55" i="15"/>
  <c r="C53" i="15"/>
  <c r="A54" i="15"/>
  <c r="F53" i="15"/>
  <c r="O19" i="15"/>
  <c r="M24" i="15"/>
  <c r="N24" i="15" s="1"/>
  <c r="H40" i="15"/>
  <c r="H39" i="15"/>
  <c r="I38" i="15"/>
  <c r="J29" i="15"/>
  <c r="M29" i="15" s="1"/>
  <c r="J30" i="15"/>
  <c r="M30" i="15" s="1"/>
  <c r="K28" i="15"/>
  <c r="H43" i="15"/>
  <c r="G45" i="15"/>
  <c r="G44" i="15"/>
  <c r="I34" i="15"/>
  <c r="I35" i="15"/>
  <c r="J33" i="15"/>
  <c r="H13" i="3"/>
  <c r="G13" i="3"/>
  <c r="A60" i="15"/>
  <c r="F13" i="3"/>
  <c r="E14" i="3" s="1"/>
  <c r="O24" i="15" l="1"/>
  <c r="Q24" i="15"/>
  <c r="N29" i="15"/>
  <c r="Q29" i="15" s="1"/>
  <c r="C58" i="15"/>
  <c r="A59" i="15"/>
  <c r="B60" i="15"/>
  <c r="F58" i="15"/>
  <c r="I43" i="15"/>
  <c r="H44" i="15"/>
  <c r="H45" i="15"/>
  <c r="I39" i="15"/>
  <c r="I40" i="15"/>
  <c r="J38" i="15"/>
  <c r="K29" i="15"/>
  <c r="L28" i="15"/>
  <c r="L29" i="15" s="1"/>
  <c r="F55" i="15"/>
  <c r="G53" i="15"/>
  <c r="F54" i="15"/>
  <c r="H14" i="3"/>
  <c r="G14" i="3"/>
  <c r="F14" i="3"/>
  <c r="E15" i="3" s="1"/>
  <c r="A65" i="15"/>
  <c r="J35" i="15"/>
  <c r="M35" i="15" s="1"/>
  <c r="J34" i="15"/>
  <c r="K33" i="15"/>
  <c r="G50" i="15"/>
  <c r="H48" i="15"/>
  <c r="G49" i="15"/>
  <c r="P29" i="15"/>
  <c r="C63" i="15" l="1"/>
  <c r="A64" i="15"/>
  <c r="F63" i="15"/>
  <c r="B65" i="15"/>
  <c r="K34" i="15"/>
  <c r="L33" i="15"/>
  <c r="L34" i="15" s="1"/>
  <c r="H15" i="3"/>
  <c r="G15" i="3"/>
  <c r="F15" i="3"/>
  <c r="E16" i="3" s="1"/>
  <c r="A70" i="15"/>
  <c r="M34" i="15"/>
  <c r="N34" i="15" s="1"/>
  <c r="P34" i="15"/>
  <c r="G55" i="15"/>
  <c r="G54" i="15"/>
  <c r="H53" i="15"/>
  <c r="I45" i="15"/>
  <c r="J43" i="15"/>
  <c r="I44" i="15"/>
  <c r="J40" i="15"/>
  <c r="M40" i="15" s="1"/>
  <c r="J39" i="15"/>
  <c r="M39" i="15" s="1"/>
  <c r="K38" i="15"/>
  <c r="H50" i="15"/>
  <c r="I48" i="15"/>
  <c r="H49" i="15"/>
  <c r="F59" i="15"/>
  <c r="G58" i="15"/>
  <c r="F60" i="15"/>
  <c r="O29" i="15"/>
  <c r="O34" i="15" l="1"/>
  <c r="Q34" i="15"/>
  <c r="N39" i="15"/>
  <c r="Q39" i="15" s="1"/>
  <c r="O39" i="15"/>
  <c r="J45" i="15"/>
  <c r="M45" i="15" s="1"/>
  <c r="J44" i="15"/>
  <c r="P44" i="15" s="1"/>
  <c r="K43" i="15"/>
  <c r="F64" i="15"/>
  <c r="G63" i="15"/>
  <c r="F65" i="15"/>
  <c r="P39" i="15"/>
  <c r="I50" i="15"/>
  <c r="I49" i="15"/>
  <c r="J48" i="15"/>
  <c r="A69" i="15"/>
  <c r="B70" i="15"/>
  <c r="F68" i="15"/>
  <c r="C68" i="15"/>
  <c r="G59" i="15"/>
  <c r="G60" i="15"/>
  <c r="H58" i="15"/>
  <c r="L38" i="15"/>
  <c r="L39" i="15" s="1"/>
  <c r="K39" i="15"/>
  <c r="H54" i="15"/>
  <c r="H55" i="15"/>
  <c r="I53" i="15"/>
  <c r="G16" i="3"/>
  <c r="H16" i="3"/>
  <c r="A75" i="15"/>
  <c r="F16" i="3"/>
  <c r="E17" i="3" s="1"/>
  <c r="M44" i="15" l="1"/>
  <c r="N44" i="15" s="1"/>
  <c r="A74" i="15"/>
  <c r="C73" i="15"/>
  <c r="B75" i="15"/>
  <c r="F73" i="15"/>
  <c r="H59" i="15"/>
  <c r="H60" i="15"/>
  <c r="I58" i="15"/>
  <c r="F69" i="15"/>
  <c r="F70" i="15"/>
  <c r="G68" i="15"/>
  <c r="J49" i="15"/>
  <c r="J50" i="15"/>
  <c r="M50" i="15" s="1"/>
  <c r="K48" i="15"/>
  <c r="L43" i="15"/>
  <c r="L44" i="15" s="1"/>
  <c r="K44" i="15"/>
  <c r="G64" i="15"/>
  <c r="G65" i="15"/>
  <c r="H63" i="15"/>
  <c r="G17" i="3"/>
  <c r="H17" i="3"/>
  <c r="A80" i="15"/>
  <c r="F17" i="3"/>
  <c r="E18" i="3" s="1"/>
  <c r="I54" i="15"/>
  <c r="I55" i="15"/>
  <c r="J53" i="15"/>
  <c r="O44" i="15" l="1"/>
  <c r="Q44" i="15"/>
  <c r="K49" i="15"/>
  <c r="L48" i="15"/>
  <c r="L49" i="15" s="1"/>
  <c r="G18" i="3"/>
  <c r="F18" i="3"/>
  <c r="E19" i="3" s="1"/>
  <c r="A85" i="15"/>
  <c r="H18" i="3"/>
  <c r="H64" i="15"/>
  <c r="H65" i="15"/>
  <c r="I63" i="15"/>
  <c r="P49" i="15"/>
  <c r="M49" i="15"/>
  <c r="N49" i="15" s="1"/>
  <c r="Q49" i="15" s="1"/>
  <c r="I60" i="15"/>
  <c r="I59" i="15"/>
  <c r="J58" i="15"/>
  <c r="G73" i="15"/>
  <c r="F74" i="15"/>
  <c r="F75" i="15"/>
  <c r="J55" i="15"/>
  <c r="M55" i="15" s="1"/>
  <c r="J54" i="15"/>
  <c r="M54" i="15" s="1"/>
  <c r="K53" i="15"/>
  <c r="B80" i="15"/>
  <c r="C78" i="15"/>
  <c r="A79" i="15"/>
  <c r="F78" i="15"/>
  <c r="G69" i="15"/>
  <c r="G70" i="15"/>
  <c r="H68" i="15"/>
  <c r="P54" i="15" l="1"/>
  <c r="H70" i="15"/>
  <c r="I68" i="15"/>
  <c r="H69" i="15"/>
  <c r="N54" i="15"/>
  <c r="G74" i="15"/>
  <c r="H73" i="15"/>
  <c r="G75" i="15"/>
  <c r="O49" i="15"/>
  <c r="J59" i="15"/>
  <c r="J60" i="15"/>
  <c r="M60" i="15" s="1"/>
  <c r="K58" i="15"/>
  <c r="I64" i="15"/>
  <c r="J63" i="15"/>
  <c r="I65" i="15"/>
  <c r="B85" i="15"/>
  <c r="C83" i="15"/>
  <c r="A84" i="15"/>
  <c r="F83" i="15"/>
  <c r="F80" i="15"/>
  <c r="G78" i="15"/>
  <c r="F79" i="15"/>
  <c r="K54" i="15"/>
  <c r="L53" i="15"/>
  <c r="L54" i="15" s="1"/>
  <c r="G19" i="3"/>
  <c r="A90" i="15"/>
  <c r="H19" i="3"/>
  <c r="F19" i="3"/>
  <c r="E20" i="3" s="1"/>
  <c r="O54" i="15" l="1"/>
  <c r="Q54" i="15"/>
  <c r="G20" i="3"/>
  <c r="A95" i="15"/>
  <c r="F20" i="3"/>
  <c r="E21" i="3" s="1"/>
  <c r="H20" i="3"/>
  <c r="F84" i="15"/>
  <c r="G83" i="15"/>
  <c r="F85" i="15"/>
  <c r="G80" i="15"/>
  <c r="H78" i="15"/>
  <c r="G79" i="15"/>
  <c r="J64" i="15"/>
  <c r="J65" i="15"/>
  <c r="M65" i="15" s="1"/>
  <c r="K63" i="15"/>
  <c r="B90" i="15"/>
  <c r="A89" i="15"/>
  <c r="C88" i="15"/>
  <c r="F88" i="15"/>
  <c r="K59" i="15"/>
  <c r="L58" i="15"/>
  <c r="L59" i="15" s="1"/>
  <c r="M59" i="15"/>
  <c r="N59" i="15" s="1"/>
  <c r="P59" i="15"/>
  <c r="I73" i="15"/>
  <c r="H75" i="15"/>
  <c r="H74" i="15"/>
  <c r="J68" i="15"/>
  <c r="I70" i="15"/>
  <c r="I69" i="15"/>
  <c r="O59" i="15" l="1"/>
  <c r="Q59" i="15"/>
  <c r="J69" i="15"/>
  <c r="M69" i="15" s="1"/>
  <c r="J70" i="15"/>
  <c r="M70" i="15" s="1"/>
  <c r="K68" i="15"/>
  <c r="H21" i="3"/>
  <c r="G21" i="3"/>
  <c r="F21" i="3"/>
  <c r="E22" i="3" s="1"/>
  <c r="A100" i="15"/>
  <c r="F90" i="15"/>
  <c r="F89" i="15"/>
  <c r="G88" i="15"/>
  <c r="K64" i="15"/>
  <c r="L63" i="15"/>
  <c r="L64" i="15" s="1"/>
  <c r="H79" i="15"/>
  <c r="H80" i="15"/>
  <c r="I78" i="15"/>
  <c r="G85" i="15"/>
  <c r="G84" i="15"/>
  <c r="H83" i="15"/>
  <c r="I75" i="15"/>
  <c r="I74" i="15"/>
  <c r="J73" i="15"/>
  <c r="M64" i="15"/>
  <c r="N64" i="15" s="1"/>
  <c r="P64" i="15"/>
  <c r="A94" i="15"/>
  <c r="C93" i="15"/>
  <c r="B95" i="15"/>
  <c r="F93" i="15"/>
  <c r="O64" i="15" l="1"/>
  <c r="Q64" i="15"/>
  <c r="P69" i="15"/>
  <c r="F94" i="15"/>
  <c r="F95" i="15"/>
  <c r="G93" i="15"/>
  <c r="I79" i="15"/>
  <c r="I80" i="15"/>
  <c r="J78" i="15"/>
  <c r="J75" i="15"/>
  <c r="M75" i="15" s="1"/>
  <c r="J74" i="15"/>
  <c r="K73" i="15"/>
  <c r="A99" i="15"/>
  <c r="C98" i="15"/>
  <c r="B100" i="15"/>
  <c r="F98" i="15"/>
  <c r="H85" i="15"/>
  <c r="H84" i="15"/>
  <c r="I83" i="15"/>
  <c r="G89" i="15"/>
  <c r="G90" i="15"/>
  <c r="H88" i="15"/>
  <c r="N69" i="15"/>
  <c r="G22" i="3"/>
  <c r="A105" i="15"/>
  <c r="H22" i="3"/>
  <c r="F22" i="3"/>
  <c r="E23" i="3" s="1"/>
  <c r="K69" i="15"/>
  <c r="L68" i="15"/>
  <c r="L69" i="15" s="1"/>
  <c r="O69" i="15" l="1"/>
  <c r="Q69" i="15"/>
  <c r="B105" i="15"/>
  <c r="A104" i="15"/>
  <c r="C103" i="15"/>
  <c r="F103" i="15"/>
  <c r="H90" i="15"/>
  <c r="H89" i="15"/>
  <c r="I88" i="15"/>
  <c r="K74" i="15"/>
  <c r="L73" i="15"/>
  <c r="L74" i="15" s="1"/>
  <c r="J79" i="15"/>
  <c r="M79" i="15" s="1"/>
  <c r="J80" i="15"/>
  <c r="M80" i="15" s="1"/>
  <c r="K78" i="15"/>
  <c r="I85" i="15"/>
  <c r="I84" i="15"/>
  <c r="J83" i="15"/>
  <c r="F100" i="15"/>
  <c r="G98" i="15"/>
  <c r="F99" i="15"/>
  <c r="G95" i="15"/>
  <c r="G94" i="15"/>
  <c r="H93" i="15"/>
  <c r="H23" i="3"/>
  <c r="G23" i="3"/>
  <c r="A110" i="15"/>
  <c r="F23" i="3"/>
  <c r="E24" i="3" s="1"/>
  <c r="M74" i="15"/>
  <c r="N74" i="15" s="1"/>
  <c r="P74" i="15"/>
  <c r="O74" i="15" l="1"/>
  <c r="Q74" i="15"/>
  <c r="N79" i="15"/>
  <c r="B110" i="15"/>
  <c r="C108" i="15"/>
  <c r="A109" i="15"/>
  <c r="F108" i="15"/>
  <c r="J84" i="15"/>
  <c r="P84" i="15" s="1"/>
  <c r="K83" i="15"/>
  <c r="J85" i="15"/>
  <c r="M85" i="15" s="1"/>
  <c r="K79" i="15"/>
  <c r="L78" i="15"/>
  <c r="L79" i="15" s="1"/>
  <c r="F105" i="15"/>
  <c r="G103" i="15"/>
  <c r="F104" i="15"/>
  <c r="P79" i="15"/>
  <c r="G24" i="3"/>
  <c r="H24" i="3"/>
  <c r="F24" i="3"/>
  <c r="E25" i="3" s="1"/>
  <c r="A115" i="15"/>
  <c r="H94" i="15"/>
  <c r="H95" i="15"/>
  <c r="I93" i="15"/>
  <c r="G100" i="15"/>
  <c r="G99" i="15"/>
  <c r="H98" i="15"/>
  <c r="I90" i="15"/>
  <c r="I89" i="15"/>
  <c r="J88" i="15"/>
  <c r="O79" i="15" l="1"/>
  <c r="Q79" i="15"/>
  <c r="M84" i="15"/>
  <c r="J90" i="15"/>
  <c r="M90" i="15" s="1"/>
  <c r="K88" i="15"/>
  <c r="J89" i="15"/>
  <c r="P89" i="15" s="1"/>
  <c r="H99" i="15"/>
  <c r="H100" i="15"/>
  <c r="I98" i="15"/>
  <c r="H103" i="15"/>
  <c r="G104" i="15"/>
  <c r="G105" i="15"/>
  <c r="K84" i="15"/>
  <c r="L83" i="15"/>
  <c r="L84" i="15" s="1"/>
  <c r="N84" i="15"/>
  <c r="F109" i="15"/>
  <c r="G108" i="15"/>
  <c r="F110" i="15"/>
  <c r="C113" i="15"/>
  <c r="A114" i="15"/>
  <c r="B115" i="15"/>
  <c r="F113" i="15"/>
  <c r="I95" i="15"/>
  <c r="I94" i="15"/>
  <c r="J93" i="15"/>
  <c r="G25" i="3"/>
  <c r="H25" i="3"/>
  <c r="A120" i="15"/>
  <c r="F25" i="3"/>
  <c r="E26" i="3" s="1"/>
  <c r="O84" i="15" l="1"/>
  <c r="Q84" i="15"/>
  <c r="H26" i="3"/>
  <c r="G26" i="3"/>
  <c r="A125" i="15"/>
  <c r="F26" i="3"/>
  <c r="E27" i="3" s="1"/>
  <c r="G109" i="15"/>
  <c r="G110" i="15"/>
  <c r="H108" i="15"/>
  <c r="A119" i="15"/>
  <c r="C118" i="15"/>
  <c r="B120" i="15"/>
  <c r="F118" i="15"/>
  <c r="J94" i="15"/>
  <c r="P94" i="15" s="1"/>
  <c r="J95" i="15"/>
  <c r="M95" i="15" s="1"/>
  <c r="K93" i="15"/>
  <c r="H104" i="15"/>
  <c r="H105" i="15"/>
  <c r="I103" i="15"/>
  <c r="I99" i="15"/>
  <c r="I100" i="15"/>
  <c r="J98" i="15"/>
  <c r="K89" i="15"/>
  <c r="L88" i="15"/>
  <c r="L89" i="15" s="1"/>
  <c r="M89" i="15"/>
  <c r="N89" i="15" s="1"/>
  <c r="F115" i="15"/>
  <c r="F114" i="15"/>
  <c r="G113" i="15"/>
  <c r="O89" i="15" l="1"/>
  <c r="Q89" i="15"/>
  <c r="M94" i="15"/>
  <c r="N94" i="15" s="1"/>
  <c r="I104" i="15"/>
  <c r="I105" i="15"/>
  <c r="J103" i="15"/>
  <c r="G27" i="3"/>
  <c r="H27" i="3"/>
  <c r="A130" i="15"/>
  <c r="F27" i="3"/>
  <c r="E28" i="3" s="1"/>
  <c r="G118" i="15"/>
  <c r="F120" i="15"/>
  <c r="F119" i="15"/>
  <c r="H110" i="15"/>
  <c r="I108" i="15"/>
  <c r="H109" i="15"/>
  <c r="B125" i="15"/>
  <c r="A124" i="15"/>
  <c r="C123" i="15"/>
  <c r="F123" i="15"/>
  <c r="K94" i="15"/>
  <c r="L93" i="15"/>
  <c r="L94" i="15" s="1"/>
  <c r="J99" i="15"/>
  <c r="M99" i="15" s="1"/>
  <c r="J100" i="15"/>
  <c r="M100" i="15" s="1"/>
  <c r="K98" i="15"/>
  <c r="G115" i="15"/>
  <c r="G114" i="15"/>
  <c r="H113" i="15"/>
  <c r="O94" i="15" l="1"/>
  <c r="Q94" i="15"/>
  <c r="Q11" i="15" s="1"/>
  <c r="P99" i="15"/>
  <c r="H114" i="15"/>
  <c r="H115" i="15"/>
  <c r="I113" i="15"/>
  <c r="K99" i="15"/>
  <c r="L98" i="15"/>
  <c r="L99" i="15" s="1"/>
  <c r="H28" i="3"/>
  <c r="G28" i="3"/>
  <c r="F28" i="3"/>
  <c r="E29" i="3" s="1"/>
  <c r="A135" i="15"/>
  <c r="K103" i="15"/>
  <c r="J104" i="15"/>
  <c r="P104" i="15" s="1"/>
  <c r="J105" i="15"/>
  <c r="M105" i="15" s="1"/>
  <c r="N99" i="15"/>
  <c r="O99" i="15" s="1"/>
  <c r="G123" i="15"/>
  <c r="F124" i="15"/>
  <c r="F125" i="15"/>
  <c r="A129" i="15"/>
  <c r="B130" i="15"/>
  <c r="C128" i="15"/>
  <c r="F128" i="15"/>
  <c r="I110" i="15"/>
  <c r="I109" i="15"/>
  <c r="J108" i="15"/>
  <c r="G119" i="15"/>
  <c r="G120" i="15"/>
  <c r="H118" i="15"/>
  <c r="H29" i="3" l="1"/>
  <c r="G29" i="3"/>
  <c r="A140" i="15"/>
  <c r="F29" i="3"/>
  <c r="E30" i="3" s="1"/>
  <c r="M104" i="15"/>
  <c r="N104" i="15" s="1"/>
  <c r="O104" i="15" s="1"/>
  <c r="F130" i="15"/>
  <c r="G128" i="15"/>
  <c r="F129" i="15"/>
  <c r="G124" i="15"/>
  <c r="G125" i="15"/>
  <c r="H123" i="15"/>
  <c r="L103" i="15"/>
  <c r="L104" i="15" s="1"/>
  <c r="K104" i="15"/>
  <c r="I115" i="15"/>
  <c r="I114" i="15"/>
  <c r="J113" i="15"/>
  <c r="J110" i="15"/>
  <c r="M110" i="15" s="1"/>
  <c r="J109" i="15"/>
  <c r="P109" i="15" s="1"/>
  <c r="K108" i="15"/>
  <c r="H119" i="15"/>
  <c r="H120" i="15"/>
  <c r="I118" i="15"/>
  <c r="B135" i="15"/>
  <c r="C133" i="15"/>
  <c r="A134" i="15"/>
  <c r="F133" i="15"/>
  <c r="J114" i="15" l="1"/>
  <c r="M114" i="15" s="1"/>
  <c r="J115" i="15"/>
  <c r="M115" i="15" s="1"/>
  <c r="K113" i="15"/>
  <c r="A139" i="15"/>
  <c r="B140" i="15"/>
  <c r="C138" i="15"/>
  <c r="F138" i="15"/>
  <c r="F134" i="15"/>
  <c r="F135" i="15"/>
  <c r="G133" i="15"/>
  <c r="J118" i="15"/>
  <c r="I119" i="15"/>
  <c r="I120" i="15"/>
  <c r="H125" i="15"/>
  <c r="H124" i="15"/>
  <c r="I123" i="15"/>
  <c r="G130" i="15"/>
  <c r="H128" i="15"/>
  <c r="G129" i="15"/>
  <c r="M109" i="15"/>
  <c r="N109" i="15" s="1"/>
  <c r="O109" i="15" s="1"/>
  <c r="K109" i="15"/>
  <c r="L108" i="15"/>
  <c r="L109" i="15" s="1"/>
  <c r="G30" i="3"/>
  <c r="H30" i="3"/>
  <c r="F30" i="3"/>
  <c r="E31" i="3" s="1"/>
  <c r="A145" i="15"/>
  <c r="N114" i="15" l="1"/>
  <c r="O114" i="15" s="1"/>
  <c r="B145" i="15"/>
  <c r="A144" i="15"/>
  <c r="C143" i="15"/>
  <c r="F143" i="15"/>
  <c r="P114" i="15"/>
  <c r="H129" i="15"/>
  <c r="I128" i="15"/>
  <c r="H130" i="15"/>
  <c r="J119" i="15"/>
  <c r="M119" i="15" s="1"/>
  <c r="J120" i="15"/>
  <c r="M120" i="15" s="1"/>
  <c r="K118" i="15"/>
  <c r="F140" i="15"/>
  <c r="F139" i="15"/>
  <c r="G138" i="15"/>
  <c r="K114" i="15"/>
  <c r="L113" i="15"/>
  <c r="L114" i="15" s="1"/>
  <c r="H31" i="3"/>
  <c r="G31" i="3"/>
  <c r="F31" i="3"/>
  <c r="E32" i="3" s="1"/>
  <c r="A150" i="15"/>
  <c r="J123" i="15"/>
  <c r="I124" i="15"/>
  <c r="I125" i="15"/>
  <c r="G134" i="15"/>
  <c r="G135" i="15"/>
  <c r="H133" i="15"/>
  <c r="N119" i="15" l="1"/>
  <c r="O119" i="15" s="1"/>
  <c r="J124" i="15"/>
  <c r="J125" i="15"/>
  <c r="M125" i="15" s="1"/>
  <c r="K123" i="15"/>
  <c r="P119" i="15"/>
  <c r="H32" i="3"/>
  <c r="G32" i="3"/>
  <c r="A155" i="15"/>
  <c r="F32" i="3"/>
  <c r="E33" i="3" s="1"/>
  <c r="J128" i="15"/>
  <c r="I129" i="15"/>
  <c r="I130" i="15"/>
  <c r="F145" i="15"/>
  <c r="G143" i="15"/>
  <c r="F144" i="15"/>
  <c r="K119" i="15"/>
  <c r="L118" i="15"/>
  <c r="L119" i="15" s="1"/>
  <c r="H135" i="15"/>
  <c r="H134" i="15"/>
  <c r="I133" i="15"/>
  <c r="C148" i="15"/>
  <c r="A149" i="15"/>
  <c r="F148" i="15"/>
  <c r="B150" i="15"/>
  <c r="G139" i="15"/>
  <c r="G140" i="15"/>
  <c r="H138" i="15"/>
  <c r="H140" i="15" l="1"/>
  <c r="I138" i="15"/>
  <c r="H139" i="15"/>
  <c r="H33" i="3"/>
  <c r="A160" i="15"/>
  <c r="G33" i="3"/>
  <c r="F33" i="3"/>
  <c r="E34" i="3" s="1"/>
  <c r="G144" i="15"/>
  <c r="G145" i="15"/>
  <c r="H143" i="15"/>
  <c r="J129" i="15"/>
  <c r="M129" i="15" s="1"/>
  <c r="J130" i="15"/>
  <c r="M130" i="15" s="1"/>
  <c r="K128" i="15"/>
  <c r="C153" i="15"/>
  <c r="A154" i="15"/>
  <c r="B155" i="15"/>
  <c r="F153" i="15"/>
  <c r="F150" i="15"/>
  <c r="F149" i="15"/>
  <c r="G148" i="15"/>
  <c r="M124" i="15"/>
  <c r="N124" i="15" s="1"/>
  <c r="O124" i="15" s="1"/>
  <c r="P124" i="15"/>
  <c r="I135" i="15"/>
  <c r="I134" i="15"/>
  <c r="J133" i="15"/>
  <c r="K124" i="15"/>
  <c r="L123" i="15"/>
  <c r="L124" i="15" s="1"/>
  <c r="N129" i="15" l="1"/>
  <c r="O129" i="15" s="1"/>
  <c r="P129" i="15"/>
  <c r="G150" i="15"/>
  <c r="G149" i="15"/>
  <c r="H148" i="15"/>
  <c r="G153" i="15"/>
  <c r="F155" i="15"/>
  <c r="F154" i="15"/>
  <c r="K129" i="15"/>
  <c r="L128" i="15"/>
  <c r="L129" i="15" s="1"/>
  <c r="C158" i="15"/>
  <c r="A159" i="15"/>
  <c r="B160" i="15"/>
  <c r="F158" i="15"/>
  <c r="J134" i="15"/>
  <c r="K133" i="15"/>
  <c r="J135" i="15"/>
  <c r="M135" i="15" s="1"/>
  <c r="I139" i="15"/>
  <c r="I140" i="15"/>
  <c r="J138" i="15"/>
  <c r="H144" i="15"/>
  <c r="I143" i="15"/>
  <c r="H145" i="15"/>
  <c r="H34" i="3"/>
  <c r="G34" i="3"/>
  <c r="A165" i="15"/>
  <c r="F34" i="3"/>
  <c r="E35" i="3" s="1"/>
  <c r="F159" i="15" l="1"/>
  <c r="F160" i="15"/>
  <c r="G158" i="15"/>
  <c r="K134" i="15"/>
  <c r="L133" i="15"/>
  <c r="L134" i="15" s="1"/>
  <c r="H150" i="15"/>
  <c r="H149" i="15"/>
  <c r="I148" i="15"/>
  <c r="H35" i="3"/>
  <c r="G35" i="3"/>
  <c r="A170" i="15"/>
  <c r="F35" i="3"/>
  <c r="E36" i="3" s="1"/>
  <c r="P134" i="15"/>
  <c r="M134" i="15"/>
  <c r="N134" i="15" s="1"/>
  <c r="O134" i="15" s="1"/>
  <c r="I144" i="15"/>
  <c r="I145" i="15"/>
  <c r="J143" i="15"/>
  <c r="G155" i="15"/>
  <c r="G154" i="15"/>
  <c r="H153" i="15"/>
  <c r="A164" i="15"/>
  <c r="B165" i="15"/>
  <c r="C163" i="15"/>
  <c r="F163" i="15"/>
  <c r="J140" i="15"/>
  <c r="M140" i="15" s="1"/>
  <c r="J139" i="15"/>
  <c r="P139" i="15" s="1"/>
  <c r="K138" i="15"/>
  <c r="M139" i="15" l="1"/>
  <c r="N139" i="15" s="1"/>
  <c r="O139" i="15" s="1"/>
  <c r="K139" i="15"/>
  <c r="L138" i="15"/>
  <c r="L139" i="15" s="1"/>
  <c r="F165" i="15"/>
  <c r="G163" i="15"/>
  <c r="F164" i="15"/>
  <c r="J144" i="15"/>
  <c r="M144" i="15" s="1"/>
  <c r="J145" i="15"/>
  <c r="M145" i="15" s="1"/>
  <c r="K143" i="15"/>
  <c r="G36" i="3"/>
  <c r="H36" i="3"/>
  <c r="A175" i="15"/>
  <c r="F36" i="3"/>
  <c r="E37" i="3" s="1"/>
  <c r="I149" i="15"/>
  <c r="J148" i="15"/>
  <c r="I150" i="15"/>
  <c r="H154" i="15"/>
  <c r="H155" i="15"/>
  <c r="I153" i="15"/>
  <c r="A169" i="15"/>
  <c r="B170" i="15"/>
  <c r="C168" i="15"/>
  <c r="F168" i="15"/>
  <c r="G160" i="15"/>
  <c r="H158" i="15"/>
  <c r="G159" i="15"/>
  <c r="N144" i="15" l="1"/>
  <c r="O144" i="15" s="1"/>
  <c r="G165" i="15"/>
  <c r="G164" i="15"/>
  <c r="H163" i="15"/>
  <c r="H37" i="3"/>
  <c r="G37" i="3"/>
  <c r="A180" i="15"/>
  <c r="F37" i="3"/>
  <c r="E38" i="3" s="1"/>
  <c r="P144" i="15"/>
  <c r="J149" i="15"/>
  <c r="P149" i="15" s="1"/>
  <c r="J150" i="15"/>
  <c r="M150" i="15" s="1"/>
  <c r="K148" i="15"/>
  <c r="H159" i="15"/>
  <c r="I158" i="15"/>
  <c r="H160" i="15"/>
  <c r="F170" i="15"/>
  <c r="F169" i="15"/>
  <c r="G168" i="15"/>
  <c r="I154" i="15"/>
  <c r="I155" i="15"/>
  <c r="J153" i="15"/>
  <c r="A174" i="15"/>
  <c r="C173" i="15"/>
  <c r="B175" i="15"/>
  <c r="F173" i="15"/>
  <c r="L143" i="15"/>
  <c r="L144" i="15" s="1"/>
  <c r="K144" i="15"/>
  <c r="G38" i="3" l="1"/>
  <c r="A185" i="15"/>
  <c r="H38" i="3"/>
  <c r="F38" i="3"/>
  <c r="E39" i="3" s="1"/>
  <c r="F175" i="15"/>
  <c r="F174" i="15"/>
  <c r="G173" i="15"/>
  <c r="J155" i="15"/>
  <c r="M155" i="15" s="1"/>
  <c r="J154" i="15"/>
  <c r="M154" i="15" s="1"/>
  <c r="K153" i="15"/>
  <c r="C178" i="15"/>
  <c r="A179" i="15"/>
  <c r="B180" i="15"/>
  <c r="F178" i="15"/>
  <c r="H165" i="15"/>
  <c r="I163" i="15"/>
  <c r="H164" i="15"/>
  <c r="M149" i="15"/>
  <c r="N149" i="15" s="1"/>
  <c r="O149" i="15" s="1"/>
  <c r="G170" i="15"/>
  <c r="H168" i="15"/>
  <c r="G169" i="15"/>
  <c r="I160" i="15"/>
  <c r="I159" i="15"/>
  <c r="J158" i="15"/>
  <c r="K149" i="15"/>
  <c r="L148" i="15"/>
  <c r="L149" i="15" s="1"/>
  <c r="I164" i="15" l="1"/>
  <c r="I165" i="15"/>
  <c r="J163" i="15"/>
  <c r="K154" i="15"/>
  <c r="L153" i="15"/>
  <c r="L154" i="15" s="1"/>
  <c r="N154" i="15"/>
  <c r="O154" i="15" s="1"/>
  <c r="G178" i="15"/>
  <c r="F179" i="15"/>
  <c r="F180" i="15"/>
  <c r="H39" i="3"/>
  <c r="G39" i="3"/>
  <c r="A190" i="15"/>
  <c r="F39" i="3"/>
  <c r="E40" i="3" s="1"/>
  <c r="A184" i="15"/>
  <c r="C183" i="15"/>
  <c r="F183" i="15"/>
  <c r="B185" i="15"/>
  <c r="J159" i="15"/>
  <c r="M159" i="15" s="1"/>
  <c r="J160" i="15"/>
  <c r="M160" i="15" s="1"/>
  <c r="K158" i="15"/>
  <c r="H170" i="15"/>
  <c r="H169" i="15"/>
  <c r="I168" i="15"/>
  <c r="G174" i="15"/>
  <c r="G175" i="15"/>
  <c r="H173" i="15"/>
  <c r="P154" i="15"/>
  <c r="I169" i="15" l="1"/>
  <c r="I170" i="15"/>
  <c r="J168" i="15"/>
  <c r="H40" i="3"/>
  <c r="A195" i="15"/>
  <c r="G40" i="3"/>
  <c r="F40" i="3"/>
  <c r="E41" i="3" s="1"/>
  <c r="B190" i="15"/>
  <c r="A189" i="15"/>
  <c r="C188" i="15"/>
  <c r="F188" i="15"/>
  <c r="G180" i="15"/>
  <c r="G179" i="15"/>
  <c r="H178" i="15"/>
  <c r="J164" i="15"/>
  <c r="J165" i="15"/>
  <c r="M165" i="15" s="1"/>
  <c r="K163" i="15"/>
  <c r="H175" i="15"/>
  <c r="H174" i="15"/>
  <c r="I173" i="15"/>
  <c r="N159" i="15"/>
  <c r="O159" i="15" s="1"/>
  <c r="K159" i="15"/>
  <c r="L158" i="15"/>
  <c r="L159" i="15" s="1"/>
  <c r="G183" i="15"/>
  <c r="F184" i="15"/>
  <c r="F185" i="15"/>
  <c r="P159" i="15"/>
  <c r="F190" i="15" l="1"/>
  <c r="G188" i="15"/>
  <c r="F189" i="15"/>
  <c r="G185" i="15"/>
  <c r="G184" i="15"/>
  <c r="H183" i="15"/>
  <c r="K164" i="15"/>
  <c r="L163" i="15"/>
  <c r="L164" i="15" s="1"/>
  <c r="I178" i="15"/>
  <c r="H179" i="15"/>
  <c r="H180" i="15"/>
  <c r="B195" i="15"/>
  <c r="A194" i="15"/>
  <c r="C193" i="15"/>
  <c r="F193" i="15"/>
  <c r="M164" i="15"/>
  <c r="N164" i="15" s="1"/>
  <c r="O164" i="15" s="1"/>
  <c r="P164" i="15"/>
  <c r="G41" i="3"/>
  <c r="H41" i="3"/>
  <c r="F41" i="3"/>
  <c r="E42" i="3" s="1"/>
  <c r="A200" i="15"/>
  <c r="J170" i="15"/>
  <c r="M170" i="15" s="1"/>
  <c r="K168" i="15"/>
  <c r="J169" i="15"/>
  <c r="P169" i="15" s="1"/>
  <c r="I174" i="15"/>
  <c r="J173" i="15"/>
  <c r="I175" i="15"/>
  <c r="M169" i="15" l="1"/>
  <c r="N169" i="15" s="1"/>
  <c r="O169" i="15" s="1"/>
  <c r="G193" i="15"/>
  <c r="F194" i="15"/>
  <c r="F195" i="15"/>
  <c r="B200" i="15"/>
  <c r="C198" i="15"/>
  <c r="A199" i="15"/>
  <c r="F198" i="15"/>
  <c r="G190" i="15"/>
  <c r="H188" i="15"/>
  <c r="G189" i="15"/>
  <c r="L168" i="15"/>
  <c r="L169" i="15" s="1"/>
  <c r="K169" i="15"/>
  <c r="I180" i="15"/>
  <c r="I179" i="15"/>
  <c r="J178" i="15"/>
  <c r="J175" i="15"/>
  <c r="M175" i="15" s="1"/>
  <c r="K173" i="15"/>
  <c r="J174" i="15"/>
  <c r="P174" i="15" s="1"/>
  <c r="H42" i="3"/>
  <c r="G42" i="3"/>
  <c r="A205" i="15"/>
  <c r="F42" i="3"/>
  <c r="E43" i="3" s="1"/>
  <c r="H184" i="15"/>
  <c r="I183" i="15"/>
  <c r="H185" i="15"/>
  <c r="B205" i="15" l="1"/>
  <c r="A204" i="15"/>
  <c r="C203" i="15"/>
  <c r="F203" i="15"/>
  <c r="M174" i="15"/>
  <c r="N174" i="15" s="1"/>
  <c r="O174" i="15" s="1"/>
  <c r="K174" i="15"/>
  <c r="L173" i="15"/>
  <c r="L174" i="15" s="1"/>
  <c r="K178" i="15"/>
  <c r="J179" i="15"/>
  <c r="M179" i="15" s="1"/>
  <c r="J180" i="15"/>
  <c r="M180" i="15" s="1"/>
  <c r="I185" i="15"/>
  <c r="I184" i="15"/>
  <c r="J183" i="15"/>
  <c r="G198" i="15"/>
  <c r="F200" i="15"/>
  <c r="F199" i="15"/>
  <c r="H43" i="3"/>
  <c r="F43" i="3"/>
  <c r="E44" i="3" s="1"/>
  <c r="G43" i="3"/>
  <c r="A210" i="15"/>
  <c r="H189" i="15"/>
  <c r="I188" i="15"/>
  <c r="H190" i="15"/>
  <c r="G194" i="15"/>
  <c r="G195" i="15"/>
  <c r="H193" i="15"/>
  <c r="N179" i="15" l="1"/>
  <c r="O179" i="15" s="1"/>
  <c r="P179" i="15"/>
  <c r="H195" i="15"/>
  <c r="H194" i="15"/>
  <c r="I193" i="15"/>
  <c r="I189" i="15"/>
  <c r="J188" i="15"/>
  <c r="I190" i="15"/>
  <c r="H44" i="3"/>
  <c r="G44" i="3"/>
  <c r="A215" i="15"/>
  <c r="F44" i="3"/>
  <c r="E45" i="3" s="1"/>
  <c r="G200" i="15"/>
  <c r="G199" i="15"/>
  <c r="H198" i="15"/>
  <c r="C208" i="15"/>
  <c r="B210" i="15"/>
  <c r="A209" i="15"/>
  <c r="F208" i="15"/>
  <c r="L178" i="15"/>
  <c r="L179" i="15" s="1"/>
  <c r="K179" i="15"/>
  <c r="J185" i="15"/>
  <c r="M185" i="15" s="1"/>
  <c r="J184" i="15"/>
  <c r="P184" i="15" s="1"/>
  <c r="K183" i="15"/>
  <c r="G203" i="15"/>
  <c r="F205" i="15"/>
  <c r="F204" i="15"/>
  <c r="M184" i="15" l="1"/>
  <c r="N184" i="15" s="1"/>
  <c r="O184" i="15" s="1"/>
  <c r="K184" i="15"/>
  <c r="L183" i="15"/>
  <c r="L184" i="15" s="1"/>
  <c r="I198" i="15"/>
  <c r="H199" i="15"/>
  <c r="H200" i="15"/>
  <c r="A214" i="15"/>
  <c r="B215" i="15"/>
  <c r="C213" i="15"/>
  <c r="F213" i="15"/>
  <c r="J189" i="15"/>
  <c r="J190" i="15"/>
  <c r="M190" i="15" s="1"/>
  <c r="K188" i="15"/>
  <c r="I194" i="15"/>
  <c r="I195" i="15"/>
  <c r="J193" i="15"/>
  <c r="F209" i="15"/>
  <c r="G208" i="15"/>
  <c r="F210" i="15"/>
  <c r="A220" i="15"/>
  <c r="H45" i="3"/>
  <c r="F45" i="3"/>
  <c r="E46" i="3" s="1"/>
  <c r="G45" i="3"/>
  <c r="G205" i="15"/>
  <c r="G204" i="15"/>
  <c r="H203" i="15"/>
  <c r="I200" i="15" l="1"/>
  <c r="I199" i="15"/>
  <c r="J198" i="15"/>
  <c r="M189" i="15"/>
  <c r="N189" i="15" s="1"/>
  <c r="O189" i="15" s="1"/>
  <c r="P189" i="15"/>
  <c r="K193" i="15"/>
  <c r="J195" i="15"/>
  <c r="M195" i="15" s="1"/>
  <c r="J194" i="15"/>
  <c r="M194" i="15" s="1"/>
  <c r="F215" i="15"/>
  <c r="F214" i="15"/>
  <c r="G213" i="15"/>
  <c r="B220" i="15"/>
  <c r="C218" i="15"/>
  <c r="A219" i="15"/>
  <c r="F218" i="15"/>
  <c r="H204" i="15"/>
  <c r="I203" i="15"/>
  <c r="H205" i="15"/>
  <c r="G46" i="3"/>
  <c r="H46" i="3"/>
  <c r="F46" i="3"/>
  <c r="E47" i="3" s="1"/>
  <c r="A225" i="15"/>
  <c r="G210" i="15"/>
  <c r="G209" i="15"/>
  <c r="H208" i="15"/>
  <c r="L188" i="15"/>
  <c r="L189" i="15" s="1"/>
  <c r="K189" i="15"/>
  <c r="G218" i="15" l="1"/>
  <c r="F219" i="15"/>
  <c r="F220" i="15"/>
  <c r="H47" i="3"/>
  <c r="G47" i="3"/>
  <c r="A230" i="15"/>
  <c r="F47" i="3"/>
  <c r="E48" i="3" s="1"/>
  <c r="N194" i="15"/>
  <c r="O194" i="15" s="1"/>
  <c r="K194" i="15"/>
  <c r="L193" i="15"/>
  <c r="L194" i="15" s="1"/>
  <c r="J199" i="15"/>
  <c r="M199" i="15" s="1"/>
  <c r="K198" i="15"/>
  <c r="J200" i="15"/>
  <c r="M200" i="15" s="1"/>
  <c r="B225" i="15"/>
  <c r="C223" i="15"/>
  <c r="F223" i="15"/>
  <c r="A224" i="15"/>
  <c r="H209" i="15"/>
  <c r="H210" i="15"/>
  <c r="I208" i="15"/>
  <c r="I204" i="15"/>
  <c r="I205" i="15"/>
  <c r="J203" i="15"/>
  <c r="G215" i="15"/>
  <c r="G214" i="15"/>
  <c r="H213" i="15"/>
  <c r="P194" i="15"/>
  <c r="I209" i="15" l="1"/>
  <c r="J208" i="15"/>
  <c r="I210" i="15"/>
  <c r="J204" i="15"/>
  <c r="P204" i="15" s="1"/>
  <c r="K203" i="15"/>
  <c r="J205" i="15"/>
  <c r="M205" i="15" s="1"/>
  <c r="F225" i="15"/>
  <c r="G223" i="15"/>
  <c r="F224" i="15"/>
  <c r="N199" i="15"/>
  <c r="O199" i="15" s="1"/>
  <c r="C228" i="15"/>
  <c r="A229" i="15"/>
  <c r="B230" i="15"/>
  <c r="F228" i="15"/>
  <c r="P199" i="15"/>
  <c r="L198" i="15"/>
  <c r="L199" i="15" s="1"/>
  <c r="K199" i="15"/>
  <c r="G48" i="3"/>
  <c r="H48" i="3"/>
  <c r="A235" i="15"/>
  <c r="F48" i="3"/>
  <c r="E49" i="3" s="1"/>
  <c r="H215" i="15"/>
  <c r="H214" i="15"/>
  <c r="I213" i="15"/>
  <c r="H218" i="15"/>
  <c r="G219" i="15"/>
  <c r="G220" i="15"/>
  <c r="M204" i="15" l="1"/>
  <c r="N204" i="15" s="1"/>
  <c r="O204" i="15" s="1"/>
  <c r="K204" i="15"/>
  <c r="L203" i="15"/>
  <c r="L204" i="15" s="1"/>
  <c r="G225" i="15"/>
  <c r="G224" i="15"/>
  <c r="H223" i="15"/>
  <c r="H220" i="15"/>
  <c r="I218" i="15"/>
  <c r="H219" i="15"/>
  <c r="I215" i="15"/>
  <c r="I214" i="15"/>
  <c r="J213" i="15"/>
  <c r="H49" i="3"/>
  <c r="G49" i="3"/>
  <c r="A240" i="15"/>
  <c r="F49" i="3"/>
  <c r="E50" i="3" s="1"/>
  <c r="B235" i="15"/>
  <c r="A234" i="15"/>
  <c r="C233" i="15"/>
  <c r="F233" i="15"/>
  <c r="F230" i="15"/>
  <c r="G228" i="15"/>
  <c r="F229" i="15"/>
  <c r="J209" i="15"/>
  <c r="P209" i="15" s="1"/>
  <c r="J210" i="15"/>
  <c r="M210" i="15" s="1"/>
  <c r="K208" i="15"/>
  <c r="M209" i="15" l="1"/>
  <c r="N209" i="15" s="1"/>
  <c r="O209" i="15" s="1"/>
  <c r="J214" i="15"/>
  <c r="J215" i="15"/>
  <c r="M215" i="15" s="1"/>
  <c r="K213" i="15"/>
  <c r="I219" i="15"/>
  <c r="I220" i="15"/>
  <c r="J218" i="15"/>
  <c r="K209" i="15"/>
  <c r="L208" i="15"/>
  <c r="L209" i="15" s="1"/>
  <c r="G230" i="15"/>
  <c r="G229" i="15"/>
  <c r="H228" i="15"/>
  <c r="B240" i="15"/>
  <c r="C238" i="15"/>
  <c r="A239" i="15"/>
  <c r="F238" i="15"/>
  <c r="H224" i="15"/>
  <c r="H225" i="15"/>
  <c r="I223" i="15"/>
  <c r="G50" i="3"/>
  <c r="H50" i="3"/>
  <c r="F50" i="3"/>
  <c r="E51" i="3" s="1"/>
  <c r="A245" i="15"/>
  <c r="P214" i="15"/>
  <c r="F235" i="15"/>
  <c r="F234" i="15"/>
  <c r="G233" i="15"/>
  <c r="M214" i="15"/>
  <c r="N214" i="15" s="1"/>
  <c r="O214" i="15" s="1"/>
  <c r="H51" i="3" l="1"/>
  <c r="G51" i="3"/>
  <c r="F51" i="3"/>
  <c r="E52" i="3" s="1"/>
  <c r="A250" i="15"/>
  <c r="J220" i="15"/>
  <c r="M220" i="15" s="1"/>
  <c r="K218" i="15"/>
  <c r="J219" i="15"/>
  <c r="P219" i="15" s="1"/>
  <c r="I225" i="15"/>
  <c r="I224" i="15"/>
  <c r="J223" i="15"/>
  <c r="F239" i="15"/>
  <c r="F240" i="15"/>
  <c r="G238" i="15"/>
  <c r="H229" i="15"/>
  <c r="H230" i="15"/>
  <c r="I228" i="15"/>
  <c r="K214" i="15"/>
  <c r="L213" i="15"/>
  <c r="L214" i="15" s="1"/>
  <c r="G234" i="15"/>
  <c r="H233" i="15"/>
  <c r="G235" i="15"/>
  <c r="C243" i="15"/>
  <c r="A244" i="15"/>
  <c r="B245" i="15"/>
  <c r="F243" i="15"/>
  <c r="J224" i="15" l="1"/>
  <c r="P224" i="15" s="1"/>
  <c r="J225" i="15"/>
  <c r="M225" i="15" s="1"/>
  <c r="K223" i="15"/>
  <c r="G239" i="15"/>
  <c r="G240" i="15"/>
  <c r="H238" i="15"/>
  <c r="M219" i="15"/>
  <c r="N219" i="15" s="1"/>
  <c r="O219" i="15" s="1"/>
  <c r="H52" i="3"/>
  <c r="G52" i="3"/>
  <c r="A255" i="15"/>
  <c r="F52" i="3"/>
  <c r="E53" i="3" s="1"/>
  <c r="F245" i="15"/>
  <c r="F244" i="15"/>
  <c r="G243" i="15"/>
  <c r="H234" i="15"/>
  <c r="H235" i="15"/>
  <c r="I233" i="15"/>
  <c r="I229" i="15"/>
  <c r="J228" i="15"/>
  <c r="I230" i="15"/>
  <c r="K219" i="15"/>
  <c r="L218" i="15"/>
  <c r="L219" i="15" s="1"/>
  <c r="A249" i="15"/>
  <c r="B250" i="15"/>
  <c r="F248" i="15"/>
  <c r="C248" i="15"/>
  <c r="M224" i="15" l="1"/>
  <c r="N224" i="15" s="1"/>
  <c r="O224" i="15" s="1"/>
  <c r="L223" i="15"/>
  <c r="L224" i="15" s="1"/>
  <c r="K224" i="15"/>
  <c r="G53" i="3"/>
  <c r="A260" i="15"/>
  <c r="F53" i="3"/>
  <c r="E54" i="3" s="1"/>
  <c r="H53" i="3"/>
  <c r="J229" i="15"/>
  <c r="P229" i="15" s="1"/>
  <c r="J230" i="15"/>
  <c r="M230" i="15" s="1"/>
  <c r="K228" i="15"/>
  <c r="H239" i="15"/>
  <c r="I238" i="15"/>
  <c r="H240" i="15"/>
  <c r="F250" i="15"/>
  <c r="F249" i="15"/>
  <c r="G248" i="15"/>
  <c r="I235" i="15"/>
  <c r="I234" i="15"/>
  <c r="J233" i="15"/>
  <c r="G244" i="15"/>
  <c r="G245" i="15"/>
  <c r="H243" i="15"/>
  <c r="B255" i="15"/>
  <c r="C253" i="15"/>
  <c r="A254" i="15"/>
  <c r="F253" i="15"/>
  <c r="H54" i="3" l="1"/>
  <c r="G54" i="3"/>
  <c r="F54" i="3"/>
  <c r="E55" i="3" s="1"/>
  <c r="A265" i="15"/>
  <c r="K233" i="15"/>
  <c r="J235" i="15"/>
  <c r="M235" i="15" s="1"/>
  <c r="J234" i="15"/>
  <c r="I240" i="15"/>
  <c r="I239" i="15"/>
  <c r="J238" i="15"/>
  <c r="C258" i="15"/>
  <c r="B260" i="15"/>
  <c r="A259" i="15"/>
  <c r="F258" i="15"/>
  <c r="G253" i="15"/>
  <c r="F255" i="15"/>
  <c r="F254" i="15"/>
  <c r="H244" i="15"/>
  <c r="H245" i="15"/>
  <c r="I243" i="15"/>
  <c r="M229" i="15"/>
  <c r="N229" i="15" s="1"/>
  <c r="O229" i="15" s="1"/>
  <c r="G250" i="15"/>
  <c r="G249" i="15"/>
  <c r="H248" i="15"/>
  <c r="K229" i="15"/>
  <c r="L228" i="15"/>
  <c r="L229" i="15" s="1"/>
  <c r="P234" i="15" l="1"/>
  <c r="M234" i="15"/>
  <c r="N234" i="15" s="1"/>
  <c r="O234" i="15" s="1"/>
  <c r="A264" i="15"/>
  <c r="C263" i="15"/>
  <c r="F263" i="15"/>
  <c r="B265" i="15"/>
  <c r="I245" i="15"/>
  <c r="I244" i="15"/>
  <c r="J243" i="15"/>
  <c r="H55" i="3"/>
  <c r="G55" i="3"/>
  <c r="F55" i="3"/>
  <c r="E56" i="3" s="1"/>
  <c r="A270" i="15"/>
  <c r="G258" i="15"/>
  <c r="F259" i="15"/>
  <c r="F260" i="15"/>
  <c r="J240" i="15"/>
  <c r="M240" i="15" s="1"/>
  <c r="J239" i="15"/>
  <c r="P239" i="15" s="1"/>
  <c r="K238" i="15"/>
  <c r="H250" i="15"/>
  <c r="I248" i="15"/>
  <c r="H249" i="15"/>
  <c r="G255" i="15"/>
  <c r="H253" i="15"/>
  <c r="G254" i="15"/>
  <c r="K234" i="15"/>
  <c r="L233" i="15"/>
  <c r="L234" i="15" s="1"/>
  <c r="C268" i="15" l="1"/>
  <c r="B270" i="15"/>
  <c r="A269" i="15"/>
  <c r="F268" i="15"/>
  <c r="H255" i="15"/>
  <c r="H254" i="15"/>
  <c r="I253" i="15"/>
  <c r="I249" i="15"/>
  <c r="I250" i="15"/>
  <c r="J248" i="15"/>
  <c r="G56" i="3"/>
  <c r="F56" i="3"/>
  <c r="H56" i="3"/>
  <c r="J245" i="15"/>
  <c r="M245" i="15" s="1"/>
  <c r="J244" i="15"/>
  <c r="M244" i="15" s="1"/>
  <c r="K243" i="15"/>
  <c r="G263" i="15"/>
  <c r="F265" i="15"/>
  <c r="F264" i="15"/>
  <c r="G260" i="15"/>
  <c r="G259" i="15"/>
  <c r="H258" i="15"/>
  <c r="M239" i="15"/>
  <c r="N239" i="15" s="1"/>
  <c r="O239" i="15" s="1"/>
  <c r="L238" i="15"/>
  <c r="L239" i="15" s="1"/>
  <c r="K239" i="15"/>
  <c r="H259" i="15" l="1"/>
  <c r="H260" i="15"/>
  <c r="I258" i="15"/>
  <c r="J253" i="15"/>
  <c r="I255" i="15"/>
  <c r="I254" i="15"/>
  <c r="G264" i="15"/>
  <c r="H263" i="15"/>
  <c r="G265" i="15"/>
  <c r="J250" i="15"/>
  <c r="M250" i="15" s="1"/>
  <c r="J249" i="15"/>
  <c r="K248" i="15"/>
  <c r="K244" i="15"/>
  <c r="L243" i="15"/>
  <c r="L244" i="15" s="1"/>
  <c r="N244" i="15"/>
  <c r="O244" i="15" s="1"/>
  <c r="F270" i="15"/>
  <c r="F269" i="15"/>
  <c r="G268" i="15"/>
  <c r="P244" i="15"/>
  <c r="I259" i="15" l="1"/>
  <c r="I260" i="15"/>
  <c r="J258" i="15"/>
  <c r="G269" i="15"/>
  <c r="G270" i="15"/>
  <c r="H268" i="15"/>
  <c r="K249" i="15"/>
  <c r="L248" i="15"/>
  <c r="L249" i="15" s="1"/>
  <c r="H265" i="15"/>
  <c r="H264" i="15"/>
  <c r="I263" i="15"/>
  <c r="J255" i="15"/>
  <c r="M255" i="15" s="1"/>
  <c r="J254" i="15"/>
  <c r="P254" i="15" s="1"/>
  <c r="K253" i="15"/>
  <c r="P249" i="15"/>
  <c r="M249" i="15"/>
  <c r="N249" i="15" s="1"/>
  <c r="O249" i="15" s="1"/>
  <c r="J259" i="15" l="1"/>
  <c r="P259" i="15" s="1"/>
  <c r="J260" i="15"/>
  <c r="M260" i="15" s="1"/>
  <c r="K258" i="15"/>
  <c r="M254" i="15"/>
  <c r="N254" i="15" s="1"/>
  <c r="O254" i="15" s="1"/>
  <c r="L253" i="15"/>
  <c r="L254" i="15" s="1"/>
  <c r="K254" i="15"/>
  <c r="I265" i="15"/>
  <c r="I264" i="15"/>
  <c r="J263" i="15"/>
  <c r="H270" i="15"/>
  <c r="H269" i="15"/>
  <c r="I268" i="15"/>
  <c r="M259" i="15" l="1"/>
  <c r="N259" i="15" s="1"/>
  <c r="O259" i="15" s="1"/>
  <c r="K259" i="15"/>
  <c r="L258" i="15"/>
  <c r="L259" i="15" s="1"/>
  <c r="K263" i="15"/>
  <c r="J264" i="15"/>
  <c r="J265" i="15"/>
  <c r="M265" i="15" s="1"/>
  <c r="I269" i="15"/>
  <c r="I270" i="15"/>
  <c r="J268" i="15"/>
  <c r="K264" i="15" l="1"/>
  <c r="L263" i="15"/>
  <c r="L264" i="15" s="1"/>
  <c r="J270" i="15"/>
  <c r="M270" i="15" s="1"/>
  <c r="J269" i="15"/>
  <c r="P269" i="15" s="1"/>
  <c r="P11" i="15" s="1"/>
  <c r="K268" i="15"/>
  <c r="M264" i="15"/>
  <c r="N264" i="15" s="1"/>
  <c r="O264" i="15" s="1"/>
  <c r="P264" i="15"/>
  <c r="K269" i="15" l="1"/>
  <c r="L268" i="15"/>
  <c r="L269" i="15" s="1"/>
  <c r="M269" i="15"/>
  <c r="N269" i="15" s="1"/>
  <c r="O269" i="15" l="1"/>
  <c r="N11" i="15"/>
</calcChain>
</file>

<file path=xl/sharedStrings.xml><?xml version="1.0" encoding="utf-8"?>
<sst xmlns="http://schemas.openxmlformats.org/spreadsheetml/2006/main" count="202" uniqueCount="88">
  <si>
    <t>Année</t>
  </si>
  <si>
    <t>Semaine</t>
  </si>
  <si>
    <t>Intitulé</t>
  </si>
  <si>
    <t>TOTAL</t>
  </si>
  <si>
    <t>Heures normales</t>
  </si>
  <si>
    <r>
      <t xml:space="preserve">Heures Non Travaillé </t>
    </r>
    <r>
      <rPr>
        <i/>
        <sz val="10"/>
        <color indexed="8"/>
        <rFont val="Times New Roman"/>
        <family val="1"/>
      </rPr>
      <t>(congés, Fériés, Maladie…)</t>
    </r>
  </si>
  <si>
    <t>Lu</t>
  </si>
  <si>
    <t>Ma</t>
  </si>
  <si>
    <t>Me</t>
  </si>
  <si>
    <t>Je</t>
  </si>
  <si>
    <t>Ve</t>
  </si>
  <si>
    <t>Sa</t>
  </si>
  <si>
    <t>Di</t>
  </si>
  <si>
    <t>Hn</t>
  </si>
  <si>
    <t>Sd</t>
  </si>
  <si>
    <t>Nt</t>
  </si>
  <si>
    <t>Sem 2</t>
  </si>
  <si>
    <t>Sem 3</t>
  </si>
  <si>
    <t>Sem 4</t>
  </si>
  <si>
    <t>Sem 5</t>
  </si>
  <si>
    <t>Sem 6</t>
  </si>
  <si>
    <t>Sem 7</t>
  </si>
  <si>
    <t>Sem 8</t>
  </si>
  <si>
    <t>Sem 9</t>
  </si>
  <si>
    <t>Sem 10</t>
  </si>
  <si>
    <t>Sem 11</t>
  </si>
  <si>
    <t>Sem 12</t>
  </si>
  <si>
    <t>Sem 13</t>
  </si>
  <si>
    <t>Sem 14</t>
  </si>
  <si>
    <t>Sem 15</t>
  </si>
  <si>
    <t>Sem 16</t>
  </si>
  <si>
    <t>Sem 17</t>
  </si>
  <si>
    <t>Sem 18</t>
  </si>
  <si>
    <t>Sem 19</t>
  </si>
  <si>
    <t>Sem 20</t>
  </si>
  <si>
    <t>Sem 21</t>
  </si>
  <si>
    <t>Sem 22</t>
  </si>
  <si>
    <t>Sem 23</t>
  </si>
  <si>
    <t>Sem 24</t>
  </si>
  <si>
    <t>Sem 25</t>
  </si>
  <si>
    <t>Sem 26</t>
  </si>
  <si>
    <t>Sem 27</t>
  </si>
  <si>
    <t>Sem 28</t>
  </si>
  <si>
    <t>Sem 29</t>
  </si>
  <si>
    <t>Sem 30</t>
  </si>
  <si>
    <t>Sem 31</t>
  </si>
  <si>
    <t>Sem 32</t>
  </si>
  <si>
    <t>Sem 33</t>
  </si>
  <si>
    <t>Sem 34</t>
  </si>
  <si>
    <t>Sem 35</t>
  </si>
  <si>
    <t>Sem 36</t>
  </si>
  <si>
    <t>Sem 37</t>
  </si>
  <si>
    <t>Sem 38</t>
  </si>
  <si>
    <t>Sem 39</t>
  </si>
  <si>
    <t>Sem 40</t>
  </si>
  <si>
    <t>Sem 41</t>
  </si>
  <si>
    <t>Sem 42</t>
  </si>
  <si>
    <t>Sem 43</t>
  </si>
  <si>
    <t>Sem 44</t>
  </si>
  <si>
    <t>Sem 45</t>
  </si>
  <si>
    <t>Sem 46</t>
  </si>
  <si>
    <t>Sem 47</t>
  </si>
  <si>
    <t>Sem 48</t>
  </si>
  <si>
    <t>Sem 49</t>
  </si>
  <si>
    <t>Sem 50</t>
  </si>
  <si>
    <t>Sem 51</t>
  </si>
  <si>
    <t>Sem 52</t>
  </si>
  <si>
    <t>Sem 53</t>
  </si>
  <si>
    <t>FICHE DE POINTAGE</t>
  </si>
  <si>
    <t>Lun.</t>
  </si>
  <si>
    <t>Mar.</t>
  </si>
  <si>
    <t>Mer.</t>
  </si>
  <si>
    <t>Jeu.</t>
  </si>
  <si>
    <t>Ven.</t>
  </si>
  <si>
    <t>Sam.</t>
  </si>
  <si>
    <t>Dim.</t>
  </si>
  <si>
    <t>Imprimer pointage</t>
  </si>
  <si>
    <t>Debut semaine</t>
  </si>
  <si>
    <t>Fin semaine</t>
  </si>
  <si>
    <t>Date de début :</t>
  </si>
  <si>
    <t>date de fin :</t>
  </si>
  <si>
    <t>S/Total</t>
  </si>
  <si>
    <t>Sauvegarde du 01-04-2019 au 31-03-2020</t>
  </si>
  <si>
    <t>Nb jours travaillés</t>
  </si>
  <si>
    <t>NON</t>
  </si>
  <si>
    <t>RTT</t>
  </si>
  <si>
    <t xml:space="preserve">RTT limite basse : </t>
  </si>
  <si>
    <t xml:space="preserve">RTT limite Haute :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</si>
</sst>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
    <numFmt numFmtId="165" formatCode="\ \-\ dd/mm"/>
  </numFmts>
  <fonts count="16" x14ac:knownFonts="1">
    <font>
      <sz val="11"/>
      <color theme="1"/>
      <name val="Calibri"/>
      <family val="2"/>
      <scheme val="minor"/>
    </font>
    <font>
      <b/>
      <sz val="11"/>
      <color theme="1"/>
      <name val="Times New Roman"/>
      <family val="1"/>
    </font>
    <font>
      <sz val="11"/>
      <color theme="1"/>
      <name val="Times New Roman"/>
      <family val="1"/>
    </font>
    <font>
      <b/>
      <sz val="12"/>
      <color rgb="FF0000FF"/>
      <name val="Times New Roman"/>
      <family val="1"/>
    </font>
    <font>
      <b/>
      <sz val="16"/>
      <color theme="1"/>
      <name val="Times New Roman"/>
      <family val="1"/>
    </font>
    <font>
      <i/>
      <sz val="10"/>
      <color indexed="8"/>
      <name val="Times New Roman"/>
      <family val="1"/>
    </font>
    <font>
      <sz val="10"/>
      <name val="Arial"/>
      <family val="2"/>
    </font>
    <font>
      <sz val="10"/>
      <color theme="1"/>
      <name val="Times New Roman"/>
      <family val="1"/>
    </font>
    <font>
      <u/>
      <sz val="12"/>
      <color theme="1"/>
      <name val="Times New Roman"/>
      <family val="1"/>
    </font>
    <font>
      <sz val="12"/>
      <color theme="0"/>
      <name val="Times New Roman"/>
      <family val="1"/>
    </font>
    <font>
      <sz val="12"/>
      <color theme="1"/>
      <name val="Times New Roman"/>
      <family val="1"/>
    </font>
    <font>
      <sz val="8"/>
      <color theme="1"/>
      <name val="Calibri"/>
      <family val="2"/>
      <scheme val="minor"/>
    </font>
    <font>
      <sz val="9"/>
      <color theme="1"/>
      <name val="Calibri"/>
      <family val="2"/>
      <scheme val="minor"/>
    </font>
    <font>
      <b/>
      <sz val="12"/>
      <color theme="0"/>
      <name val="Times New Roman"/>
      <family val="1"/>
    </font>
    <font>
      <b/>
      <sz val="24"/>
      <color theme="0"/>
      <name val="Times New Roman"/>
      <family val="1"/>
    </font>
    <font>
      <b/>
      <sz val="11"/>
      <color rgb="FF0000FF"/>
      <name val="Times New Roman"/>
      <family val="1"/>
    </font>
  </fonts>
  <fills count="10">
    <fill>
      <patternFill patternType="none"/>
    </fill>
    <fill>
      <patternFill patternType="gray125"/>
    </fill>
    <fill>
      <patternFill patternType="solid">
        <fgColor theme="9" tint="0.59999389629810485"/>
        <bgColor indexed="64"/>
      </patternFill>
    </fill>
    <fill>
      <patternFill patternType="solid">
        <fgColor rgb="FFFFFFCC"/>
        <bgColor indexed="64"/>
      </patternFill>
    </fill>
    <fill>
      <patternFill patternType="solid">
        <fgColor theme="8"/>
        <bgColor indexed="64"/>
      </patternFill>
    </fill>
    <fill>
      <patternFill patternType="solid">
        <fgColor indexed="50"/>
        <bgColor indexed="64"/>
      </patternFill>
    </fill>
    <fill>
      <patternFill patternType="solid">
        <fgColor indexed="52"/>
        <bgColor indexed="64"/>
      </patternFill>
    </fill>
    <fill>
      <patternFill patternType="solid">
        <fgColor theme="4" tint="0.39997558519241921"/>
        <bgColor indexed="64"/>
      </patternFill>
    </fill>
    <fill>
      <patternFill patternType="solid">
        <fgColor theme="7" tint="-0.249977111117893"/>
        <bgColor indexed="64"/>
      </patternFill>
    </fill>
    <fill>
      <patternFill patternType="solid">
        <fgColor theme="0" tint="-0.249977111117893"/>
        <bgColor indexed="64"/>
      </patternFill>
    </fill>
  </fills>
  <borders count="24">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auto="1"/>
      </right>
      <top style="double">
        <color indexed="64"/>
      </top>
      <bottom style="double">
        <color indexed="64"/>
      </bottom>
      <diagonal/>
    </border>
    <border>
      <left style="double">
        <color indexed="64"/>
      </left>
      <right style="double">
        <color auto="1"/>
      </right>
      <top style="double">
        <color indexed="64"/>
      </top>
      <bottom style="double">
        <color indexed="64"/>
      </bottom>
      <diagonal/>
    </border>
  </borders>
  <cellStyleXfs count="2">
    <xf numFmtId="0" fontId="0" fillId="0" borderId="0"/>
    <xf numFmtId="0" fontId="6" fillId="0" borderId="2">
      <protection hidden="1"/>
    </xf>
  </cellStyleXfs>
  <cellXfs count="75">
    <xf numFmtId="0" fontId="0" fillId="0" borderId="0" xfId="0"/>
    <xf numFmtId="0" fontId="2" fillId="0" borderId="0" xfId="0" applyFont="1" applyAlignment="1">
      <alignment horizontal="center" vertical="center"/>
    </xf>
    <xf numFmtId="2" fontId="2" fillId="0" borderId="13" xfId="0" applyNumberFormat="1" applyFont="1" applyFill="1" applyBorder="1" applyAlignment="1" applyProtection="1">
      <alignment horizontal="left" vertical="center"/>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xf numFmtId="14" fontId="2" fillId="0" borderId="0" xfId="0" applyNumberFormat="1" applyFont="1"/>
    <xf numFmtId="49" fontId="2" fillId="0" borderId="0" xfId="0" applyNumberFormat="1" applyFont="1"/>
    <xf numFmtId="0" fontId="7" fillId="0" borderId="0" xfId="0" applyFont="1"/>
    <xf numFmtId="164" fontId="2" fillId="0" borderId="0" xfId="0" applyNumberFormat="1" applyFont="1" applyAlignment="1">
      <alignment horizontal="center" vertical="center"/>
    </xf>
    <xf numFmtId="164" fontId="2" fillId="0" borderId="0" xfId="0" applyNumberFormat="1" applyFont="1" applyAlignment="1">
      <alignment horizontal="right" vertical="center"/>
    </xf>
    <xf numFmtId="165" fontId="2" fillId="0" borderId="0" xfId="0" applyNumberFormat="1" applyFont="1" applyAlignment="1">
      <alignment horizontal="left" vertical="center"/>
    </xf>
    <xf numFmtId="0" fontId="2" fillId="0" borderId="13" xfId="0" applyFont="1" applyBorder="1"/>
    <xf numFmtId="0" fontId="2" fillId="0" borderId="11" xfId="0" applyFont="1" applyBorder="1"/>
    <xf numFmtId="0" fontId="1" fillId="0" borderId="11" xfId="0" applyFont="1" applyBorder="1"/>
    <xf numFmtId="0" fontId="0" fillId="0" borderId="0" xfId="0" applyNumberFormat="1" applyAlignment="1">
      <alignment horizontal="center" vertical="center"/>
    </xf>
    <xf numFmtId="0" fontId="0" fillId="0" borderId="15" xfId="0" applyBorder="1"/>
    <xf numFmtId="0" fontId="0" fillId="0" borderId="8" xfId="0" applyBorder="1"/>
    <xf numFmtId="14" fontId="11" fillId="0" borderId="8" xfId="0" applyNumberFormat="1" applyFont="1" applyBorder="1" applyAlignment="1">
      <alignment horizontal="center" vertical="center"/>
    </xf>
    <xf numFmtId="0" fontId="12" fillId="0" borderId="8" xfId="0" applyFont="1" applyBorder="1" applyAlignment="1">
      <alignment horizontal="center" vertical="center"/>
    </xf>
    <xf numFmtId="0" fontId="12" fillId="0" borderId="16" xfId="0" applyFont="1" applyBorder="1" applyAlignment="1">
      <alignment horizontal="center" vertical="center"/>
    </xf>
    <xf numFmtId="0" fontId="0" fillId="0" borderId="0" xfId="0" applyAlignment="1">
      <alignment horizontal="right" vertical="center"/>
    </xf>
    <xf numFmtId="0" fontId="10" fillId="0" borderId="0" xfId="0" applyFont="1" applyAlignment="1">
      <alignment horizontal="right" vertical="center"/>
    </xf>
    <xf numFmtId="0" fontId="9" fillId="4" borderId="3" xfId="0" applyFont="1" applyFill="1" applyBorder="1" applyAlignment="1">
      <alignment horizontal="center" vertical="center"/>
    </xf>
    <xf numFmtId="0" fontId="9" fillId="7" borderId="3" xfId="0" applyFont="1" applyFill="1" applyBorder="1" applyAlignment="1">
      <alignment horizontal="center" vertical="center"/>
    </xf>
    <xf numFmtId="0" fontId="9" fillId="8" borderId="3" xfId="0" applyFont="1" applyFill="1" applyBorder="1" applyAlignment="1">
      <alignment horizontal="center" vertical="center"/>
    </xf>
    <xf numFmtId="0" fontId="13" fillId="8" borderId="4" xfId="0" applyFont="1" applyFill="1" applyBorder="1" applyAlignment="1">
      <alignment horizontal="center" vertical="center"/>
    </xf>
    <xf numFmtId="0" fontId="1" fillId="0" borderId="0" xfId="0" applyFont="1" applyAlignment="1">
      <alignment horizontal="left" vertical="center"/>
    </xf>
    <xf numFmtId="0" fontId="2" fillId="0" borderId="0" xfId="0" applyFont="1" applyAlignment="1">
      <alignment vertical="center"/>
    </xf>
    <xf numFmtId="0" fontId="0" fillId="0" borderId="23" xfId="0" applyBorder="1"/>
    <xf numFmtId="0" fontId="0" fillId="5" borderId="23" xfId="0" applyFill="1" applyBorder="1"/>
    <xf numFmtId="0" fontId="0" fillId="6" borderId="23" xfId="0" applyFill="1" applyBorder="1"/>
    <xf numFmtId="14" fontId="0" fillId="0" borderId="11" xfId="0" applyNumberFormat="1" applyBorder="1" applyAlignment="1">
      <alignment horizontal="left" vertical="center"/>
    </xf>
    <xf numFmtId="2" fontId="1" fillId="0" borderId="12" xfId="0" applyNumberFormat="1" applyFont="1" applyBorder="1" applyAlignment="1">
      <alignment horizontal="center" vertical="center"/>
    </xf>
    <xf numFmtId="2" fontId="1" fillId="0" borderId="0" xfId="0" applyNumberFormat="1" applyFont="1" applyAlignment="1">
      <alignment horizontal="left" vertical="center"/>
    </xf>
    <xf numFmtId="2" fontId="0" fillId="5" borderId="23" xfId="0" applyNumberFormat="1" applyFill="1" applyBorder="1"/>
    <xf numFmtId="2" fontId="0" fillId="0" borderId="23" xfId="0" applyNumberFormat="1" applyBorder="1"/>
    <xf numFmtId="2" fontId="0" fillId="6" borderId="23" xfId="0" applyNumberFormat="1" applyFill="1" applyBorder="1"/>
    <xf numFmtId="2" fontId="2" fillId="9" borderId="11" xfId="0" applyNumberFormat="1" applyFont="1" applyFill="1" applyBorder="1" applyAlignment="1">
      <alignment horizontal="center" vertical="center"/>
    </xf>
    <xf numFmtId="2" fontId="1" fillId="0" borderId="11" xfId="0" applyNumberFormat="1" applyFont="1" applyBorder="1" applyAlignment="1">
      <alignment horizontal="center" vertical="center"/>
    </xf>
    <xf numFmtId="0" fontId="2" fillId="2" borderId="6" xfId="0" applyFont="1" applyFill="1" applyBorder="1" applyAlignment="1">
      <alignment horizontal="center" vertical="center" wrapText="1"/>
    </xf>
    <xf numFmtId="0" fontId="3" fillId="3" borderId="0" xfId="0" applyFont="1" applyFill="1" applyAlignment="1">
      <alignment horizontal="center" vertical="center"/>
    </xf>
    <xf numFmtId="2" fontId="2" fillId="0" borderId="11" xfId="0" applyNumberFormat="1" applyFont="1" applyBorder="1" applyAlignment="1">
      <alignment horizontal="center" vertical="center"/>
    </xf>
    <xf numFmtId="2" fontId="2" fillId="0" borderId="0" xfId="0" applyNumberFormat="1" applyFont="1"/>
    <xf numFmtId="0" fontId="2" fillId="0" borderId="0" xfId="0" applyFont="1" applyAlignment="1">
      <alignment horizontal="left"/>
    </xf>
    <xf numFmtId="0" fontId="3" fillId="3" borderId="2" xfId="0" applyFont="1" applyFill="1" applyBorder="1" applyAlignment="1">
      <alignment horizontal="center" vertical="center"/>
    </xf>
    <xf numFmtId="0" fontId="0" fillId="0" borderId="5"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2" fontId="2" fillId="0" borderId="0" xfId="0" applyNumberFormat="1" applyFont="1" applyBorder="1" applyAlignment="1" applyProtection="1">
      <alignment horizontal="right" vertical="center"/>
    </xf>
    <xf numFmtId="0" fontId="14" fillId="4" borderId="18" xfId="0" applyFont="1" applyFill="1" applyBorder="1" applyAlignment="1">
      <alignment horizontal="center" vertical="center"/>
    </xf>
    <xf numFmtId="0" fontId="14" fillId="4" borderId="0" xfId="0" applyFont="1" applyFill="1" applyBorder="1" applyAlignment="1">
      <alignment horizontal="center" vertical="center"/>
    </xf>
    <xf numFmtId="14" fontId="13" fillId="4" borderId="18" xfId="0" applyNumberFormat="1" applyFont="1" applyFill="1" applyBorder="1" applyAlignment="1">
      <alignment horizontal="center" vertical="center"/>
    </xf>
    <xf numFmtId="14" fontId="13" fillId="4" borderId="0" xfId="0" applyNumberFormat="1" applyFont="1" applyFill="1" applyBorder="1" applyAlignment="1">
      <alignment horizontal="center" vertical="center"/>
    </xf>
    <xf numFmtId="0" fontId="2" fillId="0" borderId="13" xfId="0" applyFont="1" applyBorder="1" applyAlignment="1" applyProtection="1">
      <alignment horizontal="left" vertical="center"/>
    </xf>
    <xf numFmtId="0" fontId="2" fillId="0" borderId="14" xfId="0" applyFont="1" applyBorder="1" applyAlignment="1" applyProtection="1">
      <alignment horizontal="left" vertical="center"/>
    </xf>
    <xf numFmtId="164" fontId="4" fillId="0" borderId="0" xfId="0" applyNumberFormat="1" applyFont="1" applyAlignment="1">
      <alignment horizontal="center"/>
    </xf>
    <xf numFmtId="0" fontId="4" fillId="0" borderId="0" xfId="0" applyFont="1" applyAlignment="1">
      <alignment horizontal="center"/>
    </xf>
    <xf numFmtId="0" fontId="2" fillId="0" borderId="9" xfId="0" applyFont="1" applyBorder="1" applyAlignment="1" applyProtection="1">
      <alignment horizontal="left" vertical="center"/>
    </xf>
    <xf numFmtId="0" fontId="2" fillId="0" borderId="10" xfId="0" applyFont="1" applyBorder="1" applyAlignment="1" applyProtection="1">
      <alignment horizontal="left" vertical="center"/>
    </xf>
    <xf numFmtId="2" fontId="1" fillId="0" borderId="19" xfId="0" applyNumberFormat="1" applyFont="1" applyBorder="1" applyAlignment="1">
      <alignment horizontal="center" vertical="center"/>
    </xf>
    <xf numFmtId="2" fontId="1" fillId="0" borderId="17" xfId="0" applyNumberFormat="1" applyFont="1" applyBorder="1" applyAlignment="1">
      <alignment horizontal="center" vertical="center"/>
    </xf>
    <xf numFmtId="0" fontId="8" fillId="0" borderId="0" xfId="0" applyFont="1" applyAlignment="1">
      <alignment horizontal="right" vertical="center"/>
    </xf>
    <xf numFmtId="0" fontId="9" fillId="4" borderId="1"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4" xfId="0" applyFont="1" applyFill="1" applyBorder="1" applyAlignment="1">
      <alignment horizontal="center" vertical="center"/>
    </xf>
    <xf numFmtId="0" fontId="2" fillId="0" borderId="5" xfId="0" applyFont="1" applyBorder="1" applyAlignment="1">
      <alignment horizontal="center" vertical="center"/>
    </xf>
    <xf numFmtId="14" fontId="2" fillId="0" borderId="2" xfId="0" applyNumberFormat="1" applyFont="1" applyBorder="1" applyAlignment="1">
      <alignment horizontal="center" vertical="center"/>
    </xf>
    <xf numFmtId="2" fontId="2" fillId="0" borderId="11" xfId="0" applyNumberFormat="1" applyFont="1" applyBorder="1" applyAlignment="1">
      <alignment horizontal="center" vertical="center"/>
    </xf>
    <xf numFmtId="2" fontId="3" fillId="3" borderId="2" xfId="0" applyNumberFormat="1" applyFont="1" applyFill="1" applyBorder="1" applyAlignment="1">
      <alignment horizontal="center" vertical="center"/>
    </xf>
    <xf numFmtId="2" fontId="15" fillId="3" borderId="2" xfId="0" applyNumberFormat="1" applyFont="1" applyFill="1" applyBorder="1" applyAlignment="1">
      <alignment horizontal="center" vertical="center"/>
    </xf>
    <xf numFmtId="0" fontId="2" fillId="2" borderId="2" xfId="0" applyFont="1" applyFill="1" applyBorder="1" applyAlignment="1">
      <alignment horizontal="center" vertical="center"/>
    </xf>
  </cellXfs>
  <cellStyles count="2">
    <cellStyle name="flash" xfId="1"/>
    <cellStyle name="Normal" xfId="0" builtinId="0"/>
  </cellStyles>
  <dxfs count="212">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5" tint="0.39994506668294322"/>
        </patternFill>
      </fill>
    </dxf>
    <dxf>
      <fill>
        <patternFill>
          <bgColor theme="9" tint="0.7999816888943144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color theme="0"/>
      </font>
    </dxf>
    <dxf>
      <font>
        <color theme="0"/>
      </font>
    </dxf>
  </dxfs>
  <tableStyles count="0" defaultTableStyle="TableStyleMedium2" defaultPivotStyle="PivotStyleLight16"/>
  <colors>
    <mruColors>
      <color rgb="FF0000FF"/>
      <color rgb="FFFFFFCC"/>
      <color rgb="FFF7FFFF"/>
      <color rgb="FFBFBFB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ointage_2019-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Pointage"/>
      <sheetName val="Data"/>
      <sheetName val="Recap"/>
      <sheetName val="RecapHeureSup"/>
      <sheetName val="DemandeConges"/>
      <sheetName val="Impots"/>
      <sheetName val="Recapitualtif"/>
      <sheetName val="Sauv"/>
      <sheetName val="BD_CAL"/>
      <sheetName val="Recap_demande"/>
      <sheetName val="ImprimerPointage"/>
    </sheetNames>
    <sheetDataSet>
      <sheetData sheetId="0" refreshError="1"/>
      <sheetData sheetId="1" refreshError="1"/>
      <sheetData sheetId="2">
        <row r="4">
          <cell r="I4">
            <v>35.4</v>
          </cell>
        </row>
        <row r="5">
          <cell r="I5">
            <v>38.4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BB56"/>
  <sheetViews>
    <sheetView showGridLines="0" zoomScaleNormal="100" workbookViewId="0">
      <selection activeCell="E4" sqref="E4"/>
    </sheetView>
  </sheetViews>
  <sheetFormatPr baseColWidth="10" defaultColWidth="11.42578125" defaultRowHeight="15" x14ac:dyDescent="0.25"/>
  <cols>
    <col min="2" max="2" width="16.42578125" customWidth="1"/>
    <col min="3" max="3" width="12.85546875" customWidth="1"/>
    <col min="5" max="6" width="11.42578125" style="4"/>
    <col min="7" max="8" width="11.42578125" style="3"/>
  </cols>
  <sheetData>
    <row r="1" spans="2:9" x14ac:dyDescent="0.25">
      <c r="C1" s="3"/>
      <c r="D1" s="3"/>
      <c r="E1" s="15"/>
      <c r="F1" s="15"/>
      <c r="G1" s="15"/>
      <c r="H1" s="15"/>
      <c r="I1" s="15"/>
    </row>
    <row r="2" spans="2:9" ht="15.75" thickBot="1" x14ac:dyDescent="0.3">
      <c r="B2" s="46" t="s">
        <v>76</v>
      </c>
      <c r="C2" s="46"/>
      <c r="D2" s="46"/>
      <c r="E2" s="46"/>
      <c r="F2" s="46"/>
      <c r="G2" s="46"/>
      <c r="H2" s="46"/>
    </row>
    <row r="3" spans="2:9" ht="25.5" customHeight="1" x14ac:dyDescent="0.25">
      <c r="B3" s="16"/>
      <c r="C3" s="17"/>
      <c r="D3" s="17"/>
      <c r="E3" s="18" t="s">
        <v>77</v>
      </c>
      <c r="F3" s="18" t="s">
        <v>78</v>
      </c>
      <c r="G3" s="19" t="s">
        <v>0</v>
      </c>
      <c r="H3" s="20" t="s">
        <v>1</v>
      </c>
    </row>
    <row r="4" spans="2:9" x14ac:dyDescent="0.25">
      <c r="B4" s="21" t="s">
        <v>79</v>
      </c>
      <c r="C4" s="32">
        <f>ImprimerPointage!C3</f>
        <v>43586</v>
      </c>
      <c r="D4" s="3">
        <f>YEAR(C4)</f>
        <v>2019</v>
      </c>
      <c r="E4" s="4">
        <f>DATE($D$4,1,3)-WEEKDAY(DATE($D$4,1,3))-5+7*$H$4</f>
        <v>43584</v>
      </c>
      <c r="F4" s="4">
        <f t="shared" ref="F4:F56" si="0">IF(E4=0,0,E4+6)</f>
        <v>43590</v>
      </c>
      <c r="G4" s="3">
        <f>YEAR(E4)</f>
        <v>2019</v>
      </c>
      <c r="H4" s="15">
        <f>WEEKNUM($C$4,1)</f>
        <v>18</v>
      </c>
    </row>
    <row r="5" spans="2:9" x14ac:dyDescent="0.25">
      <c r="B5" s="21" t="s">
        <v>80</v>
      </c>
      <c r="C5" s="32">
        <f>ImprimerPointage!D3</f>
        <v>43616</v>
      </c>
      <c r="E5" s="4">
        <f t="shared" ref="E5:E56" si="1">IF(F4=0,0,IF(F4&gt;=$C$5,0,F4+1))</f>
        <v>43591</v>
      </c>
      <c r="F5" s="4">
        <f t="shared" si="0"/>
        <v>43597</v>
      </c>
      <c r="G5" s="3">
        <f t="shared" ref="G5:G34" si="2">YEAR(E5)</f>
        <v>2019</v>
      </c>
      <c r="H5" s="15">
        <f t="shared" ref="H5:H56" si="3">(WEEKNUM($E5,1))</f>
        <v>19</v>
      </c>
    </row>
    <row r="6" spans="2:9" x14ac:dyDescent="0.25">
      <c r="E6" s="4">
        <f t="shared" si="1"/>
        <v>43598</v>
      </c>
      <c r="F6" s="4">
        <f t="shared" si="0"/>
        <v>43604</v>
      </c>
      <c r="G6" s="3">
        <f t="shared" si="2"/>
        <v>2019</v>
      </c>
      <c r="H6" s="15">
        <f t="shared" si="3"/>
        <v>20</v>
      </c>
    </row>
    <row r="7" spans="2:9" x14ac:dyDescent="0.25">
      <c r="E7" s="4">
        <f t="shared" si="1"/>
        <v>43605</v>
      </c>
      <c r="F7" s="4">
        <f t="shared" si="0"/>
        <v>43611</v>
      </c>
      <c r="G7" s="3">
        <f t="shared" si="2"/>
        <v>2019</v>
      </c>
      <c r="H7" s="15">
        <f t="shared" si="3"/>
        <v>21</v>
      </c>
    </row>
    <row r="8" spans="2:9" x14ac:dyDescent="0.25">
      <c r="E8" s="4">
        <f t="shared" si="1"/>
        <v>43612</v>
      </c>
      <c r="F8" s="4">
        <f t="shared" si="0"/>
        <v>43618</v>
      </c>
      <c r="G8" s="3">
        <f t="shared" si="2"/>
        <v>2019</v>
      </c>
      <c r="H8" s="15">
        <f t="shared" si="3"/>
        <v>22</v>
      </c>
    </row>
    <row r="9" spans="2:9" x14ac:dyDescent="0.25">
      <c r="E9" s="4">
        <f t="shared" si="1"/>
        <v>0</v>
      </c>
      <c r="F9" s="4">
        <f t="shared" si="0"/>
        <v>0</v>
      </c>
      <c r="G9" s="3">
        <f t="shared" si="2"/>
        <v>1900</v>
      </c>
      <c r="H9" s="15">
        <f t="shared" si="3"/>
        <v>0</v>
      </c>
    </row>
    <row r="10" spans="2:9" x14ac:dyDescent="0.25">
      <c r="E10" s="4">
        <f t="shared" si="1"/>
        <v>0</v>
      </c>
      <c r="F10" s="4">
        <f t="shared" si="0"/>
        <v>0</v>
      </c>
      <c r="G10" s="3">
        <f t="shared" si="2"/>
        <v>1900</v>
      </c>
      <c r="H10" s="15">
        <f t="shared" si="3"/>
        <v>0</v>
      </c>
    </row>
    <row r="11" spans="2:9" x14ac:dyDescent="0.25">
      <c r="E11" s="4">
        <f t="shared" si="1"/>
        <v>0</v>
      </c>
      <c r="F11" s="4">
        <f t="shared" si="0"/>
        <v>0</v>
      </c>
      <c r="G11" s="3">
        <f t="shared" si="2"/>
        <v>1900</v>
      </c>
      <c r="H11" s="15">
        <f t="shared" si="3"/>
        <v>0</v>
      </c>
    </row>
    <row r="12" spans="2:9" x14ac:dyDescent="0.25">
      <c r="E12" s="4">
        <f t="shared" si="1"/>
        <v>0</v>
      </c>
      <c r="F12" s="4">
        <f t="shared" si="0"/>
        <v>0</v>
      </c>
      <c r="G12" s="3">
        <f t="shared" si="2"/>
        <v>1900</v>
      </c>
      <c r="H12" s="15">
        <f t="shared" si="3"/>
        <v>0</v>
      </c>
    </row>
    <row r="13" spans="2:9" x14ac:dyDescent="0.25">
      <c r="E13" s="4">
        <f t="shared" si="1"/>
        <v>0</v>
      </c>
      <c r="F13" s="4">
        <f t="shared" si="0"/>
        <v>0</v>
      </c>
      <c r="G13" s="3">
        <f t="shared" si="2"/>
        <v>1900</v>
      </c>
      <c r="H13" s="15">
        <f t="shared" si="3"/>
        <v>0</v>
      </c>
    </row>
    <row r="14" spans="2:9" x14ac:dyDescent="0.25">
      <c r="E14" s="4">
        <f t="shared" si="1"/>
        <v>0</v>
      </c>
      <c r="F14" s="4">
        <f t="shared" si="0"/>
        <v>0</v>
      </c>
      <c r="G14" s="3">
        <f t="shared" si="2"/>
        <v>1900</v>
      </c>
      <c r="H14" s="15">
        <f t="shared" si="3"/>
        <v>0</v>
      </c>
    </row>
    <row r="15" spans="2:9" x14ac:dyDescent="0.25">
      <c r="E15" s="4">
        <f t="shared" si="1"/>
        <v>0</v>
      </c>
      <c r="F15" s="4">
        <f t="shared" si="0"/>
        <v>0</v>
      </c>
      <c r="G15" s="3">
        <f t="shared" si="2"/>
        <v>1900</v>
      </c>
      <c r="H15" s="15">
        <f t="shared" si="3"/>
        <v>0</v>
      </c>
    </row>
    <row r="16" spans="2:9" x14ac:dyDescent="0.25">
      <c r="E16" s="4">
        <f t="shared" si="1"/>
        <v>0</v>
      </c>
      <c r="F16" s="4">
        <f t="shared" si="0"/>
        <v>0</v>
      </c>
      <c r="G16" s="3">
        <f t="shared" si="2"/>
        <v>1900</v>
      </c>
      <c r="H16" s="15">
        <f t="shared" si="3"/>
        <v>0</v>
      </c>
    </row>
    <row r="17" spans="5:54" x14ac:dyDescent="0.25">
      <c r="E17" s="4">
        <f t="shared" si="1"/>
        <v>0</v>
      </c>
      <c r="F17" s="4">
        <f t="shared" si="0"/>
        <v>0</v>
      </c>
      <c r="G17" s="3">
        <f t="shared" si="2"/>
        <v>1900</v>
      </c>
      <c r="H17" s="15">
        <f t="shared" si="3"/>
        <v>0</v>
      </c>
    </row>
    <row r="18" spans="5:54" x14ac:dyDescent="0.25">
      <c r="E18" s="4">
        <f t="shared" si="1"/>
        <v>0</v>
      </c>
      <c r="F18" s="4">
        <f t="shared" si="0"/>
        <v>0</v>
      </c>
      <c r="G18" s="3">
        <f t="shared" si="2"/>
        <v>1900</v>
      </c>
      <c r="H18" s="15">
        <f t="shared" si="3"/>
        <v>0</v>
      </c>
    </row>
    <row r="19" spans="5:54" x14ac:dyDescent="0.25">
      <c r="E19" s="4">
        <f t="shared" si="1"/>
        <v>0</v>
      </c>
      <c r="F19" s="4">
        <f t="shared" si="0"/>
        <v>0</v>
      </c>
      <c r="G19" s="3">
        <f t="shared" si="2"/>
        <v>1900</v>
      </c>
      <c r="H19" s="15">
        <f t="shared" si="3"/>
        <v>0</v>
      </c>
    </row>
    <row r="20" spans="5:54" x14ac:dyDescent="0.25">
      <c r="E20" s="4">
        <f t="shared" si="1"/>
        <v>0</v>
      </c>
      <c r="F20" s="4">
        <f t="shared" si="0"/>
        <v>0</v>
      </c>
      <c r="G20" s="3">
        <f t="shared" si="2"/>
        <v>1900</v>
      </c>
      <c r="H20" s="15">
        <f t="shared" si="3"/>
        <v>0</v>
      </c>
    </row>
    <row r="21" spans="5:54" x14ac:dyDescent="0.25">
      <c r="E21" s="4">
        <f t="shared" si="1"/>
        <v>0</v>
      </c>
      <c r="F21" s="4">
        <f t="shared" si="0"/>
        <v>0</v>
      </c>
      <c r="G21" s="3">
        <f t="shared" si="2"/>
        <v>1900</v>
      </c>
      <c r="H21" s="15">
        <f t="shared" si="3"/>
        <v>0</v>
      </c>
    </row>
    <row r="22" spans="5:54" x14ac:dyDescent="0.25">
      <c r="E22" s="4">
        <f t="shared" si="1"/>
        <v>0</v>
      </c>
      <c r="F22" s="4">
        <f t="shared" si="0"/>
        <v>0</v>
      </c>
      <c r="G22" s="3">
        <f t="shared" si="2"/>
        <v>1900</v>
      </c>
      <c r="H22" s="15">
        <f t="shared" si="3"/>
        <v>0</v>
      </c>
    </row>
    <row r="23" spans="5:54" x14ac:dyDescent="0.25">
      <c r="E23" s="4">
        <f t="shared" si="1"/>
        <v>0</v>
      </c>
      <c r="F23" s="4">
        <f t="shared" si="0"/>
        <v>0</v>
      </c>
      <c r="G23" s="3">
        <f t="shared" si="2"/>
        <v>1900</v>
      </c>
      <c r="H23" s="15">
        <f t="shared" si="3"/>
        <v>0</v>
      </c>
    </row>
    <row r="24" spans="5:54" x14ac:dyDescent="0.25">
      <c r="E24" s="4">
        <f t="shared" si="1"/>
        <v>0</v>
      </c>
      <c r="F24" s="4">
        <f t="shared" si="0"/>
        <v>0</v>
      </c>
      <c r="G24" s="3">
        <f t="shared" si="2"/>
        <v>1900</v>
      </c>
      <c r="H24" s="15">
        <f t="shared" si="3"/>
        <v>0</v>
      </c>
      <c r="BB24" t="s">
        <v>84</v>
      </c>
    </row>
    <row r="25" spans="5:54" x14ac:dyDescent="0.25">
      <c r="E25" s="4">
        <f t="shared" si="1"/>
        <v>0</v>
      </c>
      <c r="F25" s="4">
        <f t="shared" si="0"/>
        <v>0</v>
      </c>
      <c r="G25" s="3">
        <f t="shared" si="2"/>
        <v>1900</v>
      </c>
      <c r="H25" s="15">
        <f t="shared" si="3"/>
        <v>0</v>
      </c>
    </row>
    <row r="26" spans="5:54" x14ac:dyDescent="0.25">
      <c r="E26" s="4">
        <f t="shared" si="1"/>
        <v>0</v>
      </c>
      <c r="F26" s="4">
        <f t="shared" si="0"/>
        <v>0</v>
      </c>
      <c r="G26" s="3">
        <f t="shared" si="2"/>
        <v>1900</v>
      </c>
      <c r="H26" s="15">
        <f t="shared" si="3"/>
        <v>0</v>
      </c>
    </row>
    <row r="27" spans="5:54" x14ac:dyDescent="0.25">
      <c r="E27" s="4">
        <f t="shared" si="1"/>
        <v>0</v>
      </c>
      <c r="F27" s="4">
        <f t="shared" si="0"/>
        <v>0</v>
      </c>
      <c r="G27" s="3">
        <f t="shared" si="2"/>
        <v>1900</v>
      </c>
      <c r="H27" s="15">
        <f t="shared" si="3"/>
        <v>0</v>
      </c>
    </row>
    <row r="28" spans="5:54" x14ac:dyDescent="0.25">
      <c r="E28" s="4">
        <f t="shared" si="1"/>
        <v>0</v>
      </c>
      <c r="F28" s="4">
        <f t="shared" si="0"/>
        <v>0</v>
      </c>
      <c r="G28" s="3">
        <f t="shared" si="2"/>
        <v>1900</v>
      </c>
      <c r="H28" s="15">
        <f t="shared" si="3"/>
        <v>0</v>
      </c>
    </row>
    <row r="29" spans="5:54" x14ac:dyDescent="0.25">
      <c r="E29" s="4">
        <f t="shared" si="1"/>
        <v>0</v>
      </c>
      <c r="F29" s="4">
        <f t="shared" si="0"/>
        <v>0</v>
      </c>
      <c r="G29" s="3">
        <f t="shared" si="2"/>
        <v>1900</v>
      </c>
      <c r="H29" s="15">
        <f t="shared" si="3"/>
        <v>0</v>
      </c>
    </row>
    <row r="30" spans="5:54" x14ac:dyDescent="0.25">
      <c r="E30" s="4">
        <f t="shared" si="1"/>
        <v>0</v>
      </c>
      <c r="F30" s="4">
        <f t="shared" si="0"/>
        <v>0</v>
      </c>
      <c r="G30" s="3">
        <f t="shared" si="2"/>
        <v>1900</v>
      </c>
      <c r="H30" s="15">
        <f t="shared" si="3"/>
        <v>0</v>
      </c>
    </row>
    <row r="31" spans="5:54" x14ac:dyDescent="0.25">
      <c r="E31" s="4">
        <f t="shared" si="1"/>
        <v>0</v>
      </c>
      <c r="F31" s="4">
        <f t="shared" si="0"/>
        <v>0</v>
      </c>
      <c r="G31" s="3">
        <f t="shared" si="2"/>
        <v>1900</v>
      </c>
      <c r="H31" s="15">
        <f t="shared" si="3"/>
        <v>0</v>
      </c>
    </row>
    <row r="32" spans="5:54" x14ac:dyDescent="0.25">
      <c r="E32" s="4">
        <f t="shared" si="1"/>
        <v>0</v>
      </c>
      <c r="F32" s="4">
        <f t="shared" si="0"/>
        <v>0</v>
      </c>
      <c r="G32" s="3">
        <f t="shared" si="2"/>
        <v>1900</v>
      </c>
      <c r="H32" s="15">
        <f t="shared" si="3"/>
        <v>0</v>
      </c>
    </row>
    <row r="33" spans="5:8" x14ac:dyDescent="0.25">
      <c r="E33" s="4">
        <f t="shared" si="1"/>
        <v>0</v>
      </c>
      <c r="F33" s="4">
        <f t="shared" si="0"/>
        <v>0</v>
      </c>
      <c r="G33" s="3">
        <f t="shared" si="2"/>
        <v>1900</v>
      </c>
      <c r="H33" s="15">
        <f t="shared" si="3"/>
        <v>0</v>
      </c>
    </row>
    <row r="34" spans="5:8" x14ac:dyDescent="0.25">
      <c r="E34" s="4">
        <f t="shared" si="1"/>
        <v>0</v>
      </c>
      <c r="F34" s="4">
        <f t="shared" si="0"/>
        <v>0</v>
      </c>
      <c r="G34" s="3">
        <f t="shared" si="2"/>
        <v>1900</v>
      </c>
      <c r="H34" s="15">
        <f t="shared" si="3"/>
        <v>0</v>
      </c>
    </row>
    <row r="35" spans="5:8" ht="15" customHeight="1" x14ac:dyDescent="0.25">
      <c r="E35" s="4">
        <f t="shared" si="1"/>
        <v>0</v>
      </c>
      <c r="F35" s="4">
        <f t="shared" si="0"/>
        <v>0</v>
      </c>
      <c r="G35" s="3">
        <f>YEAR(E35)</f>
        <v>1900</v>
      </c>
      <c r="H35" s="15">
        <f t="shared" si="3"/>
        <v>0</v>
      </c>
    </row>
    <row r="36" spans="5:8" x14ac:dyDescent="0.25">
      <c r="E36" s="4">
        <f t="shared" si="1"/>
        <v>0</v>
      </c>
      <c r="F36" s="4">
        <f t="shared" si="0"/>
        <v>0</v>
      </c>
      <c r="G36" s="3">
        <f t="shared" ref="G36:G48" si="4">YEAR(E36)</f>
        <v>1900</v>
      </c>
      <c r="H36" s="15">
        <f t="shared" si="3"/>
        <v>0</v>
      </c>
    </row>
    <row r="37" spans="5:8" x14ac:dyDescent="0.25">
      <c r="E37" s="4">
        <f t="shared" si="1"/>
        <v>0</v>
      </c>
      <c r="F37" s="4">
        <f t="shared" si="0"/>
        <v>0</v>
      </c>
      <c r="G37" s="3">
        <f t="shared" si="4"/>
        <v>1900</v>
      </c>
      <c r="H37" s="15">
        <f t="shared" si="3"/>
        <v>0</v>
      </c>
    </row>
    <row r="38" spans="5:8" x14ac:dyDescent="0.25">
      <c r="E38" s="4">
        <f t="shared" si="1"/>
        <v>0</v>
      </c>
      <c r="F38" s="4">
        <f t="shared" si="0"/>
        <v>0</v>
      </c>
      <c r="G38" s="3">
        <f t="shared" si="4"/>
        <v>1900</v>
      </c>
      <c r="H38" s="15">
        <f t="shared" si="3"/>
        <v>0</v>
      </c>
    </row>
    <row r="39" spans="5:8" x14ac:dyDescent="0.25">
      <c r="E39" s="4">
        <f t="shared" si="1"/>
        <v>0</v>
      </c>
      <c r="F39" s="4">
        <f t="shared" si="0"/>
        <v>0</v>
      </c>
      <c r="G39" s="3">
        <f t="shared" si="4"/>
        <v>1900</v>
      </c>
      <c r="H39" s="15">
        <f t="shared" si="3"/>
        <v>0</v>
      </c>
    </row>
    <row r="40" spans="5:8" x14ac:dyDescent="0.25">
      <c r="E40" s="4">
        <f t="shared" si="1"/>
        <v>0</v>
      </c>
      <c r="F40" s="4">
        <f t="shared" si="0"/>
        <v>0</v>
      </c>
      <c r="G40" s="3">
        <f t="shared" si="4"/>
        <v>1900</v>
      </c>
      <c r="H40" s="15">
        <f t="shared" si="3"/>
        <v>0</v>
      </c>
    </row>
    <row r="41" spans="5:8" x14ac:dyDescent="0.25">
      <c r="E41" s="4">
        <f t="shared" si="1"/>
        <v>0</v>
      </c>
      <c r="F41" s="4">
        <f t="shared" si="0"/>
        <v>0</v>
      </c>
      <c r="G41" s="3">
        <f t="shared" si="4"/>
        <v>1900</v>
      </c>
      <c r="H41" s="15">
        <f t="shared" si="3"/>
        <v>0</v>
      </c>
    </row>
    <row r="42" spans="5:8" x14ac:dyDescent="0.25">
      <c r="E42" s="4">
        <f t="shared" si="1"/>
        <v>0</v>
      </c>
      <c r="F42" s="4">
        <f t="shared" si="0"/>
        <v>0</v>
      </c>
      <c r="G42" s="3">
        <f t="shared" si="4"/>
        <v>1900</v>
      </c>
      <c r="H42" s="15">
        <f t="shared" si="3"/>
        <v>0</v>
      </c>
    </row>
    <row r="43" spans="5:8" x14ac:dyDescent="0.25">
      <c r="E43" s="4">
        <f t="shared" si="1"/>
        <v>0</v>
      </c>
      <c r="F43" s="4">
        <f t="shared" si="0"/>
        <v>0</v>
      </c>
      <c r="G43" s="3">
        <f t="shared" si="4"/>
        <v>1900</v>
      </c>
      <c r="H43" s="15">
        <f t="shared" si="3"/>
        <v>0</v>
      </c>
    </row>
    <row r="44" spans="5:8" x14ac:dyDescent="0.25">
      <c r="E44" s="4">
        <f t="shared" si="1"/>
        <v>0</v>
      </c>
      <c r="F44" s="4">
        <f t="shared" si="0"/>
        <v>0</v>
      </c>
      <c r="G44" s="3">
        <f t="shared" si="4"/>
        <v>1900</v>
      </c>
      <c r="H44" s="15">
        <f t="shared" si="3"/>
        <v>0</v>
      </c>
    </row>
    <row r="45" spans="5:8" x14ac:dyDescent="0.25">
      <c r="E45" s="4">
        <f t="shared" si="1"/>
        <v>0</v>
      </c>
      <c r="F45" s="4">
        <f t="shared" si="0"/>
        <v>0</v>
      </c>
      <c r="G45" s="3">
        <f t="shared" si="4"/>
        <v>1900</v>
      </c>
      <c r="H45" s="15">
        <f t="shared" si="3"/>
        <v>0</v>
      </c>
    </row>
    <row r="46" spans="5:8" x14ac:dyDescent="0.25">
      <c r="E46" s="4">
        <f t="shared" si="1"/>
        <v>0</v>
      </c>
      <c r="F46" s="4">
        <f t="shared" si="0"/>
        <v>0</v>
      </c>
      <c r="G46" s="3">
        <f t="shared" si="4"/>
        <v>1900</v>
      </c>
      <c r="H46" s="15">
        <f t="shared" si="3"/>
        <v>0</v>
      </c>
    </row>
    <row r="47" spans="5:8" x14ac:dyDescent="0.25">
      <c r="E47" s="4">
        <f t="shared" si="1"/>
        <v>0</v>
      </c>
      <c r="F47" s="4">
        <f t="shared" si="0"/>
        <v>0</v>
      </c>
      <c r="G47" s="3">
        <f t="shared" si="4"/>
        <v>1900</v>
      </c>
      <c r="H47" s="15">
        <f t="shared" si="3"/>
        <v>0</v>
      </c>
    </row>
    <row r="48" spans="5:8" x14ac:dyDescent="0.25">
      <c r="E48" s="4">
        <f t="shared" si="1"/>
        <v>0</v>
      </c>
      <c r="F48" s="4">
        <f t="shared" si="0"/>
        <v>0</v>
      </c>
      <c r="G48" s="3">
        <f t="shared" si="4"/>
        <v>1900</v>
      </c>
      <c r="H48" s="15">
        <f t="shared" si="3"/>
        <v>0</v>
      </c>
    </row>
    <row r="49" spans="5:8" x14ac:dyDescent="0.25">
      <c r="E49" s="4">
        <f t="shared" si="1"/>
        <v>0</v>
      </c>
      <c r="F49" s="4">
        <f t="shared" si="0"/>
        <v>0</v>
      </c>
      <c r="G49" s="3">
        <f>YEAR(E49)</f>
        <v>1900</v>
      </c>
      <c r="H49" s="15">
        <f t="shared" si="3"/>
        <v>0</v>
      </c>
    </row>
    <row r="50" spans="5:8" x14ac:dyDescent="0.25">
      <c r="E50" s="4">
        <f t="shared" si="1"/>
        <v>0</v>
      </c>
      <c r="F50" s="4">
        <f t="shared" si="0"/>
        <v>0</v>
      </c>
      <c r="G50" s="3">
        <f t="shared" ref="G50:G56" si="5">YEAR(E50)</f>
        <v>1900</v>
      </c>
      <c r="H50" s="15">
        <f t="shared" si="3"/>
        <v>0</v>
      </c>
    </row>
    <row r="51" spans="5:8" x14ac:dyDescent="0.25">
      <c r="E51" s="4">
        <f t="shared" si="1"/>
        <v>0</v>
      </c>
      <c r="F51" s="4">
        <f t="shared" si="0"/>
        <v>0</v>
      </c>
      <c r="G51" s="3">
        <f t="shared" si="5"/>
        <v>1900</v>
      </c>
      <c r="H51" s="15">
        <f t="shared" si="3"/>
        <v>0</v>
      </c>
    </row>
    <row r="52" spans="5:8" x14ac:dyDescent="0.25">
      <c r="E52" s="4">
        <f t="shared" si="1"/>
        <v>0</v>
      </c>
      <c r="F52" s="4">
        <f t="shared" si="0"/>
        <v>0</v>
      </c>
      <c r="G52" s="3">
        <f t="shared" si="5"/>
        <v>1900</v>
      </c>
      <c r="H52" s="15">
        <f t="shared" si="3"/>
        <v>0</v>
      </c>
    </row>
    <row r="53" spans="5:8" x14ac:dyDescent="0.25">
      <c r="E53" s="4">
        <f t="shared" si="1"/>
        <v>0</v>
      </c>
      <c r="F53" s="4">
        <f t="shared" si="0"/>
        <v>0</v>
      </c>
      <c r="G53" s="3">
        <f t="shared" si="5"/>
        <v>1900</v>
      </c>
      <c r="H53" s="15">
        <f t="shared" si="3"/>
        <v>0</v>
      </c>
    </row>
    <row r="54" spans="5:8" x14ac:dyDescent="0.25">
      <c r="E54" s="4">
        <f t="shared" si="1"/>
        <v>0</v>
      </c>
      <c r="F54" s="4">
        <f t="shared" si="0"/>
        <v>0</v>
      </c>
      <c r="G54" s="3">
        <f t="shared" si="5"/>
        <v>1900</v>
      </c>
      <c r="H54" s="15">
        <f t="shared" si="3"/>
        <v>0</v>
      </c>
    </row>
    <row r="55" spans="5:8" x14ac:dyDescent="0.25">
      <c r="E55" s="4">
        <f t="shared" si="1"/>
        <v>0</v>
      </c>
      <c r="F55" s="4">
        <f t="shared" si="0"/>
        <v>0</v>
      </c>
      <c r="G55" s="3">
        <f t="shared" si="5"/>
        <v>1900</v>
      </c>
      <c r="H55" s="15">
        <f t="shared" si="3"/>
        <v>0</v>
      </c>
    </row>
    <row r="56" spans="5:8" x14ac:dyDescent="0.25">
      <c r="E56" s="4">
        <f t="shared" si="1"/>
        <v>0</v>
      </c>
      <c r="F56" s="4">
        <f t="shared" si="0"/>
        <v>0</v>
      </c>
      <c r="G56" s="3">
        <f t="shared" si="5"/>
        <v>1900</v>
      </c>
      <c r="H56" s="15">
        <f t="shared" si="3"/>
        <v>0</v>
      </c>
    </row>
  </sheetData>
  <mergeCells count="1">
    <mergeCell ref="B2:H2"/>
  </mergeCells>
  <conditionalFormatting sqref="E4:H56">
    <cfRule type="cellIs" dxfId="211" priority="1" operator="equal">
      <formula>1900</formula>
    </cfRule>
    <cfRule type="cellIs" dxfId="210" priority="2" operator="equal">
      <formula>0</formula>
    </cfRule>
  </conditionalFormatting>
  <pageMargins left="0.7" right="0.7" top="0.75" bottom="0.75" header="0.3" footer="0.3"/>
  <pageSetup paperSize="9" scale="1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3:U59"/>
  <sheetViews>
    <sheetView showGridLines="0" workbookViewId="0">
      <selection activeCell="X20" sqref="X20"/>
    </sheetView>
  </sheetViews>
  <sheetFormatPr baseColWidth="10" defaultColWidth="11.42578125" defaultRowHeight="15" x14ac:dyDescent="0.25"/>
  <sheetData>
    <row r="3" spans="1:21" ht="15.75" thickBot="1" x14ac:dyDescent="0.3"/>
    <row r="4" spans="1:21" ht="16.5" thickTop="1" thickBot="1" x14ac:dyDescent="0.3">
      <c r="A4" s="47" t="s">
        <v>82</v>
      </c>
      <c r="B4" s="48"/>
      <c r="C4" s="48"/>
      <c r="D4" s="48"/>
      <c r="E4" s="48"/>
      <c r="F4" s="48"/>
      <c r="G4" s="48"/>
      <c r="H4" s="48"/>
      <c r="I4" s="48"/>
      <c r="J4" s="48"/>
      <c r="K4" s="48"/>
      <c r="L4" s="48"/>
      <c r="M4" s="48"/>
      <c r="N4" s="48"/>
      <c r="O4" s="48"/>
      <c r="P4" s="48"/>
      <c r="Q4" s="48"/>
      <c r="R4" s="48"/>
      <c r="S4" s="48"/>
      <c r="T4" s="48"/>
      <c r="U4" s="49"/>
    </row>
    <row r="5" spans="1:21" ht="16.5" thickTop="1" thickBot="1" x14ac:dyDescent="0.3">
      <c r="A5" s="29"/>
      <c r="B5" s="30" t="s">
        <v>6</v>
      </c>
      <c r="C5" s="30" t="s">
        <v>7</v>
      </c>
      <c r="D5" s="30" t="s">
        <v>8</v>
      </c>
      <c r="E5" s="30" t="s">
        <v>9</v>
      </c>
      <c r="F5" s="30" t="s">
        <v>10</v>
      </c>
      <c r="G5" s="30" t="s">
        <v>11</v>
      </c>
      <c r="H5" s="30" t="s">
        <v>12</v>
      </c>
      <c r="I5" s="30" t="s">
        <v>13</v>
      </c>
      <c r="J5" s="30" t="s">
        <v>14</v>
      </c>
      <c r="K5" s="29" t="s">
        <v>15</v>
      </c>
      <c r="L5" s="31" t="s">
        <v>6</v>
      </c>
      <c r="M5" s="31" t="s">
        <v>7</v>
      </c>
      <c r="N5" s="31" t="s">
        <v>8</v>
      </c>
      <c r="O5" s="31" t="s">
        <v>9</v>
      </c>
      <c r="P5" s="31" t="s">
        <v>10</v>
      </c>
      <c r="Q5" s="31" t="s">
        <v>11</v>
      </c>
      <c r="R5" s="31" t="s">
        <v>12</v>
      </c>
      <c r="S5" s="31" t="s">
        <v>13</v>
      </c>
      <c r="T5" s="31" t="s">
        <v>14</v>
      </c>
      <c r="U5" s="31" t="s">
        <v>15</v>
      </c>
    </row>
    <row r="6" spans="1:21" ht="16.5" thickTop="1" thickBot="1" x14ac:dyDescent="0.3">
      <c r="A6" s="29" t="s">
        <v>28</v>
      </c>
      <c r="B6" s="35">
        <v>7.58</v>
      </c>
      <c r="C6" s="35">
        <v>8.75</v>
      </c>
      <c r="D6" s="35">
        <v>7</v>
      </c>
      <c r="E6" s="35">
        <v>7</v>
      </c>
      <c r="F6" s="35">
        <v>7</v>
      </c>
      <c r="G6" s="35"/>
      <c r="H6" s="35"/>
      <c r="I6" s="35">
        <v>37.33</v>
      </c>
      <c r="J6" s="35">
        <v>0</v>
      </c>
      <c r="K6" s="36"/>
      <c r="L6" s="37"/>
      <c r="M6" s="37"/>
      <c r="N6" s="37"/>
      <c r="O6" s="37"/>
      <c r="P6" s="37"/>
      <c r="Q6" s="37"/>
      <c r="R6" s="37"/>
      <c r="S6" s="37"/>
      <c r="T6" s="37"/>
      <c r="U6" s="37">
        <v>0</v>
      </c>
    </row>
    <row r="7" spans="1:21" ht="16.5" thickTop="1" thickBot="1" x14ac:dyDescent="0.3">
      <c r="A7" s="29" t="s">
        <v>29</v>
      </c>
      <c r="B7" s="35">
        <v>7.58</v>
      </c>
      <c r="C7" s="35">
        <v>10.5</v>
      </c>
      <c r="D7" s="35">
        <v>8</v>
      </c>
      <c r="E7" s="35">
        <v>7</v>
      </c>
      <c r="F7" s="35">
        <v>7</v>
      </c>
      <c r="G7" s="35"/>
      <c r="H7" s="35"/>
      <c r="I7" s="35">
        <v>40.08</v>
      </c>
      <c r="J7" s="35">
        <v>0</v>
      </c>
      <c r="K7" s="36"/>
      <c r="L7" s="37"/>
      <c r="M7" s="37"/>
      <c r="N7" s="37"/>
      <c r="O7" s="37"/>
      <c r="P7" s="37"/>
      <c r="Q7" s="37"/>
      <c r="R7" s="37"/>
      <c r="S7" s="37"/>
      <c r="T7" s="37"/>
      <c r="U7" s="37">
        <v>0</v>
      </c>
    </row>
    <row r="8" spans="1:21" ht="16.5" thickTop="1" thickBot="1" x14ac:dyDescent="0.3">
      <c r="A8" s="29" t="s">
        <v>30</v>
      </c>
      <c r="B8" s="35">
        <v>10</v>
      </c>
      <c r="C8" s="35">
        <v>11</v>
      </c>
      <c r="D8" s="35">
        <v>7</v>
      </c>
      <c r="E8" s="35">
        <v>8</v>
      </c>
      <c r="F8" s="35">
        <v>7</v>
      </c>
      <c r="G8" s="35"/>
      <c r="H8" s="35"/>
      <c r="I8" s="35">
        <v>43</v>
      </c>
      <c r="J8" s="35">
        <v>0</v>
      </c>
      <c r="K8" s="36"/>
      <c r="L8" s="37"/>
      <c r="M8" s="37"/>
      <c r="N8" s="37"/>
      <c r="O8" s="37"/>
      <c r="P8" s="37"/>
      <c r="Q8" s="37"/>
      <c r="R8" s="37"/>
      <c r="S8" s="37"/>
      <c r="T8" s="37"/>
      <c r="U8" s="37">
        <v>0</v>
      </c>
    </row>
    <row r="9" spans="1:21" ht="16.5" thickTop="1" thickBot="1" x14ac:dyDescent="0.3">
      <c r="A9" s="29" t="s">
        <v>31</v>
      </c>
      <c r="B9" s="35"/>
      <c r="C9" s="35">
        <v>7.58</v>
      </c>
      <c r="D9" s="35">
        <v>9</v>
      </c>
      <c r="E9" s="35">
        <v>7</v>
      </c>
      <c r="F9" s="35">
        <v>9</v>
      </c>
      <c r="G9" s="35"/>
      <c r="H9" s="35"/>
      <c r="I9" s="35">
        <v>32.58</v>
      </c>
      <c r="J9" s="35">
        <v>0</v>
      </c>
      <c r="K9" s="36"/>
      <c r="L9" s="37">
        <v>7</v>
      </c>
      <c r="M9" s="37"/>
      <c r="N9" s="37"/>
      <c r="O9" s="37"/>
      <c r="P9" s="37"/>
      <c r="Q9" s="37"/>
      <c r="R9" s="37"/>
      <c r="S9" s="37"/>
      <c r="T9" s="37"/>
      <c r="U9" s="37">
        <v>7</v>
      </c>
    </row>
    <row r="10" spans="1:21" ht="16.5" thickTop="1" thickBot="1" x14ac:dyDescent="0.3">
      <c r="A10" s="29" t="s">
        <v>32</v>
      </c>
      <c r="B10" s="35">
        <v>7.58</v>
      </c>
      <c r="C10" s="35">
        <v>7</v>
      </c>
      <c r="D10" s="35"/>
      <c r="E10" s="35">
        <v>7</v>
      </c>
      <c r="F10" s="35">
        <v>7</v>
      </c>
      <c r="G10" s="35"/>
      <c r="H10" s="35"/>
      <c r="I10" s="35">
        <v>28.58</v>
      </c>
      <c r="J10" s="35">
        <v>0</v>
      </c>
      <c r="K10" s="36"/>
      <c r="L10" s="37"/>
      <c r="M10" s="37"/>
      <c r="N10" s="37">
        <v>7</v>
      </c>
      <c r="O10" s="37"/>
      <c r="P10" s="37"/>
      <c r="Q10" s="37"/>
      <c r="R10" s="37"/>
      <c r="S10" s="37"/>
      <c r="T10" s="37"/>
      <c r="U10" s="37">
        <v>7</v>
      </c>
    </row>
    <row r="11" spans="1:21" ht="16.5" thickTop="1" thickBot="1" x14ac:dyDescent="0.3">
      <c r="A11" s="29" t="s">
        <v>33</v>
      </c>
      <c r="B11" s="35">
        <v>9</v>
      </c>
      <c r="C11" s="35">
        <v>7</v>
      </c>
      <c r="D11" s="35"/>
      <c r="E11" s="35">
        <v>7</v>
      </c>
      <c r="F11" s="35">
        <v>7</v>
      </c>
      <c r="G11" s="35"/>
      <c r="H11" s="35"/>
      <c r="I11" s="35">
        <v>30</v>
      </c>
      <c r="J11" s="35">
        <v>0</v>
      </c>
      <c r="K11" s="36"/>
      <c r="L11" s="37"/>
      <c r="M11" s="37"/>
      <c r="N11" s="37">
        <v>7</v>
      </c>
      <c r="O11" s="37"/>
      <c r="P11" s="37"/>
      <c r="Q11" s="37"/>
      <c r="R11" s="37"/>
      <c r="S11" s="37"/>
      <c r="T11" s="37"/>
      <c r="U11" s="37">
        <v>7</v>
      </c>
    </row>
    <row r="12" spans="1:21" ht="16.5" thickTop="1" thickBot="1" x14ac:dyDescent="0.3">
      <c r="A12" s="29" t="s">
        <v>34</v>
      </c>
      <c r="B12" s="35">
        <v>7.583333333333333</v>
      </c>
      <c r="C12" s="35">
        <v>7</v>
      </c>
      <c r="D12" s="35">
        <v>7</v>
      </c>
      <c r="E12" s="35">
        <v>7</v>
      </c>
      <c r="F12" s="35">
        <v>7</v>
      </c>
      <c r="G12" s="35"/>
      <c r="H12" s="35"/>
      <c r="I12" s="35">
        <v>35.583333333333329</v>
      </c>
      <c r="J12" s="35">
        <v>0</v>
      </c>
      <c r="K12" s="36"/>
      <c r="L12" s="37"/>
      <c r="M12" s="37"/>
      <c r="N12" s="37"/>
      <c r="O12" s="37"/>
      <c r="P12" s="37"/>
      <c r="Q12" s="37"/>
      <c r="R12" s="37"/>
      <c r="S12" s="37"/>
      <c r="T12" s="37"/>
      <c r="U12" s="37">
        <v>0</v>
      </c>
    </row>
    <row r="13" spans="1:21" ht="16.5" thickTop="1" thickBot="1" x14ac:dyDescent="0.3">
      <c r="A13" s="29" t="s">
        <v>35</v>
      </c>
      <c r="B13" s="35">
        <v>7.42</v>
      </c>
      <c r="C13" s="35">
        <v>7</v>
      </c>
      <c r="D13" s="35">
        <v>7</v>
      </c>
      <c r="E13" s="35">
        <v>7</v>
      </c>
      <c r="F13" s="35">
        <v>7</v>
      </c>
      <c r="G13" s="35"/>
      <c r="H13" s="35"/>
      <c r="I13" s="35">
        <v>35.42</v>
      </c>
      <c r="J13" s="35">
        <v>0</v>
      </c>
      <c r="K13" s="36"/>
      <c r="L13" s="37"/>
      <c r="M13" s="37"/>
      <c r="N13" s="37"/>
      <c r="O13" s="37"/>
      <c r="P13" s="37"/>
      <c r="Q13" s="37"/>
      <c r="R13" s="37"/>
      <c r="S13" s="37"/>
      <c r="T13" s="37"/>
      <c r="U13" s="37">
        <v>0</v>
      </c>
    </row>
    <row r="14" spans="1:21" ht="16.5" thickTop="1" thickBot="1" x14ac:dyDescent="0.3">
      <c r="A14" s="29" t="s">
        <v>36</v>
      </c>
      <c r="B14" s="35">
        <v>7.42</v>
      </c>
      <c r="C14" s="35">
        <v>7</v>
      </c>
      <c r="D14" s="35">
        <v>7</v>
      </c>
      <c r="E14" s="35"/>
      <c r="F14" s="35">
        <v>7</v>
      </c>
      <c r="G14" s="35"/>
      <c r="H14" s="35"/>
      <c r="I14" s="35">
        <v>28.42</v>
      </c>
      <c r="J14" s="35">
        <v>0</v>
      </c>
      <c r="K14" s="36"/>
      <c r="L14" s="37"/>
      <c r="M14" s="37"/>
      <c r="N14" s="37"/>
      <c r="O14" s="37">
        <v>7</v>
      </c>
      <c r="P14" s="37"/>
      <c r="Q14" s="37"/>
      <c r="R14" s="37"/>
      <c r="S14" s="37"/>
      <c r="T14" s="37"/>
      <c r="U14" s="37">
        <v>7</v>
      </c>
    </row>
    <row r="15" spans="1:21" ht="16.5" thickTop="1" thickBot="1" x14ac:dyDescent="0.3">
      <c r="A15" s="29" t="s">
        <v>37</v>
      </c>
      <c r="B15" s="35">
        <v>7</v>
      </c>
      <c r="C15" s="35">
        <v>7.42</v>
      </c>
      <c r="D15" s="35">
        <v>8</v>
      </c>
      <c r="E15" s="35">
        <v>8</v>
      </c>
      <c r="F15" s="35">
        <v>8</v>
      </c>
      <c r="G15" s="35"/>
      <c r="H15" s="35"/>
      <c r="I15" s="35">
        <v>38.42</v>
      </c>
      <c r="J15" s="35">
        <v>0</v>
      </c>
      <c r="K15" s="36"/>
      <c r="L15" s="37"/>
      <c r="M15" s="37"/>
      <c r="N15" s="37"/>
      <c r="O15" s="37"/>
      <c r="P15" s="37"/>
      <c r="Q15" s="37"/>
      <c r="R15" s="37"/>
      <c r="S15" s="37"/>
      <c r="T15" s="37"/>
      <c r="U15" s="37">
        <v>0</v>
      </c>
    </row>
    <row r="16" spans="1:21" ht="16.5" thickTop="1" thickBot="1" x14ac:dyDescent="0.3">
      <c r="A16" s="29" t="s">
        <v>38</v>
      </c>
      <c r="B16" s="35"/>
      <c r="C16" s="35">
        <v>7.42</v>
      </c>
      <c r="D16" s="35">
        <v>7</v>
      </c>
      <c r="E16" s="35">
        <v>7</v>
      </c>
      <c r="F16" s="35">
        <v>7</v>
      </c>
      <c r="G16" s="35"/>
      <c r="H16" s="35"/>
      <c r="I16" s="35">
        <v>28.42</v>
      </c>
      <c r="J16" s="35">
        <v>0</v>
      </c>
      <c r="K16" s="36"/>
      <c r="L16" s="37">
        <v>7</v>
      </c>
      <c r="M16" s="37"/>
      <c r="N16" s="37"/>
      <c r="O16" s="37"/>
      <c r="P16" s="37"/>
      <c r="Q16" s="37"/>
      <c r="R16" s="37"/>
      <c r="S16" s="37"/>
      <c r="T16" s="37"/>
      <c r="U16" s="37">
        <v>7</v>
      </c>
    </row>
    <row r="17" spans="1:21" ht="16.5" thickTop="1" thickBot="1" x14ac:dyDescent="0.3">
      <c r="A17" s="29" t="s">
        <v>39</v>
      </c>
      <c r="B17" s="35">
        <v>7.42</v>
      </c>
      <c r="C17" s="35">
        <v>9</v>
      </c>
      <c r="D17" s="35">
        <v>10</v>
      </c>
      <c r="E17" s="35">
        <v>8</v>
      </c>
      <c r="F17" s="35">
        <v>7</v>
      </c>
      <c r="G17" s="35"/>
      <c r="H17" s="35"/>
      <c r="I17" s="35">
        <v>41.42</v>
      </c>
      <c r="J17" s="35">
        <v>0</v>
      </c>
      <c r="K17" s="36"/>
      <c r="L17" s="37"/>
      <c r="M17" s="37"/>
      <c r="N17" s="37"/>
      <c r="O17" s="37"/>
      <c r="P17" s="37"/>
      <c r="Q17" s="37"/>
      <c r="R17" s="37"/>
      <c r="S17" s="37"/>
      <c r="T17" s="37"/>
      <c r="U17" s="37">
        <v>0</v>
      </c>
    </row>
    <row r="18" spans="1:21" ht="16.5" thickTop="1" thickBot="1" x14ac:dyDescent="0.3">
      <c r="A18" s="29" t="s">
        <v>40</v>
      </c>
      <c r="B18" s="35">
        <v>7.42</v>
      </c>
      <c r="C18" s="35">
        <v>7</v>
      </c>
      <c r="D18" s="35">
        <v>7</v>
      </c>
      <c r="E18" s="35">
        <v>10</v>
      </c>
      <c r="F18" s="35">
        <v>10</v>
      </c>
      <c r="G18" s="35"/>
      <c r="H18" s="35"/>
      <c r="I18" s="35">
        <v>41.42</v>
      </c>
      <c r="J18" s="35">
        <v>0</v>
      </c>
      <c r="K18" s="36"/>
      <c r="L18" s="37"/>
      <c r="M18" s="37"/>
      <c r="N18" s="37"/>
      <c r="O18" s="37"/>
      <c r="P18" s="37"/>
      <c r="Q18" s="37"/>
      <c r="R18" s="37"/>
      <c r="S18" s="37"/>
      <c r="T18" s="37"/>
      <c r="U18" s="37">
        <v>0</v>
      </c>
    </row>
    <row r="19" spans="1:21" ht="16.5" thickTop="1" thickBot="1" x14ac:dyDescent="0.3">
      <c r="A19" s="29" t="s">
        <v>41</v>
      </c>
      <c r="B19" s="35">
        <v>7.42</v>
      </c>
      <c r="C19" s="35">
        <v>7</v>
      </c>
      <c r="D19" s="35">
        <v>7</v>
      </c>
      <c r="E19" s="35">
        <v>7</v>
      </c>
      <c r="F19" s="35">
        <v>7</v>
      </c>
      <c r="G19" s="35"/>
      <c r="H19" s="35"/>
      <c r="I19" s="35">
        <v>35.42</v>
      </c>
      <c r="J19" s="35">
        <v>0</v>
      </c>
      <c r="K19" s="36"/>
      <c r="L19" s="37"/>
      <c r="M19" s="37"/>
      <c r="N19" s="37"/>
      <c r="O19" s="37"/>
      <c r="P19" s="37"/>
      <c r="Q19" s="37"/>
      <c r="R19" s="37"/>
      <c r="S19" s="37"/>
      <c r="T19" s="37"/>
      <c r="U19" s="37">
        <v>0</v>
      </c>
    </row>
    <row r="20" spans="1:21" ht="16.5" thickTop="1" thickBot="1" x14ac:dyDescent="0.3">
      <c r="A20" s="29" t="s">
        <v>42</v>
      </c>
      <c r="B20" s="35">
        <v>7.42</v>
      </c>
      <c r="C20" s="35">
        <v>7</v>
      </c>
      <c r="D20" s="35">
        <v>7</v>
      </c>
      <c r="E20" s="35">
        <v>7</v>
      </c>
      <c r="F20" s="35">
        <v>7</v>
      </c>
      <c r="G20" s="35"/>
      <c r="H20" s="35"/>
      <c r="I20" s="35">
        <v>35.42</v>
      </c>
      <c r="J20" s="35">
        <v>0</v>
      </c>
      <c r="K20" s="36"/>
      <c r="L20" s="37"/>
      <c r="M20" s="37"/>
      <c r="N20" s="37"/>
      <c r="O20" s="37"/>
      <c r="P20" s="37"/>
      <c r="Q20" s="37"/>
      <c r="R20" s="37"/>
      <c r="S20" s="37"/>
      <c r="T20" s="37"/>
      <c r="U20" s="37">
        <v>0</v>
      </c>
    </row>
    <row r="21" spans="1:21" ht="16.5" thickTop="1" thickBot="1" x14ac:dyDescent="0.3">
      <c r="A21" s="29" t="s">
        <v>43</v>
      </c>
      <c r="B21" s="35">
        <v>7.42</v>
      </c>
      <c r="C21" s="35">
        <v>7</v>
      </c>
      <c r="D21" s="35">
        <v>7</v>
      </c>
      <c r="E21" s="35">
        <v>7</v>
      </c>
      <c r="F21" s="35">
        <v>7</v>
      </c>
      <c r="G21" s="35"/>
      <c r="H21" s="35"/>
      <c r="I21" s="35">
        <v>35.42</v>
      </c>
      <c r="J21" s="35">
        <v>0</v>
      </c>
      <c r="K21" s="36"/>
      <c r="L21" s="37"/>
      <c r="M21" s="37"/>
      <c r="N21" s="37"/>
      <c r="O21" s="37"/>
      <c r="P21" s="37"/>
      <c r="Q21" s="37"/>
      <c r="R21" s="37"/>
      <c r="S21" s="37"/>
      <c r="T21" s="37"/>
      <c r="U21" s="37">
        <v>0</v>
      </c>
    </row>
    <row r="22" spans="1:21" ht="16.5" thickTop="1" thickBot="1" x14ac:dyDescent="0.3">
      <c r="A22" s="29" t="s">
        <v>44</v>
      </c>
      <c r="B22" s="35">
        <v>7.42</v>
      </c>
      <c r="C22" s="35">
        <v>7</v>
      </c>
      <c r="D22" s="35">
        <v>7</v>
      </c>
      <c r="E22" s="35"/>
      <c r="F22" s="35"/>
      <c r="G22" s="35"/>
      <c r="H22" s="35"/>
      <c r="I22" s="35">
        <v>21.42</v>
      </c>
      <c r="J22" s="35">
        <v>0</v>
      </c>
      <c r="K22" s="36"/>
      <c r="L22" s="37"/>
      <c r="M22" s="37"/>
      <c r="N22" s="37"/>
      <c r="O22" s="37"/>
      <c r="P22" s="37"/>
      <c r="Q22" s="37"/>
      <c r="R22" s="37"/>
      <c r="S22" s="37"/>
      <c r="T22" s="37"/>
      <c r="U22" s="37">
        <v>0</v>
      </c>
    </row>
    <row r="23" spans="1:21" ht="16.5" thickTop="1" thickBot="1" x14ac:dyDescent="0.3">
      <c r="A23" s="29" t="s">
        <v>45</v>
      </c>
      <c r="B23" s="35"/>
      <c r="C23" s="35"/>
      <c r="D23" s="35"/>
      <c r="E23" s="35"/>
      <c r="F23" s="35"/>
      <c r="G23" s="35"/>
      <c r="H23" s="35"/>
      <c r="I23" s="35">
        <v>0</v>
      </c>
      <c r="J23" s="35">
        <v>0</v>
      </c>
      <c r="K23" s="36"/>
      <c r="L23" s="37"/>
      <c r="M23" s="37"/>
      <c r="N23" s="37"/>
      <c r="O23" s="37"/>
      <c r="P23" s="37"/>
      <c r="Q23" s="37"/>
      <c r="R23" s="37"/>
      <c r="S23" s="37"/>
      <c r="T23" s="37"/>
      <c r="U23" s="37">
        <v>0</v>
      </c>
    </row>
    <row r="24" spans="1:21" ht="16.5" thickTop="1" thickBot="1" x14ac:dyDescent="0.3">
      <c r="A24" s="29" t="s">
        <v>46</v>
      </c>
      <c r="B24" s="35"/>
      <c r="C24" s="35"/>
      <c r="D24" s="35"/>
      <c r="E24" s="35"/>
      <c r="F24" s="35"/>
      <c r="G24" s="35"/>
      <c r="H24" s="35"/>
      <c r="I24" s="35">
        <v>0</v>
      </c>
      <c r="J24" s="35">
        <v>0</v>
      </c>
      <c r="K24" s="36"/>
      <c r="L24" s="37"/>
      <c r="M24" s="37"/>
      <c r="N24" s="37"/>
      <c r="O24" s="37"/>
      <c r="P24" s="37"/>
      <c r="Q24" s="37"/>
      <c r="R24" s="37"/>
      <c r="S24" s="37"/>
      <c r="T24" s="37"/>
      <c r="U24" s="37">
        <v>0</v>
      </c>
    </row>
    <row r="25" spans="1:21" ht="16.5" thickTop="1" thickBot="1" x14ac:dyDescent="0.3">
      <c r="A25" s="29" t="s">
        <v>47</v>
      </c>
      <c r="B25" s="35"/>
      <c r="C25" s="35"/>
      <c r="D25" s="35"/>
      <c r="E25" s="35"/>
      <c r="F25" s="35"/>
      <c r="G25" s="35"/>
      <c r="H25" s="35"/>
      <c r="I25" s="35">
        <v>0</v>
      </c>
      <c r="J25" s="35">
        <v>0</v>
      </c>
      <c r="K25" s="36"/>
      <c r="L25" s="37"/>
      <c r="M25" s="37"/>
      <c r="N25" s="37"/>
      <c r="O25" s="37"/>
      <c r="P25" s="37"/>
      <c r="Q25" s="37"/>
      <c r="R25" s="37"/>
      <c r="S25" s="37"/>
      <c r="T25" s="37"/>
      <c r="U25" s="37">
        <v>0</v>
      </c>
    </row>
    <row r="26" spans="1:21" ht="16.5" thickTop="1" thickBot="1" x14ac:dyDescent="0.3">
      <c r="A26" s="29" t="s">
        <v>48</v>
      </c>
      <c r="B26" s="35"/>
      <c r="C26" s="35"/>
      <c r="D26" s="35"/>
      <c r="E26" s="35"/>
      <c r="F26" s="35"/>
      <c r="G26" s="35"/>
      <c r="H26" s="35"/>
      <c r="I26" s="35">
        <v>0</v>
      </c>
      <c r="J26" s="35">
        <v>0</v>
      </c>
      <c r="K26" s="36"/>
      <c r="L26" s="37"/>
      <c r="M26" s="37"/>
      <c r="N26" s="37"/>
      <c r="O26" s="37"/>
      <c r="P26" s="37"/>
      <c r="Q26" s="37"/>
      <c r="R26" s="37"/>
      <c r="S26" s="37"/>
      <c r="T26" s="37"/>
      <c r="U26" s="37">
        <v>0</v>
      </c>
    </row>
    <row r="27" spans="1:21" ht="16.5" thickTop="1" thickBot="1" x14ac:dyDescent="0.3">
      <c r="A27" s="29" t="s">
        <v>49</v>
      </c>
      <c r="B27" s="35"/>
      <c r="C27" s="35"/>
      <c r="D27" s="35"/>
      <c r="E27" s="35"/>
      <c r="F27" s="35"/>
      <c r="G27" s="35"/>
      <c r="H27" s="35"/>
      <c r="I27" s="35">
        <v>0</v>
      </c>
      <c r="J27" s="35">
        <v>0</v>
      </c>
      <c r="K27" s="36"/>
      <c r="L27" s="37"/>
      <c r="M27" s="37"/>
      <c r="N27" s="37"/>
      <c r="O27" s="37"/>
      <c r="P27" s="37"/>
      <c r="Q27" s="37"/>
      <c r="R27" s="37"/>
      <c r="S27" s="37"/>
      <c r="T27" s="37"/>
      <c r="U27" s="37">
        <v>0</v>
      </c>
    </row>
    <row r="28" spans="1:21" ht="16.5" thickTop="1" thickBot="1" x14ac:dyDescent="0.3">
      <c r="A28" s="29" t="s">
        <v>50</v>
      </c>
      <c r="B28" s="35"/>
      <c r="C28" s="35"/>
      <c r="D28" s="35"/>
      <c r="E28" s="35"/>
      <c r="F28" s="35"/>
      <c r="G28" s="35"/>
      <c r="H28" s="35"/>
      <c r="I28" s="35">
        <v>0</v>
      </c>
      <c r="J28" s="35">
        <v>0</v>
      </c>
      <c r="K28" s="36"/>
      <c r="L28" s="37"/>
      <c r="M28" s="37"/>
      <c r="N28" s="37"/>
      <c r="O28" s="37"/>
      <c r="P28" s="37"/>
      <c r="Q28" s="37"/>
      <c r="R28" s="37"/>
      <c r="S28" s="37"/>
      <c r="T28" s="37"/>
      <c r="U28" s="37">
        <v>0</v>
      </c>
    </row>
    <row r="29" spans="1:21" ht="16.5" thickTop="1" thickBot="1" x14ac:dyDescent="0.3">
      <c r="A29" s="29" t="s">
        <v>51</v>
      </c>
      <c r="B29" s="35"/>
      <c r="C29" s="35"/>
      <c r="D29" s="35"/>
      <c r="E29" s="35"/>
      <c r="F29" s="35"/>
      <c r="G29" s="35"/>
      <c r="H29" s="35"/>
      <c r="I29" s="35">
        <v>0</v>
      </c>
      <c r="J29" s="35">
        <v>0</v>
      </c>
      <c r="K29" s="36"/>
      <c r="L29" s="37"/>
      <c r="M29" s="37"/>
      <c r="N29" s="37"/>
      <c r="O29" s="37"/>
      <c r="P29" s="37"/>
      <c r="Q29" s="37"/>
      <c r="R29" s="37"/>
      <c r="S29" s="37"/>
      <c r="T29" s="37"/>
      <c r="U29" s="37">
        <v>0</v>
      </c>
    </row>
    <row r="30" spans="1:21" ht="16.5" thickTop="1" thickBot="1" x14ac:dyDescent="0.3">
      <c r="A30" s="29" t="s">
        <v>52</v>
      </c>
      <c r="B30" s="35"/>
      <c r="C30" s="35"/>
      <c r="D30" s="35"/>
      <c r="E30" s="35"/>
      <c r="F30" s="35"/>
      <c r="G30" s="35"/>
      <c r="H30" s="35"/>
      <c r="I30" s="35">
        <v>0</v>
      </c>
      <c r="J30" s="35">
        <v>0</v>
      </c>
      <c r="K30" s="36"/>
      <c r="L30" s="37"/>
      <c r="M30" s="37"/>
      <c r="N30" s="37"/>
      <c r="O30" s="37"/>
      <c r="P30" s="37"/>
      <c r="Q30" s="37"/>
      <c r="R30" s="37"/>
      <c r="S30" s="37"/>
      <c r="T30" s="37"/>
      <c r="U30" s="37">
        <v>0</v>
      </c>
    </row>
    <row r="31" spans="1:21" ht="16.5" thickTop="1" thickBot="1" x14ac:dyDescent="0.3">
      <c r="A31" s="29" t="s">
        <v>53</v>
      </c>
      <c r="B31" s="35"/>
      <c r="C31" s="35"/>
      <c r="D31" s="35"/>
      <c r="E31" s="35"/>
      <c r="F31" s="35"/>
      <c r="G31" s="35"/>
      <c r="H31" s="35"/>
      <c r="I31" s="35">
        <v>0</v>
      </c>
      <c r="J31" s="35">
        <v>0</v>
      </c>
      <c r="K31" s="36"/>
      <c r="L31" s="37"/>
      <c r="M31" s="37"/>
      <c r="N31" s="37"/>
      <c r="O31" s="37"/>
      <c r="P31" s="37"/>
      <c r="Q31" s="37"/>
      <c r="R31" s="37"/>
      <c r="S31" s="37"/>
      <c r="T31" s="37"/>
      <c r="U31" s="37">
        <v>0</v>
      </c>
    </row>
    <row r="32" spans="1:21" ht="16.5" thickTop="1" thickBot="1" x14ac:dyDescent="0.3">
      <c r="A32" s="29" t="s">
        <v>54</v>
      </c>
      <c r="B32" s="35"/>
      <c r="C32" s="35"/>
      <c r="D32" s="35"/>
      <c r="E32" s="35"/>
      <c r="F32" s="35"/>
      <c r="G32" s="35"/>
      <c r="H32" s="35"/>
      <c r="I32" s="35">
        <v>0</v>
      </c>
      <c r="J32" s="35">
        <v>0</v>
      </c>
      <c r="K32" s="36"/>
      <c r="L32" s="37"/>
      <c r="M32" s="37"/>
      <c r="N32" s="37"/>
      <c r="O32" s="37"/>
      <c r="P32" s="37"/>
      <c r="Q32" s="37"/>
      <c r="R32" s="37"/>
      <c r="S32" s="37"/>
      <c r="T32" s="37"/>
      <c r="U32" s="37">
        <v>0</v>
      </c>
    </row>
    <row r="33" spans="1:21" ht="16.5" thickTop="1" thickBot="1" x14ac:dyDescent="0.3">
      <c r="A33" s="29" t="s">
        <v>55</v>
      </c>
      <c r="B33" s="35"/>
      <c r="C33" s="35"/>
      <c r="D33" s="35"/>
      <c r="E33" s="35"/>
      <c r="F33" s="35"/>
      <c r="G33" s="35"/>
      <c r="H33" s="35"/>
      <c r="I33" s="35">
        <v>0</v>
      </c>
      <c r="J33" s="35">
        <v>0</v>
      </c>
      <c r="K33" s="36"/>
      <c r="L33" s="37"/>
      <c r="M33" s="37"/>
      <c r="N33" s="37"/>
      <c r="O33" s="37"/>
      <c r="P33" s="37"/>
      <c r="Q33" s="37"/>
      <c r="R33" s="37"/>
      <c r="S33" s="37"/>
      <c r="T33" s="37"/>
      <c r="U33" s="37">
        <v>0</v>
      </c>
    </row>
    <row r="34" spans="1:21" ht="16.5" thickTop="1" thickBot="1" x14ac:dyDescent="0.3">
      <c r="A34" s="29" t="s">
        <v>56</v>
      </c>
      <c r="B34" s="35"/>
      <c r="C34" s="35"/>
      <c r="D34" s="35"/>
      <c r="E34" s="35"/>
      <c r="F34" s="35"/>
      <c r="G34" s="35"/>
      <c r="H34" s="35"/>
      <c r="I34" s="35">
        <v>0</v>
      </c>
      <c r="J34" s="35">
        <v>0</v>
      </c>
      <c r="K34" s="36"/>
      <c r="L34" s="37"/>
      <c r="M34" s="37"/>
      <c r="N34" s="37"/>
      <c r="O34" s="37"/>
      <c r="P34" s="37"/>
      <c r="Q34" s="37"/>
      <c r="R34" s="37"/>
      <c r="S34" s="37"/>
      <c r="T34" s="37"/>
      <c r="U34" s="37">
        <v>0</v>
      </c>
    </row>
    <row r="35" spans="1:21" ht="16.5" thickTop="1" thickBot="1" x14ac:dyDescent="0.3">
      <c r="A35" s="29" t="s">
        <v>57</v>
      </c>
      <c r="B35" s="35"/>
      <c r="C35" s="35"/>
      <c r="D35" s="35"/>
      <c r="E35" s="35"/>
      <c r="F35" s="35"/>
      <c r="G35" s="35"/>
      <c r="H35" s="35"/>
      <c r="I35" s="35">
        <v>0</v>
      </c>
      <c r="J35" s="35">
        <v>0</v>
      </c>
      <c r="K35" s="36"/>
      <c r="L35" s="37"/>
      <c r="M35" s="37"/>
      <c r="N35" s="37"/>
      <c r="O35" s="37"/>
      <c r="P35" s="37"/>
      <c r="Q35" s="37"/>
      <c r="R35" s="37"/>
      <c r="S35" s="37"/>
      <c r="T35" s="37"/>
      <c r="U35" s="37">
        <v>0</v>
      </c>
    </row>
    <row r="36" spans="1:21" ht="16.5" thickTop="1" thickBot="1" x14ac:dyDescent="0.3">
      <c r="A36" s="29" t="s">
        <v>58</v>
      </c>
      <c r="B36" s="35"/>
      <c r="C36" s="35"/>
      <c r="D36" s="35"/>
      <c r="E36" s="35"/>
      <c r="F36" s="35"/>
      <c r="G36" s="35"/>
      <c r="H36" s="35"/>
      <c r="I36" s="35">
        <v>0</v>
      </c>
      <c r="J36" s="35">
        <v>0</v>
      </c>
      <c r="K36" s="36"/>
      <c r="L36" s="37"/>
      <c r="M36" s="37"/>
      <c r="N36" s="37"/>
      <c r="O36" s="37"/>
      <c r="P36" s="37"/>
      <c r="Q36" s="37"/>
      <c r="R36" s="37"/>
      <c r="S36" s="37"/>
      <c r="T36" s="37"/>
      <c r="U36" s="37">
        <v>0</v>
      </c>
    </row>
    <row r="37" spans="1:21" ht="16.5" thickTop="1" thickBot="1" x14ac:dyDescent="0.3">
      <c r="A37" s="29" t="s">
        <v>59</v>
      </c>
      <c r="B37" s="35"/>
      <c r="C37" s="35"/>
      <c r="D37" s="35"/>
      <c r="E37" s="35"/>
      <c r="F37" s="35"/>
      <c r="G37" s="35"/>
      <c r="H37" s="35"/>
      <c r="I37" s="35">
        <v>0</v>
      </c>
      <c r="J37" s="35">
        <v>0</v>
      </c>
      <c r="K37" s="36"/>
      <c r="L37" s="37"/>
      <c r="M37" s="37"/>
      <c r="N37" s="37"/>
      <c r="O37" s="37"/>
      <c r="P37" s="37"/>
      <c r="Q37" s="37"/>
      <c r="R37" s="37"/>
      <c r="S37" s="37"/>
      <c r="T37" s="37"/>
      <c r="U37" s="37">
        <v>0</v>
      </c>
    </row>
    <row r="38" spans="1:21" ht="16.5" thickTop="1" thickBot="1" x14ac:dyDescent="0.3">
      <c r="A38" s="29" t="s">
        <v>60</v>
      </c>
      <c r="B38" s="35"/>
      <c r="C38" s="35"/>
      <c r="D38" s="35"/>
      <c r="E38" s="35"/>
      <c r="F38" s="35"/>
      <c r="G38" s="35"/>
      <c r="H38" s="35"/>
      <c r="I38" s="35">
        <v>0</v>
      </c>
      <c r="J38" s="35">
        <v>0</v>
      </c>
      <c r="K38" s="36"/>
      <c r="L38" s="37"/>
      <c r="M38" s="37"/>
      <c r="N38" s="37"/>
      <c r="O38" s="37"/>
      <c r="P38" s="37"/>
      <c r="Q38" s="37"/>
      <c r="R38" s="37"/>
      <c r="S38" s="37"/>
      <c r="T38" s="37"/>
      <c r="U38" s="37">
        <v>0</v>
      </c>
    </row>
    <row r="39" spans="1:21" ht="16.5" thickTop="1" thickBot="1" x14ac:dyDescent="0.3">
      <c r="A39" s="29" t="s">
        <v>61</v>
      </c>
      <c r="B39" s="35"/>
      <c r="C39" s="35"/>
      <c r="D39" s="35"/>
      <c r="E39" s="35"/>
      <c r="F39" s="35"/>
      <c r="G39" s="35"/>
      <c r="H39" s="35"/>
      <c r="I39" s="35">
        <v>0</v>
      </c>
      <c r="J39" s="35">
        <v>0</v>
      </c>
      <c r="K39" s="36"/>
      <c r="L39" s="37"/>
      <c r="M39" s="37"/>
      <c r="N39" s="37"/>
      <c r="O39" s="37"/>
      <c r="P39" s="37"/>
      <c r="Q39" s="37"/>
      <c r="R39" s="37"/>
      <c r="S39" s="37"/>
      <c r="T39" s="37"/>
      <c r="U39" s="37">
        <v>0</v>
      </c>
    </row>
    <row r="40" spans="1:21" ht="16.5" thickTop="1" thickBot="1" x14ac:dyDescent="0.3">
      <c r="A40" s="29" t="s">
        <v>62</v>
      </c>
      <c r="B40" s="35"/>
      <c r="C40" s="35"/>
      <c r="D40" s="35"/>
      <c r="E40" s="35"/>
      <c r="F40" s="35"/>
      <c r="G40" s="35"/>
      <c r="H40" s="35"/>
      <c r="I40" s="35">
        <v>0</v>
      </c>
      <c r="J40" s="35">
        <v>0</v>
      </c>
      <c r="K40" s="36"/>
      <c r="L40" s="37"/>
      <c r="M40" s="37"/>
      <c r="N40" s="37"/>
      <c r="O40" s="37"/>
      <c r="P40" s="37"/>
      <c r="Q40" s="37"/>
      <c r="R40" s="37"/>
      <c r="S40" s="37"/>
      <c r="T40" s="37"/>
      <c r="U40" s="37">
        <v>0</v>
      </c>
    </row>
    <row r="41" spans="1:21" ht="16.5" thickTop="1" thickBot="1" x14ac:dyDescent="0.3">
      <c r="A41" s="29" t="s">
        <v>63</v>
      </c>
      <c r="B41" s="35"/>
      <c r="C41" s="35"/>
      <c r="D41" s="35"/>
      <c r="E41" s="35"/>
      <c r="F41" s="35"/>
      <c r="G41" s="35"/>
      <c r="H41" s="35"/>
      <c r="I41" s="35">
        <v>0</v>
      </c>
      <c r="J41" s="35">
        <v>0</v>
      </c>
      <c r="K41" s="36"/>
      <c r="L41" s="37"/>
      <c r="M41" s="37"/>
      <c r="N41" s="37"/>
      <c r="O41" s="37"/>
      <c r="P41" s="37"/>
      <c r="Q41" s="37"/>
      <c r="R41" s="37"/>
      <c r="S41" s="37"/>
      <c r="T41" s="37"/>
      <c r="U41" s="37">
        <v>0</v>
      </c>
    </row>
    <row r="42" spans="1:21" ht="16.5" thickTop="1" thickBot="1" x14ac:dyDescent="0.3">
      <c r="A42" s="29" t="s">
        <v>64</v>
      </c>
      <c r="B42" s="35"/>
      <c r="C42" s="35"/>
      <c r="D42" s="35"/>
      <c r="E42" s="35"/>
      <c r="F42" s="35"/>
      <c r="G42" s="35"/>
      <c r="H42" s="35"/>
      <c r="I42" s="35">
        <v>0</v>
      </c>
      <c r="J42" s="35">
        <v>0</v>
      </c>
      <c r="K42" s="36"/>
      <c r="L42" s="37"/>
      <c r="M42" s="37"/>
      <c r="N42" s="37"/>
      <c r="O42" s="37"/>
      <c r="P42" s="37"/>
      <c r="Q42" s="37"/>
      <c r="R42" s="37"/>
      <c r="S42" s="37"/>
      <c r="T42" s="37"/>
      <c r="U42" s="37">
        <v>0</v>
      </c>
    </row>
    <row r="43" spans="1:21" ht="16.5" thickTop="1" thickBot="1" x14ac:dyDescent="0.3">
      <c r="A43" s="29" t="s">
        <v>65</v>
      </c>
      <c r="B43" s="35"/>
      <c r="C43" s="35"/>
      <c r="D43" s="35"/>
      <c r="E43" s="35"/>
      <c r="F43" s="35"/>
      <c r="G43" s="35"/>
      <c r="H43" s="35"/>
      <c r="I43" s="35">
        <v>0</v>
      </c>
      <c r="J43" s="35">
        <v>0</v>
      </c>
      <c r="K43" s="36"/>
      <c r="L43" s="37"/>
      <c r="M43" s="37"/>
      <c r="N43" s="37"/>
      <c r="O43" s="37"/>
      <c r="P43" s="37"/>
      <c r="Q43" s="37"/>
      <c r="R43" s="37"/>
      <c r="S43" s="37"/>
      <c r="T43" s="37"/>
      <c r="U43" s="37">
        <v>0</v>
      </c>
    </row>
    <row r="44" spans="1:21" ht="16.5" thickTop="1" thickBot="1" x14ac:dyDescent="0.3">
      <c r="A44" s="29" t="s">
        <v>66</v>
      </c>
      <c r="B44" s="35"/>
      <c r="C44" s="35"/>
      <c r="D44" s="35"/>
      <c r="E44" s="35"/>
      <c r="F44" s="35"/>
      <c r="G44" s="35"/>
      <c r="H44" s="35"/>
      <c r="I44" s="35">
        <v>0</v>
      </c>
      <c r="J44" s="35">
        <v>0</v>
      </c>
      <c r="K44" s="36"/>
      <c r="L44" s="37"/>
      <c r="M44" s="37"/>
      <c r="N44" s="37"/>
      <c r="O44" s="37"/>
      <c r="P44" s="37"/>
      <c r="Q44" s="37"/>
      <c r="R44" s="37"/>
      <c r="S44" s="37"/>
      <c r="T44" s="37"/>
      <c r="U44" s="37">
        <v>0</v>
      </c>
    </row>
    <row r="45" spans="1:21" ht="16.5" thickTop="1" thickBot="1" x14ac:dyDescent="0.3">
      <c r="A45" s="29" t="s">
        <v>67</v>
      </c>
      <c r="B45" s="35"/>
      <c r="C45" s="35"/>
      <c r="D45" s="35"/>
      <c r="E45" s="35"/>
      <c r="F45" s="35"/>
      <c r="G45" s="35"/>
      <c r="H45" s="35"/>
      <c r="I45" s="35">
        <v>0</v>
      </c>
      <c r="J45" s="35">
        <v>0</v>
      </c>
      <c r="K45" s="36"/>
      <c r="L45" s="37"/>
      <c r="M45" s="37"/>
      <c r="N45" s="37"/>
      <c r="O45" s="37"/>
      <c r="P45" s="37"/>
      <c r="Q45" s="37"/>
      <c r="R45" s="37"/>
      <c r="S45" s="37"/>
      <c r="T45" s="37"/>
      <c r="U45" s="37">
        <v>0</v>
      </c>
    </row>
    <row r="46" spans="1:21" ht="16.5" thickTop="1" thickBot="1" x14ac:dyDescent="0.3">
      <c r="A46" s="29" t="s">
        <v>16</v>
      </c>
      <c r="B46" s="35"/>
      <c r="C46" s="35"/>
      <c r="D46" s="35"/>
      <c r="E46" s="35"/>
      <c r="F46" s="35"/>
      <c r="G46" s="35"/>
      <c r="H46" s="35"/>
      <c r="I46" s="35">
        <v>0</v>
      </c>
      <c r="J46" s="35">
        <v>0</v>
      </c>
      <c r="K46" s="36"/>
      <c r="L46" s="37"/>
      <c r="M46" s="37"/>
      <c r="N46" s="37"/>
      <c r="O46" s="37"/>
      <c r="P46" s="37"/>
      <c r="Q46" s="37"/>
      <c r="R46" s="37"/>
      <c r="S46" s="37"/>
      <c r="T46" s="37"/>
      <c r="U46" s="37">
        <v>0</v>
      </c>
    </row>
    <row r="47" spans="1:21" ht="16.5" thickTop="1" thickBot="1" x14ac:dyDescent="0.3">
      <c r="A47" s="29" t="s">
        <v>17</v>
      </c>
      <c r="B47" s="35"/>
      <c r="C47" s="35"/>
      <c r="D47" s="35"/>
      <c r="E47" s="35"/>
      <c r="F47" s="35"/>
      <c r="G47" s="35"/>
      <c r="H47" s="35"/>
      <c r="I47" s="35">
        <v>0</v>
      </c>
      <c r="J47" s="35">
        <v>0</v>
      </c>
      <c r="K47" s="36"/>
      <c r="L47" s="37"/>
      <c r="M47" s="37"/>
      <c r="N47" s="37"/>
      <c r="O47" s="37"/>
      <c r="P47" s="37"/>
      <c r="Q47" s="37"/>
      <c r="R47" s="37"/>
      <c r="S47" s="37"/>
      <c r="T47" s="37"/>
      <c r="U47" s="37">
        <v>0</v>
      </c>
    </row>
    <row r="48" spans="1:21" ht="16.5" thickTop="1" thickBot="1" x14ac:dyDescent="0.3">
      <c r="A48" s="29" t="s">
        <v>18</v>
      </c>
      <c r="B48" s="35"/>
      <c r="C48" s="35"/>
      <c r="D48" s="35"/>
      <c r="E48" s="35"/>
      <c r="F48" s="35"/>
      <c r="G48" s="35"/>
      <c r="H48" s="35"/>
      <c r="I48" s="35">
        <v>0</v>
      </c>
      <c r="J48" s="35">
        <v>0</v>
      </c>
      <c r="K48" s="36"/>
      <c r="L48" s="37"/>
      <c r="M48" s="37"/>
      <c r="N48" s="37"/>
      <c r="O48" s="37"/>
      <c r="P48" s="37"/>
      <c r="Q48" s="37"/>
      <c r="R48" s="37"/>
      <c r="S48" s="37"/>
      <c r="T48" s="37"/>
      <c r="U48" s="37">
        <v>0</v>
      </c>
    </row>
    <row r="49" spans="1:21" ht="16.5" thickTop="1" thickBot="1" x14ac:dyDescent="0.3">
      <c r="A49" s="29" t="s">
        <v>19</v>
      </c>
      <c r="B49" s="35"/>
      <c r="C49" s="35"/>
      <c r="D49" s="35"/>
      <c r="E49" s="35"/>
      <c r="F49" s="35"/>
      <c r="G49" s="35"/>
      <c r="H49" s="35"/>
      <c r="I49" s="35">
        <v>0</v>
      </c>
      <c r="J49" s="35">
        <v>0</v>
      </c>
      <c r="K49" s="36"/>
      <c r="L49" s="37"/>
      <c r="M49" s="37"/>
      <c r="N49" s="37"/>
      <c r="O49" s="37"/>
      <c r="P49" s="37"/>
      <c r="Q49" s="37"/>
      <c r="R49" s="37"/>
      <c r="S49" s="37"/>
      <c r="T49" s="37"/>
      <c r="U49" s="37">
        <v>0</v>
      </c>
    </row>
    <row r="50" spans="1:21" ht="16.5" thickTop="1" thickBot="1" x14ac:dyDescent="0.3">
      <c r="A50" s="29" t="s">
        <v>20</v>
      </c>
      <c r="B50" s="35"/>
      <c r="C50" s="35"/>
      <c r="D50" s="35"/>
      <c r="E50" s="35"/>
      <c r="F50" s="35"/>
      <c r="G50" s="35"/>
      <c r="H50" s="35"/>
      <c r="I50" s="35">
        <v>0</v>
      </c>
      <c r="J50" s="35">
        <v>0</v>
      </c>
      <c r="K50" s="36"/>
      <c r="L50" s="37"/>
      <c r="M50" s="37"/>
      <c r="N50" s="37"/>
      <c r="O50" s="37"/>
      <c r="P50" s="37"/>
      <c r="Q50" s="37"/>
      <c r="R50" s="37"/>
      <c r="S50" s="37"/>
      <c r="T50" s="37"/>
      <c r="U50" s="37">
        <v>0</v>
      </c>
    </row>
    <row r="51" spans="1:21" ht="16.5" thickTop="1" thickBot="1" x14ac:dyDescent="0.3">
      <c r="A51" s="29" t="s">
        <v>21</v>
      </c>
      <c r="B51" s="35"/>
      <c r="C51" s="35"/>
      <c r="D51" s="35"/>
      <c r="E51" s="35"/>
      <c r="F51" s="35"/>
      <c r="G51" s="35"/>
      <c r="H51" s="35"/>
      <c r="I51" s="35">
        <v>0</v>
      </c>
      <c r="J51" s="35">
        <v>0</v>
      </c>
      <c r="K51" s="36"/>
      <c r="L51" s="37"/>
      <c r="M51" s="37"/>
      <c r="N51" s="37"/>
      <c r="O51" s="37"/>
      <c r="P51" s="37"/>
      <c r="Q51" s="37"/>
      <c r="R51" s="37"/>
      <c r="S51" s="37"/>
      <c r="T51" s="37"/>
      <c r="U51" s="37">
        <v>0</v>
      </c>
    </row>
    <row r="52" spans="1:21" ht="16.5" thickTop="1" thickBot="1" x14ac:dyDescent="0.3">
      <c r="A52" s="29" t="s">
        <v>22</v>
      </c>
      <c r="B52" s="35"/>
      <c r="C52" s="35"/>
      <c r="D52" s="35"/>
      <c r="E52" s="35"/>
      <c r="F52" s="35"/>
      <c r="G52" s="35"/>
      <c r="H52" s="35"/>
      <c r="I52" s="35">
        <v>0</v>
      </c>
      <c r="J52" s="35">
        <v>0</v>
      </c>
      <c r="K52" s="36"/>
      <c r="L52" s="37"/>
      <c r="M52" s="37"/>
      <c r="N52" s="37"/>
      <c r="O52" s="37"/>
      <c r="P52" s="37"/>
      <c r="Q52" s="37"/>
      <c r="R52" s="37"/>
      <c r="S52" s="37"/>
      <c r="T52" s="37"/>
      <c r="U52" s="37">
        <v>0</v>
      </c>
    </row>
    <row r="53" spans="1:21" ht="16.5" thickTop="1" thickBot="1" x14ac:dyDescent="0.3">
      <c r="A53" s="29" t="s">
        <v>23</v>
      </c>
      <c r="B53" s="35"/>
      <c r="C53" s="35"/>
      <c r="D53" s="35"/>
      <c r="E53" s="35"/>
      <c r="F53" s="35"/>
      <c r="G53" s="35"/>
      <c r="H53" s="35"/>
      <c r="I53" s="35">
        <v>0</v>
      </c>
      <c r="J53" s="35">
        <v>0</v>
      </c>
      <c r="K53" s="36"/>
      <c r="L53" s="37"/>
      <c r="M53" s="37"/>
      <c r="N53" s="37"/>
      <c r="O53" s="37"/>
      <c r="P53" s="37"/>
      <c r="Q53" s="37"/>
      <c r="R53" s="37"/>
      <c r="S53" s="37"/>
      <c r="T53" s="37"/>
      <c r="U53" s="37">
        <v>0</v>
      </c>
    </row>
    <row r="54" spans="1:21" ht="16.5" thickTop="1" thickBot="1" x14ac:dyDescent="0.3">
      <c r="A54" s="29" t="s">
        <v>24</v>
      </c>
      <c r="B54" s="35"/>
      <c r="C54" s="35"/>
      <c r="D54" s="35"/>
      <c r="E54" s="35"/>
      <c r="F54" s="35"/>
      <c r="G54" s="35"/>
      <c r="H54" s="35"/>
      <c r="I54" s="35">
        <v>0</v>
      </c>
      <c r="J54" s="35">
        <v>0</v>
      </c>
      <c r="K54" s="36"/>
      <c r="L54" s="37"/>
      <c r="M54" s="37"/>
      <c r="N54" s="37"/>
      <c r="O54" s="37"/>
      <c r="P54" s="37"/>
      <c r="Q54" s="37"/>
      <c r="R54" s="37"/>
      <c r="S54" s="37"/>
      <c r="T54" s="37"/>
      <c r="U54" s="37">
        <v>0</v>
      </c>
    </row>
    <row r="55" spans="1:21" ht="16.5" thickTop="1" thickBot="1" x14ac:dyDescent="0.3">
      <c r="A55" s="29" t="s">
        <v>25</v>
      </c>
      <c r="B55" s="35"/>
      <c r="C55" s="35"/>
      <c r="D55" s="35"/>
      <c r="E55" s="35"/>
      <c r="F55" s="35"/>
      <c r="G55" s="35"/>
      <c r="H55" s="35"/>
      <c r="I55" s="35">
        <v>0</v>
      </c>
      <c r="J55" s="35">
        <v>0</v>
      </c>
      <c r="K55" s="36"/>
      <c r="L55" s="37"/>
      <c r="M55" s="37"/>
      <c r="N55" s="37"/>
      <c r="O55" s="37"/>
      <c r="P55" s="37"/>
      <c r="Q55" s="37"/>
      <c r="R55" s="37"/>
      <c r="S55" s="37"/>
      <c r="T55" s="37"/>
      <c r="U55" s="37">
        <v>0</v>
      </c>
    </row>
    <row r="56" spans="1:21" ht="16.5" thickTop="1" thickBot="1" x14ac:dyDescent="0.3">
      <c r="A56" s="29" t="s">
        <v>26</v>
      </c>
      <c r="B56" s="35"/>
      <c r="C56" s="35"/>
      <c r="D56" s="35"/>
      <c r="E56" s="35"/>
      <c r="F56" s="35"/>
      <c r="G56" s="35"/>
      <c r="H56" s="35"/>
      <c r="I56" s="35">
        <v>0</v>
      </c>
      <c r="J56" s="35">
        <v>0</v>
      </c>
      <c r="K56" s="36"/>
      <c r="L56" s="37"/>
      <c r="M56" s="37"/>
      <c r="N56" s="37"/>
      <c r="O56" s="37"/>
      <c r="P56" s="37"/>
      <c r="Q56" s="37"/>
      <c r="R56" s="37"/>
      <c r="S56" s="37"/>
      <c r="T56" s="37"/>
      <c r="U56" s="37">
        <v>0</v>
      </c>
    </row>
    <row r="57" spans="1:21" ht="16.5" thickTop="1" thickBot="1" x14ac:dyDescent="0.3">
      <c r="A57" s="29" t="s">
        <v>27</v>
      </c>
      <c r="B57" s="35"/>
      <c r="C57" s="35"/>
      <c r="D57" s="35"/>
      <c r="E57" s="35"/>
      <c r="F57" s="35"/>
      <c r="G57" s="35"/>
      <c r="H57" s="35"/>
      <c r="I57" s="35">
        <v>0</v>
      </c>
      <c r="J57" s="35">
        <v>0</v>
      </c>
      <c r="K57" s="36"/>
      <c r="L57" s="37"/>
      <c r="M57" s="37"/>
      <c r="N57" s="37"/>
      <c r="O57" s="37"/>
      <c r="P57" s="37"/>
      <c r="Q57" s="37"/>
      <c r="R57" s="37"/>
      <c r="S57" s="37"/>
      <c r="T57" s="37"/>
      <c r="U57" s="37">
        <v>0</v>
      </c>
    </row>
    <row r="58" spans="1:21" ht="16.5" thickTop="1" thickBot="1" x14ac:dyDescent="0.3">
      <c r="A58" s="29" t="s">
        <v>28</v>
      </c>
      <c r="B58" s="35"/>
      <c r="C58" s="35"/>
      <c r="D58" s="35"/>
      <c r="E58" s="35"/>
      <c r="F58" s="35"/>
      <c r="G58" s="35"/>
      <c r="H58" s="35"/>
      <c r="I58" s="35">
        <v>0</v>
      </c>
      <c r="J58" s="35">
        <v>0</v>
      </c>
      <c r="K58" s="36"/>
      <c r="L58" s="37"/>
      <c r="M58" s="37"/>
      <c r="N58" s="37"/>
      <c r="O58" s="37"/>
      <c r="P58" s="37"/>
      <c r="Q58" s="37"/>
      <c r="R58" s="37"/>
      <c r="S58" s="37"/>
      <c r="T58" s="37"/>
      <c r="U58" s="37">
        <v>0</v>
      </c>
    </row>
    <row r="59" spans="1:21" ht="15.75" thickTop="1" x14ac:dyDescent="0.25"/>
  </sheetData>
  <mergeCells count="1">
    <mergeCell ref="A4:U4"/>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Q273"/>
  <sheetViews>
    <sheetView showGridLines="0" showZeros="0" tabSelected="1" view="pageBreakPreview" zoomScaleNormal="100" zoomScaleSheetLayoutView="100" workbookViewId="0">
      <selection activeCell="D4" sqref="D4"/>
    </sheetView>
  </sheetViews>
  <sheetFormatPr baseColWidth="10" defaultColWidth="11.42578125" defaultRowHeight="15" x14ac:dyDescent="0.25"/>
  <cols>
    <col min="1" max="2" width="8.7109375" style="5" customWidth="1"/>
    <col min="3" max="4" width="11.7109375" style="5" customWidth="1"/>
    <col min="5" max="5" width="24.28515625" style="5" customWidth="1"/>
    <col min="6" max="11" width="11.7109375" style="5" customWidth="1"/>
    <col min="12" max="12" width="11.42578125" style="5"/>
    <col min="13" max="13" width="11.7109375" style="5" customWidth="1"/>
    <col min="14" max="14" width="11.42578125" style="5"/>
    <col min="15" max="15" width="12" style="28" hidden="1" customWidth="1"/>
    <col min="16" max="16" width="11.7109375" style="5" customWidth="1"/>
    <col min="17" max="16384" width="11.42578125" style="5"/>
  </cols>
  <sheetData>
    <row r="1" spans="1:17" ht="24.95" customHeight="1" x14ac:dyDescent="0.25">
      <c r="A1" s="53" t="s">
        <v>68</v>
      </c>
      <c r="B1" s="54"/>
      <c r="C1" s="54"/>
      <c r="D1" s="54"/>
      <c r="E1" s="54"/>
      <c r="F1" s="54"/>
      <c r="G1" s="54"/>
      <c r="H1" s="54"/>
      <c r="I1" s="54"/>
      <c r="J1" s="54"/>
      <c r="K1" s="54"/>
      <c r="L1" s="54"/>
      <c r="M1" s="54"/>
      <c r="N1" s="54"/>
    </row>
    <row r="2" spans="1:17" ht="24.95" customHeight="1" thickBot="1" x14ac:dyDescent="0.3">
      <c r="A2" s="55" t="str">
        <f>"Période du  "&amp;TEXT(C3,"jj/mm/aaaa")&amp; "  au  "&amp;TEXT(D3,"jj/mm/aaaa")</f>
        <v>Période du  01/05/2019  au  31/05/2019</v>
      </c>
      <c r="B2" s="56"/>
      <c r="C2" s="56"/>
      <c r="D2" s="56"/>
      <c r="E2" s="56"/>
      <c r="F2" s="56"/>
      <c r="G2" s="56"/>
      <c r="H2" s="56"/>
      <c r="I2" s="56"/>
      <c r="J2" s="56"/>
      <c r="K2" s="56"/>
      <c r="L2" s="56"/>
      <c r="M2" s="56"/>
      <c r="N2" s="56"/>
    </row>
    <row r="3" spans="1:17" ht="20.25" customHeight="1" thickBot="1" x14ac:dyDescent="0.3">
      <c r="C3" s="70">
        <v>43586</v>
      </c>
      <c r="D3" s="70">
        <v>43616</v>
      </c>
      <c r="G3" s="44"/>
    </row>
    <row r="4" spans="1:17" x14ac:dyDescent="0.25">
      <c r="C4" s="6"/>
    </row>
    <row r="5" spans="1:17" ht="17.25" customHeight="1" x14ac:dyDescent="0.25">
      <c r="A5" s="65"/>
      <c r="B5" s="65"/>
      <c r="C5" s="27"/>
      <c r="E5" s="52" t="s">
        <v>86</v>
      </c>
      <c r="F5" s="52"/>
      <c r="G5" s="34">
        <f>[1]Pointage!I4</f>
        <v>35.4</v>
      </c>
      <c r="K5" s="43"/>
    </row>
    <row r="6" spans="1:17" ht="14.25" customHeight="1" x14ac:dyDescent="0.25">
      <c r="A6" s="65"/>
      <c r="B6" s="65"/>
      <c r="C6" s="27"/>
      <c r="E6" s="52" t="s">
        <v>87</v>
      </c>
      <c r="F6" s="52"/>
      <c r="G6" s="34">
        <f>[1]Pointage!I5</f>
        <v>38.4</v>
      </c>
    </row>
    <row r="7" spans="1:17" ht="9" hidden="1" customHeight="1" x14ac:dyDescent="0.25">
      <c r="A7" s="22"/>
      <c r="B7" s="7"/>
    </row>
    <row r="8" spans="1:17" ht="2.1" customHeight="1" thickBot="1" x14ac:dyDescent="0.3">
      <c r="A8" s="22"/>
      <c r="B8" s="7"/>
    </row>
    <row r="9" spans="1:17" ht="20.25" hidden="1" customHeight="1" x14ac:dyDescent="0.25">
      <c r="A9" s="22"/>
      <c r="B9" s="7"/>
    </row>
    <row r="10" spans="1:17" ht="23.25" hidden="1" customHeight="1" thickBot="1" x14ac:dyDescent="0.3">
      <c r="N10" s="69"/>
      <c r="O10" s="69"/>
      <c r="P10" s="69"/>
    </row>
    <row r="11" spans="1:17" ht="26.25" customHeight="1" thickBot="1" x14ac:dyDescent="0.3">
      <c r="N11" s="72">
        <f>SUM(N14:N273)</f>
        <v>164.42333333333335</v>
      </c>
      <c r="O11" s="41"/>
      <c r="P11" s="45">
        <f>SUM(P14:P270)</f>
        <v>20</v>
      </c>
      <c r="Q11" s="73">
        <f>SUM(Q14:Q95)</f>
        <v>6.2033333333333331</v>
      </c>
    </row>
    <row r="12" spans="1:17" s="1" customFormat="1" ht="38.25" customHeight="1" thickBot="1" x14ac:dyDescent="0.3">
      <c r="A12" s="66" t="s">
        <v>1</v>
      </c>
      <c r="B12" s="67"/>
      <c r="C12" s="68" t="s">
        <v>2</v>
      </c>
      <c r="D12" s="67"/>
      <c r="E12" s="67"/>
      <c r="F12" s="23" t="s">
        <v>69</v>
      </c>
      <c r="G12" s="23" t="s">
        <v>70</v>
      </c>
      <c r="H12" s="23" t="s">
        <v>71</v>
      </c>
      <c r="I12" s="23" t="s">
        <v>72</v>
      </c>
      <c r="J12" s="23" t="s">
        <v>73</v>
      </c>
      <c r="K12" s="24" t="s">
        <v>74</v>
      </c>
      <c r="L12" s="24" t="s">
        <v>75</v>
      </c>
      <c r="M12" s="25" t="s">
        <v>81</v>
      </c>
      <c r="N12" s="26" t="s">
        <v>3</v>
      </c>
      <c r="P12" s="40" t="s">
        <v>83</v>
      </c>
      <c r="Q12" s="74" t="s">
        <v>85</v>
      </c>
    </row>
    <row r="13" spans="1:17" ht="19.5" customHeight="1" x14ac:dyDescent="0.25">
      <c r="C13" s="8" t="str">
        <f>"Sem "&amp;WEEKNUM($A15)</f>
        <v>Sem 18</v>
      </c>
      <c r="F13" s="9">
        <f>A15</f>
        <v>43584</v>
      </c>
      <c r="G13" s="9">
        <f t="shared" ref="G13:L13" si="0">F13+1</f>
        <v>43585</v>
      </c>
      <c r="H13" s="9">
        <f t="shared" si="0"/>
        <v>43586</v>
      </c>
      <c r="I13" s="9">
        <f t="shared" si="0"/>
        <v>43587</v>
      </c>
      <c r="J13" s="9">
        <f t="shared" si="0"/>
        <v>43588</v>
      </c>
      <c r="K13" s="9">
        <f t="shared" si="0"/>
        <v>43589</v>
      </c>
      <c r="L13" s="9">
        <f t="shared" si="0"/>
        <v>43590</v>
      </c>
    </row>
    <row r="14" spans="1:17" ht="20.100000000000001" customHeight="1" x14ac:dyDescent="0.3">
      <c r="A14" s="59" t="str">
        <f>YEAR(A15)&amp;" - "&amp;WEEKNUM(A15)</f>
        <v>2019 - 18</v>
      </c>
      <c r="B14" s="60"/>
      <c r="C14" s="61" t="s">
        <v>4</v>
      </c>
      <c r="D14" s="61"/>
      <c r="E14" s="62"/>
      <c r="F14" s="42">
        <f>IFERROR(IF(F13&gt;$D$3,0,IF(F13&lt;$C$3,0,VLOOKUP($C13,TabHeur,2,0))),0)</f>
        <v>0</v>
      </c>
      <c r="G14" s="42">
        <f>IFERROR(IF(G13&gt;$D$3,0,IF(G13&lt;$C$3,0,VLOOKUP($C13,TabHeur,3,0))),0)</f>
        <v>0</v>
      </c>
      <c r="H14" s="42">
        <f>IFERROR(IF(H13&gt;$D$3,0,IF(H13&lt;$C$3,0,VLOOKUP($C13,TabHeur,4,0))),0)</f>
        <v>0</v>
      </c>
      <c r="I14" s="42">
        <f>IFERROR(IF(I13&gt;$D$3,0,IF(I13&lt;$C$3,0,VLOOKUP($C13,TabHeur,5,0))),0)</f>
        <v>7</v>
      </c>
      <c r="J14" s="42">
        <f>IFERROR(IF(J13&gt;$D$3,0,IF(J13&lt;$C$3,0,VLOOKUP($C13,TabHeur,6,0))),0)</f>
        <v>7</v>
      </c>
      <c r="K14" s="38">
        <f>IFERROR(IF(K13&gt;$D$3,0,IF(K13&lt;$C$3,0,VLOOKUP($C13,TabHeur,7,0))),0)</f>
        <v>0</v>
      </c>
      <c r="L14" s="38">
        <f>IFERROR(IF(L13&gt;$D$3,0,IF(L13&lt;$C$3,0,VLOOKUP($C13,TabHeur,8,0))),0)</f>
        <v>0</v>
      </c>
      <c r="M14" s="39">
        <f>SUM(F14:J14)</f>
        <v>14</v>
      </c>
      <c r="N14" s="63">
        <f>SUM(M14:M15)</f>
        <v>21</v>
      </c>
      <c r="O14" s="50">
        <f>IFERROR(IF(N14&lt;=Data!#REF!,0,(N14-#REF!)-#REF!),0)</f>
        <v>0</v>
      </c>
      <c r="P14" s="50">
        <f>COUNTIF(F14:J14,"&gt;0")</f>
        <v>2</v>
      </c>
      <c r="Q14" s="71">
        <f>IFERROR(IF($N14+$M15&lt;$G$5,0,IF($N14+$M15=0,0,MIN($N14+$M15-$G$5,$G$6-$G$5))),0)</f>
        <v>0</v>
      </c>
    </row>
    <row r="15" spans="1:17" ht="20.100000000000001" customHeight="1" x14ac:dyDescent="0.25">
      <c r="A15" s="10">
        <f>Data!E4</f>
        <v>43584</v>
      </c>
      <c r="B15" s="11">
        <f>A15+6</f>
        <v>43590</v>
      </c>
      <c r="C15" s="57" t="s">
        <v>5</v>
      </c>
      <c r="D15" s="57"/>
      <c r="E15" s="58"/>
      <c r="F15" s="42">
        <f>IFERROR(IF(F13&gt;$D$3,0,IF(F13&lt;$C$3,0,VLOOKUP($C13,TabHeur,12,0))),0)</f>
        <v>0</v>
      </c>
      <c r="G15" s="42">
        <f>IFERROR(IF(G13&gt;$D$3,0,IF(G13&lt;$C$3,0,VLOOKUP($C13,TabHeur,13,0))),0)</f>
        <v>0</v>
      </c>
      <c r="H15" s="42">
        <f>IFERROR(IF(H13&gt;$D$3,0,IF(H13&lt;$C$3,0,VLOOKUP($C13,TabHeur,14,0))),0)</f>
        <v>7</v>
      </c>
      <c r="I15" s="42">
        <f>IFERROR(IF(I13&gt;$D$3,0,IF(I13&lt;$C$3,0,VLOOKUP($C13,TabHeur,15,0))),0)</f>
        <v>0</v>
      </c>
      <c r="J15" s="42">
        <f>IFERROR(IF(J13&gt;$D$3,0,IF(J13&lt;$C$3,0,VLOOKUP($C13,TabHeur,16,0))),0)</f>
        <v>0</v>
      </c>
      <c r="K15" s="38"/>
      <c r="L15" s="38"/>
      <c r="M15" s="39">
        <f>SUM(F15:J15)</f>
        <v>7</v>
      </c>
      <c r="N15" s="64"/>
      <c r="O15" s="51"/>
      <c r="P15" s="51"/>
      <c r="Q15" s="71"/>
    </row>
    <row r="16" spans="1:17" ht="19.5" hidden="1" customHeight="1" x14ac:dyDescent="0.25">
      <c r="C16" s="2" t="e">
        <f>"Samedi "&amp;Data!#REF!*100&amp;"%"</f>
        <v>#REF!</v>
      </c>
      <c r="D16" s="12"/>
      <c r="E16" s="12"/>
      <c r="K16" s="13"/>
      <c r="L16" s="13"/>
      <c r="M16" s="14">
        <f>SUM(K16:L16)</f>
        <v>0</v>
      </c>
    </row>
    <row r="18" spans="1:17" x14ac:dyDescent="0.25">
      <c r="C18" s="8" t="str">
        <f>"Sem "&amp;WEEKNUM($A20)</f>
        <v>Sem 19</v>
      </c>
      <c r="F18" s="9">
        <f>A20</f>
        <v>43591</v>
      </c>
      <c r="G18" s="9">
        <f t="shared" ref="G18:L18" si="1">F18+1</f>
        <v>43592</v>
      </c>
      <c r="H18" s="9">
        <f t="shared" si="1"/>
        <v>43593</v>
      </c>
      <c r="I18" s="9">
        <f t="shared" si="1"/>
        <v>43594</v>
      </c>
      <c r="J18" s="9">
        <f t="shared" si="1"/>
        <v>43595</v>
      </c>
      <c r="K18" s="9">
        <f t="shared" si="1"/>
        <v>43596</v>
      </c>
      <c r="L18" s="9">
        <f t="shared" si="1"/>
        <v>43597</v>
      </c>
    </row>
    <row r="19" spans="1:17" ht="20.100000000000001" customHeight="1" x14ac:dyDescent="0.3">
      <c r="A19" s="59" t="str">
        <f>YEAR(A20)&amp;" - "&amp;WEEKNUM(A20)</f>
        <v>2019 - 19</v>
      </c>
      <c r="B19" s="60"/>
      <c r="C19" s="61" t="s">
        <v>4</v>
      </c>
      <c r="D19" s="61"/>
      <c r="E19" s="62"/>
      <c r="F19" s="42">
        <f>IFERROR(IF(F18&gt;$D$3,0,IF(F18&lt;$C$3,0,VLOOKUP($C18,TabHeur,2,0))),0)</f>
        <v>9</v>
      </c>
      <c r="G19" s="42">
        <f>IFERROR(IF(G18&gt;$D$3,0,IF(G18&lt;$C$3,0,VLOOKUP($C18,TabHeur,3,0))),0)</f>
        <v>7</v>
      </c>
      <c r="H19" s="42">
        <f>IFERROR(IF(H18&gt;$D$3,0,IF(H18&lt;$C$3,0,VLOOKUP($C18,TabHeur,4,0))),0)</f>
        <v>0</v>
      </c>
      <c r="I19" s="42">
        <f>IFERROR(IF(I18&gt;$D$3,0,IF(I18&lt;$C$3,0,VLOOKUP($C18,TabHeur,5,0))),0)</f>
        <v>7</v>
      </c>
      <c r="J19" s="42">
        <f>IFERROR(IF(J18&gt;$D$3,0,IF(J18&lt;$C$3,0,VLOOKUP($C18,TabHeur,6,0))),0)</f>
        <v>7</v>
      </c>
      <c r="K19" s="38">
        <f>IFERROR(IF(K18&gt;$D$3,0,IF(K18&lt;$C$3,0,VLOOKUP($C18,TabHeur,7,0))),0)</f>
        <v>0</v>
      </c>
      <c r="L19" s="38">
        <f>IFERROR(IF(L18&gt;$D$3,0,IF(L18&lt;$C$3,0,VLOOKUP($C18,TabHeur,8,0))),0)</f>
        <v>0</v>
      </c>
      <c r="M19" s="39">
        <f>SUM(F19:J19)</f>
        <v>30</v>
      </c>
      <c r="N19" s="63">
        <f>SUM(M19:M20)</f>
        <v>37</v>
      </c>
      <c r="O19" s="50">
        <f>IFERROR(IF(N19&lt;=Data!#REF!,0,(N19-#REF!)-#REF!),0)</f>
        <v>0</v>
      </c>
      <c r="P19" s="50">
        <f>COUNTIF(F19:J19,"&gt;0")</f>
        <v>4</v>
      </c>
      <c r="Q19" s="71">
        <f>IFERROR(IF($N19+$M20&lt;$G$5,0,IF($N19+$M20=0,0,MIN($N19+$M20-$G$5,$G$6-$G$5))),0)</f>
        <v>3</v>
      </c>
    </row>
    <row r="20" spans="1:17" ht="20.100000000000001" customHeight="1" x14ac:dyDescent="0.25">
      <c r="A20" s="10">
        <f>Data!E5</f>
        <v>43591</v>
      </c>
      <c r="B20" s="11">
        <f>A20+6</f>
        <v>43597</v>
      </c>
      <c r="C20" s="57" t="s">
        <v>5</v>
      </c>
      <c r="D20" s="57"/>
      <c r="E20" s="58"/>
      <c r="F20" s="42">
        <f>IFERROR(IF(F18&gt;$D$3,0,IF(F18&lt;$C$3,0,VLOOKUP($C18,TabHeur,12,0))),0)</f>
        <v>0</v>
      </c>
      <c r="G20" s="42">
        <f>IFERROR(IF(G18&gt;$D$3,0,IF(G18&lt;$C$3,0,VLOOKUP($C18,TabHeur,13,0))),0)</f>
        <v>0</v>
      </c>
      <c r="H20" s="42">
        <f>IFERROR(IF(H18&gt;$D$3,0,IF(H18&lt;$C$3,0,VLOOKUP($C18,TabHeur,14,0))),0)</f>
        <v>7</v>
      </c>
      <c r="I20" s="42">
        <f>IFERROR(IF(I18&gt;$D$3,0,IF(I18&lt;$C$3,0,VLOOKUP($C18,TabHeur,15,0))),0)</f>
        <v>0</v>
      </c>
      <c r="J20" s="42">
        <f>IFERROR(IF(J18&gt;$D$3,0,IF(J18&lt;$C$3,0,VLOOKUP($C18,TabHeur,16,0))),0)</f>
        <v>0</v>
      </c>
      <c r="K20" s="38"/>
      <c r="L20" s="38"/>
      <c r="M20" s="39">
        <f>SUM(F20:J20)</f>
        <v>7</v>
      </c>
      <c r="N20" s="64"/>
      <c r="O20" s="51"/>
      <c r="P20" s="51"/>
      <c r="Q20" s="71"/>
    </row>
    <row r="21" spans="1:17" ht="15.75" hidden="1" customHeight="1" x14ac:dyDescent="0.25">
      <c r="C21" s="2" t="e">
        <f>"Samedi "&amp;Data!#REF!*100&amp;"%"</f>
        <v>#REF!</v>
      </c>
      <c r="D21" s="12"/>
      <c r="E21" s="12"/>
      <c r="K21" s="13"/>
      <c r="L21" s="13"/>
      <c r="M21" s="14">
        <f>SUM(K21:L21)</f>
        <v>0</v>
      </c>
    </row>
    <row r="23" spans="1:17" x14ac:dyDescent="0.25">
      <c r="C23" s="8" t="str">
        <f>"Sem "&amp;WEEKNUM($A25)</f>
        <v>Sem 20</v>
      </c>
      <c r="F23" s="9">
        <f>A25</f>
        <v>43598</v>
      </c>
      <c r="G23" s="9">
        <f t="shared" ref="G23:L23" si="2">F23+1</f>
        <v>43599</v>
      </c>
      <c r="H23" s="9">
        <f t="shared" si="2"/>
        <v>43600</v>
      </c>
      <c r="I23" s="9">
        <f t="shared" si="2"/>
        <v>43601</v>
      </c>
      <c r="J23" s="9">
        <f t="shared" si="2"/>
        <v>43602</v>
      </c>
      <c r="K23" s="9">
        <f t="shared" si="2"/>
        <v>43603</v>
      </c>
      <c r="L23" s="9">
        <f t="shared" si="2"/>
        <v>43604</v>
      </c>
    </row>
    <row r="24" spans="1:17" ht="20.100000000000001" customHeight="1" x14ac:dyDescent="0.3">
      <c r="A24" s="59" t="str">
        <f>YEAR(A25)&amp;" - "&amp;WEEKNUM(A25)</f>
        <v>2019 - 20</v>
      </c>
      <c r="B24" s="60"/>
      <c r="C24" s="61" t="s">
        <v>4</v>
      </c>
      <c r="D24" s="61"/>
      <c r="E24" s="62"/>
      <c r="F24" s="42">
        <f>IFERROR(IF(F23&gt;$D$3,0,IF(F23&lt;$C$3,0,VLOOKUP($C23,TabHeur,2,0))),0)</f>
        <v>7.583333333333333</v>
      </c>
      <c r="G24" s="42">
        <f>IFERROR(IF(G23&gt;$D$3,0,IF(G23&lt;$C$3,0,VLOOKUP($C23,TabHeur,3,0))),0)</f>
        <v>7</v>
      </c>
      <c r="H24" s="42">
        <f>IFERROR(IF(H23&gt;$D$3,0,IF(H23&lt;$C$3,0,VLOOKUP($C23,TabHeur,4,0))),0)</f>
        <v>7</v>
      </c>
      <c r="I24" s="42">
        <f>IFERROR(IF(I23&gt;$D$3,0,IF(I23&lt;$C$3,0,VLOOKUP($C23,TabHeur,5,0))),0)</f>
        <v>7</v>
      </c>
      <c r="J24" s="42">
        <f>IFERROR(IF(J23&gt;$D$3,0,IF(J23&lt;$C$3,0,VLOOKUP($C23,TabHeur,6,0))),0)</f>
        <v>7</v>
      </c>
      <c r="K24" s="38">
        <f>IFERROR(IF(K23&gt;$D$3,0,IF(K23&lt;$C$3,0,VLOOKUP($C23,TabHeur,7,0))),0)</f>
        <v>0</v>
      </c>
      <c r="L24" s="38">
        <f>IFERROR(IF(L23&gt;$D$3,0,IF(L23&lt;$C$3,0,VLOOKUP($C23,TabHeur,8,0))),0)</f>
        <v>0</v>
      </c>
      <c r="M24" s="33">
        <f>SUM(F24:J24)</f>
        <v>35.583333333333329</v>
      </c>
      <c r="N24" s="63">
        <f>SUM(M24:M25)</f>
        <v>35.583333333333329</v>
      </c>
      <c r="O24" s="50">
        <f>IFERROR(IF(N24&lt;=Data!#REF!,0,(N24-#REF!)-#REF!),0)</f>
        <v>0</v>
      </c>
      <c r="P24" s="50">
        <f>COUNTIF(F24:J24,"&gt;0")</f>
        <v>5</v>
      </c>
      <c r="Q24" s="71">
        <f>IFERROR(IF($N24+$M25&lt;$G$5,0,IF($N24+$M25=0,0,MIN($N24+$M25-$G$5,$G$6-$G$5))),0)</f>
        <v>0.18333333333333002</v>
      </c>
    </row>
    <row r="25" spans="1:17" ht="20.100000000000001" customHeight="1" x14ac:dyDescent="0.25">
      <c r="A25" s="10">
        <f>Data!E6</f>
        <v>43598</v>
      </c>
      <c r="B25" s="11">
        <f>A25+6</f>
        <v>43604</v>
      </c>
      <c r="C25" s="57" t="s">
        <v>5</v>
      </c>
      <c r="D25" s="57"/>
      <c r="E25" s="58"/>
      <c r="F25" s="42">
        <f>IFERROR(IF(F23&gt;$D$3,0,IF(F23&lt;$C$3,0,VLOOKUP($C23,TabHeur,12,0))),0)</f>
        <v>0</v>
      </c>
      <c r="G25" s="42">
        <f>IFERROR(IF(G23&gt;$D$3,0,IF(G23&lt;$C$3,0,VLOOKUP($C23,TabHeur,13,0))),0)</f>
        <v>0</v>
      </c>
      <c r="H25" s="42">
        <f>IFERROR(IF(H23&gt;$D$3,0,IF(H23&lt;$C$3,0,VLOOKUP($C23,TabHeur,14,0))),0)</f>
        <v>0</v>
      </c>
      <c r="I25" s="42">
        <f>IFERROR(IF(I23&gt;$D$3,0,IF(I23&lt;$C$3,0,VLOOKUP($C23,TabHeur,15,0))),0)</f>
        <v>0</v>
      </c>
      <c r="J25" s="42">
        <f>IFERROR(IF(J23&gt;$D$3,0,IF(J23&lt;$C$3,0,VLOOKUP($C23,TabHeur,16,0))),0)</f>
        <v>0</v>
      </c>
      <c r="K25" s="38"/>
      <c r="L25" s="38"/>
      <c r="M25" s="33">
        <f>SUM(F25:J25)</f>
        <v>0</v>
      </c>
      <c r="N25" s="64"/>
      <c r="O25" s="51"/>
      <c r="P25" s="51"/>
      <c r="Q25" s="71"/>
    </row>
    <row r="26" spans="1:17" hidden="1" x14ac:dyDescent="0.25">
      <c r="C26" s="2" t="e">
        <f>"Samedi "&amp;Data!#REF!*100&amp;"%"</f>
        <v>#REF!</v>
      </c>
      <c r="D26" s="12"/>
      <c r="E26" s="12"/>
      <c r="K26" s="13"/>
      <c r="L26" s="13"/>
      <c r="M26" s="14">
        <f>SUM(K26:L26)</f>
        <v>0</v>
      </c>
    </row>
    <row r="28" spans="1:17" x14ac:dyDescent="0.25">
      <c r="C28" s="8" t="str">
        <f>"Sem "&amp;WEEKNUM($A30)</f>
        <v>Sem 21</v>
      </c>
      <c r="F28" s="9">
        <f>A30</f>
        <v>43605</v>
      </c>
      <c r="G28" s="9">
        <f t="shared" ref="G28:L28" si="3">F28+1</f>
        <v>43606</v>
      </c>
      <c r="H28" s="9">
        <f t="shared" si="3"/>
        <v>43607</v>
      </c>
      <c r="I28" s="9">
        <f t="shared" si="3"/>
        <v>43608</v>
      </c>
      <c r="J28" s="9">
        <f t="shared" si="3"/>
        <v>43609</v>
      </c>
      <c r="K28" s="9">
        <f t="shared" si="3"/>
        <v>43610</v>
      </c>
      <c r="L28" s="9">
        <f t="shared" si="3"/>
        <v>43611</v>
      </c>
    </row>
    <row r="29" spans="1:17" ht="20.100000000000001" customHeight="1" x14ac:dyDescent="0.3">
      <c r="A29" s="59" t="str">
        <f>YEAR(A30)&amp;" - "&amp;WEEKNUM(A30)</f>
        <v>2019 - 21</v>
      </c>
      <c r="B29" s="60"/>
      <c r="C29" s="61" t="s">
        <v>4</v>
      </c>
      <c r="D29" s="61"/>
      <c r="E29" s="62"/>
      <c r="F29" s="42">
        <f>IFERROR(IF(F28&gt;$D$3,0,IF(F28&lt;$C$3,0,VLOOKUP($C28,TabHeur,2,0))),0)</f>
        <v>7.42</v>
      </c>
      <c r="G29" s="42">
        <f>IFERROR(IF(G28&gt;$D$3,0,IF(G28&lt;$C$3,0,VLOOKUP($C28,TabHeur,3,0))),0)</f>
        <v>7</v>
      </c>
      <c r="H29" s="42">
        <f>IFERROR(IF(H28&gt;$D$3,0,IF(H28&lt;$C$3,0,VLOOKUP($C28,TabHeur,4,0))),0)</f>
        <v>7</v>
      </c>
      <c r="I29" s="42">
        <f>IFERROR(IF(I28&gt;$D$3,0,IF(I28&lt;$C$3,0,VLOOKUP($C28,TabHeur,5,0))),0)</f>
        <v>7</v>
      </c>
      <c r="J29" s="42">
        <f>IFERROR(IF(J28&gt;$D$3,0,IF(J28&lt;$C$3,0,VLOOKUP($C28,TabHeur,6,0))),0)</f>
        <v>7</v>
      </c>
      <c r="K29" s="38">
        <f>IFERROR(IF(K28&gt;$D$3,0,IF(K28&lt;$C$3,0,VLOOKUP($C28,TabHeur,7,0))),0)</f>
        <v>0</v>
      </c>
      <c r="L29" s="38">
        <f>IFERROR(IF(L28&gt;$D$3,0,IF(L28&lt;$C$3,0,VLOOKUP($C28,TabHeur,8,0))),0)</f>
        <v>0</v>
      </c>
      <c r="M29" s="33">
        <f>SUM(F29:J29)</f>
        <v>35.42</v>
      </c>
      <c r="N29" s="63">
        <f>SUM(M29:M30)</f>
        <v>35.42</v>
      </c>
      <c r="O29" s="50">
        <f>IFERROR(IF(N29&lt;=Data!#REF!,0,(N29-#REF!)-#REF!),0)</f>
        <v>0</v>
      </c>
      <c r="P29" s="50">
        <f>COUNTIF(F29:J29,"&gt;0")</f>
        <v>5</v>
      </c>
      <c r="Q29" s="71">
        <f>IFERROR(IF($N29+$M30&lt;$G$5,0,IF($N29+$M30=0,0,MIN($N29+$M30-$G$5,$G$6-$G$5))),0)</f>
        <v>2.0000000000003126E-2</v>
      </c>
    </row>
    <row r="30" spans="1:17" ht="20.100000000000001" customHeight="1" x14ac:dyDescent="0.25">
      <c r="A30" s="10">
        <f>Data!E7</f>
        <v>43605</v>
      </c>
      <c r="B30" s="11">
        <f>A30+6</f>
        <v>43611</v>
      </c>
      <c r="C30" s="57" t="s">
        <v>5</v>
      </c>
      <c r="D30" s="57"/>
      <c r="E30" s="58"/>
      <c r="F30" s="42">
        <f>IFERROR(IF(F28&gt;$D$3,0,IF(F28&lt;$C$3,0,VLOOKUP($C28,TabHeur,12,0))),0)</f>
        <v>0</v>
      </c>
      <c r="G30" s="42">
        <f>IFERROR(IF(G28&gt;$D$3,0,IF(G28&lt;$C$3,0,VLOOKUP($C28,TabHeur,13,0))),0)</f>
        <v>0</v>
      </c>
      <c r="H30" s="42">
        <f>IFERROR(IF(H28&gt;$D$3,0,IF(H28&lt;$C$3,0,VLOOKUP($C28,TabHeur,14,0))),0)</f>
        <v>0</v>
      </c>
      <c r="I30" s="42">
        <f>IFERROR(IF(I28&gt;$D$3,0,IF(I28&lt;$C$3,0,VLOOKUP($C28,TabHeur,15,0))),0)</f>
        <v>0</v>
      </c>
      <c r="J30" s="42">
        <f>IFERROR(IF(J28&gt;$D$3,0,IF(J28&lt;$C$3,0,VLOOKUP($C28,TabHeur,16,0))),0)</f>
        <v>0</v>
      </c>
      <c r="K30" s="38"/>
      <c r="L30" s="38"/>
      <c r="M30" s="33">
        <f>SUM(F30:J30)</f>
        <v>0</v>
      </c>
      <c r="N30" s="64"/>
      <c r="O30" s="51"/>
      <c r="P30" s="51"/>
      <c r="Q30" s="71"/>
    </row>
    <row r="31" spans="1:17" hidden="1" x14ac:dyDescent="0.25">
      <c r="C31" s="2" t="e">
        <f>"Samedi "&amp;Data!#REF!*100&amp;"%"</f>
        <v>#REF!</v>
      </c>
      <c r="D31" s="12"/>
      <c r="E31" s="12"/>
      <c r="K31" s="13"/>
      <c r="L31" s="13"/>
      <c r="M31" s="14">
        <f>SUM(K31:L31)</f>
        <v>0</v>
      </c>
    </row>
    <row r="33" spans="1:17" x14ac:dyDescent="0.25">
      <c r="C33" s="8" t="str">
        <f>"Sem "&amp;WEEKNUM($A35)</f>
        <v>Sem 22</v>
      </c>
      <c r="F33" s="9">
        <f>A35</f>
        <v>43612</v>
      </c>
      <c r="G33" s="9">
        <f t="shared" ref="G33:L33" si="4">F33+1</f>
        <v>43613</v>
      </c>
      <c r="H33" s="9">
        <f t="shared" si="4"/>
        <v>43614</v>
      </c>
      <c r="I33" s="9">
        <f t="shared" si="4"/>
        <v>43615</v>
      </c>
      <c r="J33" s="9">
        <f t="shared" si="4"/>
        <v>43616</v>
      </c>
      <c r="K33" s="9">
        <f t="shared" si="4"/>
        <v>43617</v>
      </c>
      <c r="L33" s="9">
        <f t="shared" si="4"/>
        <v>43618</v>
      </c>
    </row>
    <row r="34" spans="1:17" ht="20.100000000000001" customHeight="1" x14ac:dyDescent="0.3">
      <c r="A34" s="59" t="str">
        <f>YEAR(A35)&amp;" - "&amp;WEEKNUM(A35)</f>
        <v>2019 - 22</v>
      </c>
      <c r="B34" s="60"/>
      <c r="C34" s="61" t="s">
        <v>4</v>
      </c>
      <c r="D34" s="61"/>
      <c r="E34" s="62"/>
      <c r="F34" s="42">
        <f>IFERROR(IF(F33&gt;$D$3,0,IF(F33&lt;$C$3,0,VLOOKUP($C33,TabHeur,2,0))),0)</f>
        <v>7.42</v>
      </c>
      <c r="G34" s="42">
        <f>IFERROR(IF(G33&gt;$D$3,0,IF(G33&lt;$C$3,0,VLOOKUP($C33,TabHeur,3,0))),0)</f>
        <v>7</v>
      </c>
      <c r="H34" s="42">
        <f>IFERROR(IF(H33&gt;$D$3,0,IF(H33&lt;$C$3,0,VLOOKUP($C33,TabHeur,4,0))),0)</f>
        <v>7</v>
      </c>
      <c r="I34" s="42">
        <f>IFERROR(IF(I33&gt;$D$3,0,IF(I33&lt;$C$3,0,VLOOKUP($C33,TabHeur,5,0))),0)</f>
        <v>0</v>
      </c>
      <c r="J34" s="42">
        <f>IFERROR(IF(J33&gt;$D$3,0,IF(J33&lt;$C$3,0,VLOOKUP($C33,TabHeur,6,0))),0)</f>
        <v>7</v>
      </c>
      <c r="K34" s="38">
        <f>IFERROR(IF(K33&gt;$D$3,0,IF(K33&lt;$C$3,0,VLOOKUP($C33,TabHeur,7,0))),0)</f>
        <v>0</v>
      </c>
      <c r="L34" s="38">
        <f>IFERROR(IF(L33&gt;$D$3,0,IF(L33&lt;$C$3,0,VLOOKUP($C33,TabHeur,8,0))),0)</f>
        <v>0</v>
      </c>
      <c r="M34" s="33">
        <f>SUM(F34:J34)</f>
        <v>28.42</v>
      </c>
      <c r="N34" s="63">
        <f>SUM(M34:M35)</f>
        <v>35.42</v>
      </c>
      <c r="O34" s="50">
        <f>IFERROR(IF(N34&lt;=Data!#REF!,0,(N34-#REF!)-#REF!),0)</f>
        <v>0</v>
      </c>
      <c r="P34" s="50">
        <f>COUNTIF(F34:J34,"&gt;0")</f>
        <v>4</v>
      </c>
      <c r="Q34" s="71">
        <f>IFERROR(IF($N34+$M35&lt;$G$5,0,IF($N34+$M35=0,0,MIN($N34+$M35-$G$5,$G$6-$G$5))),0)</f>
        <v>3</v>
      </c>
    </row>
    <row r="35" spans="1:17" ht="20.100000000000001" customHeight="1" x14ac:dyDescent="0.25">
      <c r="A35" s="10">
        <f>Data!E8</f>
        <v>43612</v>
      </c>
      <c r="B35" s="11">
        <f>A35+6</f>
        <v>43618</v>
      </c>
      <c r="C35" s="57" t="s">
        <v>5</v>
      </c>
      <c r="D35" s="57"/>
      <c r="E35" s="58"/>
      <c r="F35" s="42">
        <f>IFERROR(IF(F33&gt;$D$3,0,IF(F33&lt;$C$3,0,VLOOKUP($C33,TabHeur,12,0))),0)</f>
        <v>0</v>
      </c>
      <c r="G35" s="42">
        <f>IFERROR(IF(G33&gt;$D$3,0,IF(G33&lt;$C$3,0,VLOOKUP($C33,TabHeur,13,0))),0)</f>
        <v>0</v>
      </c>
      <c r="H35" s="42">
        <f>IFERROR(IF(H33&gt;$D$3,0,IF(H33&lt;$C$3,0,VLOOKUP($C33,TabHeur,14,0))),0)</f>
        <v>0</v>
      </c>
      <c r="I35" s="42">
        <f>IFERROR(IF(I33&gt;$D$3,0,IF(I33&lt;$C$3,0,VLOOKUP($C33,TabHeur,15,0))),0)</f>
        <v>7</v>
      </c>
      <c r="J35" s="42">
        <f>IFERROR(IF(J33&gt;$D$3,0,IF(J33&lt;$C$3,0,VLOOKUP($C33,TabHeur,16,0))),0)</f>
        <v>0</v>
      </c>
      <c r="K35" s="38"/>
      <c r="L35" s="38"/>
      <c r="M35" s="33">
        <f>SUM(F35:J35)</f>
        <v>7</v>
      </c>
      <c r="N35" s="64"/>
      <c r="O35" s="51"/>
      <c r="P35" s="51"/>
      <c r="Q35" s="71"/>
    </row>
    <row r="36" spans="1:17" hidden="1" x14ac:dyDescent="0.25">
      <c r="C36" s="2" t="e">
        <f>"Samedi "&amp;Data!#REF!*100&amp;"%"</f>
        <v>#REF!</v>
      </c>
      <c r="D36" s="12"/>
      <c r="E36" s="12"/>
      <c r="K36" s="13"/>
      <c r="L36" s="13"/>
      <c r="M36" s="14">
        <f>SUM(K36:L36)</f>
        <v>0</v>
      </c>
    </row>
    <row r="38" spans="1:17" x14ac:dyDescent="0.25">
      <c r="C38" s="8" t="str">
        <f>"Sem "&amp;WEEKNUM($A40)</f>
        <v>Sem 0</v>
      </c>
      <c r="F38" s="9">
        <f>A40</f>
        <v>0</v>
      </c>
      <c r="G38" s="9">
        <f t="shared" ref="G38:L38" si="5">F38+1</f>
        <v>1</v>
      </c>
      <c r="H38" s="9">
        <f t="shared" si="5"/>
        <v>2</v>
      </c>
      <c r="I38" s="9">
        <f t="shared" si="5"/>
        <v>3</v>
      </c>
      <c r="J38" s="9">
        <f t="shared" si="5"/>
        <v>4</v>
      </c>
      <c r="K38" s="9">
        <f t="shared" si="5"/>
        <v>5</v>
      </c>
      <c r="L38" s="9">
        <f t="shared" si="5"/>
        <v>6</v>
      </c>
    </row>
    <row r="39" spans="1:17" ht="20.100000000000001" customHeight="1" x14ac:dyDescent="0.3">
      <c r="A39" s="59" t="str">
        <f>YEAR(A40)&amp;" - "&amp;WEEKNUM(A40)</f>
        <v>1900 - 0</v>
      </c>
      <c r="B39" s="60"/>
      <c r="C39" s="61" t="s">
        <v>4</v>
      </c>
      <c r="D39" s="61"/>
      <c r="E39" s="62"/>
      <c r="F39" s="42">
        <f>IFERROR(IF(F38&gt;$D$3,0,IF(F38&lt;$C$3,0,VLOOKUP($C38,TabHeur,2,0))),0)</f>
        <v>0</v>
      </c>
      <c r="G39" s="42">
        <f>IFERROR(IF(G38&gt;$D$3,0,IF(G38&lt;$C$3,0,VLOOKUP($C38,TabHeur,3,0))),0)</f>
        <v>0</v>
      </c>
      <c r="H39" s="42">
        <f>IFERROR(IF(H38&gt;$D$3,0,IF(H38&lt;$C$3,0,VLOOKUP($C38,TabHeur,4,0))),0)</f>
        <v>0</v>
      </c>
      <c r="I39" s="42">
        <f>IFERROR(IF(I38&gt;$D$3,0,IF(I38&lt;$C$3,0,VLOOKUP($C38,TabHeur,5,0))),0)</f>
        <v>0</v>
      </c>
      <c r="J39" s="42">
        <f>IFERROR(IF(J38&gt;$D$3,0,IF(J38&lt;$C$3,0,VLOOKUP($C38,TabHeur,6,0))),0)</f>
        <v>0</v>
      </c>
      <c r="K39" s="38">
        <f>IFERROR(IF(K38&gt;$D$3,0,IF(K38&lt;$C$3,0,VLOOKUP($C38,TabHeur,7,0))),0)</f>
        <v>0</v>
      </c>
      <c r="L39" s="38">
        <f>IFERROR(IF(L38&gt;$D$3,0,IF(L38&lt;$C$3,0,VLOOKUP($C38,TabHeur,8,0))),0)</f>
        <v>0</v>
      </c>
      <c r="M39" s="33">
        <f>SUM(F39:J39)</f>
        <v>0</v>
      </c>
      <c r="N39" s="63">
        <f>SUM(M39:M40)</f>
        <v>0</v>
      </c>
      <c r="O39" s="50">
        <f>IFERROR(IF(N39&lt;=Data!#REF!,0,(N39-#REF!)-#REF!),0)</f>
        <v>0</v>
      </c>
      <c r="P39" s="50">
        <f>COUNTIF(F39:J39,"&gt;0")</f>
        <v>0</v>
      </c>
      <c r="Q39" s="71">
        <f>IFERROR(IF($N39+$M40&lt;$G$5,0,IF($N39+$M40=0,0,MIN($N39+$M40-$G$5,$G$6-$G$5))),0)</f>
        <v>0</v>
      </c>
    </row>
    <row r="40" spans="1:17" ht="20.100000000000001" customHeight="1" x14ac:dyDescent="0.25">
      <c r="A40" s="10">
        <f>Data!E9</f>
        <v>0</v>
      </c>
      <c r="B40" s="11">
        <f>A40+6</f>
        <v>6</v>
      </c>
      <c r="C40" s="57" t="s">
        <v>5</v>
      </c>
      <c r="D40" s="57"/>
      <c r="E40" s="58"/>
      <c r="F40" s="42">
        <f>IFERROR(IF(F38&gt;$D$3,0,IF(F38&lt;$C$3,0,VLOOKUP($C38,TabHeur,12,0))),0)</f>
        <v>0</v>
      </c>
      <c r="G40" s="42">
        <f>IFERROR(IF(G38&gt;$D$3,0,IF(G38&lt;$C$3,0,VLOOKUP($C38,TabHeur,13,0))),0)</f>
        <v>0</v>
      </c>
      <c r="H40" s="42">
        <f>IFERROR(IF(H38&gt;$D$3,0,IF(H38&lt;$C$3,0,VLOOKUP($C38,TabHeur,14,0))),0)</f>
        <v>0</v>
      </c>
      <c r="I40" s="42">
        <f>IFERROR(IF(I38&gt;$D$3,0,IF(I38&lt;$C$3,0,VLOOKUP($C38,TabHeur,15,0))),0)</f>
        <v>0</v>
      </c>
      <c r="J40" s="42">
        <f>IFERROR(IF(J38&gt;$D$3,0,IF(J38&lt;$C$3,0,VLOOKUP($C38,TabHeur,16,0))),0)</f>
        <v>0</v>
      </c>
      <c r="K40" s="38"/>
      <c r="L40" s="38"/>
      <c r="M40" s="33">
        <f>SUM(F40:J40)</f>
        <v>0</v>
      </c>
      <c r="N40" s="64"/>
      <c r="O40" s="51"/>
      <c r="P40" s="51"/>
      <c r="Q40" s="71"/>
    </row>
    <row r="41" spans="1:17" hidden="1" x14ac:dyDescent="0.25">
      <c r="C41" s="2" t="e">
        <f>"Samedi "&amp;Data!#REF!*100&amp;"%"</f>
        <v>#REF!</v>
      </c>
      <c r="D41" s="12"/>
      <c r="E41" s="12"/>
      <c r="K41" s="13"/>
      <c r="L41" s="13"/>
      <c r="M41" s="14">
        <f>SUM(K41:L41)</f>
        <v>0</v>
      </c>
    </row>
    <row r="43" spans="1:17" x14ac:dyDescent="0.25">
      <c r="C43" s="8" t="str">
        <f>"Sem "&amp;WEEKNUM($A45)</f>
        <v>Sem 0</v>
      </c>
      <c r="F43" s="9">
        <f>A45</f>
        <v>0</v>
      </c>
      <c r="G43" s="9">
        <f t="shared" ref="G43:L43" si="6">F43+1</f>
        <v>1</v>
      </c>
      <c r="H43" s="9">
        <f t="shared" si="6"/>
        <v>2</v>
      </c>
      <c r="I43" s="9">
        <f t="shared" si="6"/>
        <v>3</v>
      </c>
      <c r="J43" s="9">
        <f t="shared" si="6"/>
        <v>4</v>
      </c>
      <c r="K43" s="9">
        <f t="shared" si="6"/>
        <v>5</v>
      </c>
      <c r="L43" s="9">
        <f t="shared" si="6"/>
        <v>6</v>
      </c>
    </row>
    <row r="44" spans="1:17" ht="20.100000000000001" customHeight="1" x14ac:dyDescent="0.3">
      <c r="A44" s="59" t="str">
        <f>YEAR(A45)&amp;" - "&amp;WEEKNUM(A45)</f>
        <v>1900 - 0</v>
      </c>
      <c r="B44" s="60"/>
      <c r="C44" s="61" t="s">
        <v>4</v>
      </c>
      <c r="D44" s="61"/>
      <c r="E44" s="62"/>
      <c r="F44" s="42">
        <f>IFERROR(IF(F43&gt;$D$3,0,IF(F43&lt;$C$3,0,VLOOKUP($C43,TabHeur,2,0))),0)</f>
        <v>0</v>
      </c>
      <c r="G44" s="42">
        <f>IFERROR(IF(G43&gt;$D$3,0,IF(G43&lt;$C$3,0,VLOOKUP($C43,TabHeur,3,0))),0)</f>
        <v>0</v>
      </c>
      <c r="H44" s="42">
        <f>IFERROR(IF(H43&gt;$D$3,0,IF(H43&lt;$C$3,0,VLOOKUP($C43,TabHeur,4,0))),0)</f>
        <v>0</v>
      </c>
      <c r="I44" s="42">
        <f>IFERROR(IF(I43&gt;$D$3,0,IF(I43&lt;$C$3,0,VLOOKUP($C43,TabHeur,5,0))),0)</f>
        <v>0</v>
      </c>
      <c r="J44" s="42">
        <f>IFERROR(IF(J43&gt;$D$3,0,IF(J43&lt;$C$3,0,VLOOKUP($C43,TabHeur,6,0))),0)</f>
        <v>0</v>
      </c>
      <c r="K44" s="38">
        <f>IFERROR(IF(K43&gt;$D$3,0,IF(K43&lt;$C$3,0,VLOOKUP($C43,TabHeur,7,0))),0)</f>
        <v>0</v>
      </c>
      <c r="L44" s="38">
        <f>IFERROR(IF(L43&gt;$D$3,0,IF(L43&lt;$C$3,0,VLOOKUP($C43,TabHeur,8,0))),0)</f>
        <v>0</v>
      </c>
      <c r="M44" s="33">
        <f>SUM(F44:J44)</f>
        <v>0</v>
      </c>
      <c r="N44" s="63">
        <f>SUM(M44:M45)</f>
        <v>0</v>
      </c>
      <c r="O44" s="50">
        <f>IFERROR(IF(N44&lt;=Data!#REF!,0,(N44-#REF!)-#REF!),0)</f>
        <v>0</v>
      </c>
      <c r="P44" s="50">
        <f>COUNTIF(F44:J44,"&gt;0")</f>
        <v>0</v>
      </c>
      <c r="Q44" s="71">
        <f>IFERROR(IF($N44+$M45&lt;$G$5,0,IF($N44+$M45=0,0,MIN($N44+$M45-$G$5,$G$6-$G$5))),0)</f>
        <v>0</v>
      </c>
    </row>
    <row r="45" spans="1:17" ht="20.100000000000001" customHeight="1" x14ac:dyDescent="0.25">
      <c r="A45" s="10">
        <f>Data!E10</f>
        <v>0</v>
      </c>
      <c r="B45" s="11">
        <f>A45+6</f>
        <v>6</v>
      </c>
      <c r="C45" s="57" t="s">
        <v>5</v>
      </c>
      <c r="D45" s="57"/>
      <c r="E45" s="58"/>
      <c r="F45" s="42">
        <f>IFERROR(IF(F43&gt;$D$3,0,IF(F43&lt;$C$3,0,VLOOKUP($C43,TabHeur,12,0))),0)</f>
        <v>0</v>
      </c>
      <c r="G45" s="42">
        <f>IFERROR(IF(G43&gt;$D$3,0,IF(G43&lt;$C$3,0,VLOOKUP($C43,TabHeur,13,0))),0)</f>
        <v>0</v>
      </c>
      <c r="H45" s="42">
        <f>IFERROR(IF(H43&gt;$D$3,0,IF(H43&lt;$C$3,0,VLOOKUP($C43,TabHeur,14,0))),0)</f>
        <v>0</v>
      </c>
      <c r="I45" s="42">
        <f>IFERROR(IF(I43&gt;$D$3,0,IF(I43&lt;$C$3,0,VLOOKUP($C43,TabHeur,15,0))),0)</f>
        <v>0</v>
      </c>
      <c r="J45" s="42">
        <f>IFERROR(IF(J43&gt;$D$3,0,IF(J43&lt;$C$3,0,VLOOKUP($C43,TabHeur,16,0))),0)</f>
        <v>0</v>
      </c>
      <c r="K45" s="38"/>
      <c r="L45" s="38"/>
      <c r="M45" s="33">
        <f>SUM(F45:J45)</f>
        <v>0</v>
      </c>
      <c r="N45" s="64"/>
      <c r="O45" s="51"/>
      <c r="P45" s="51"/>
      <c r="Q45" s="71"/>
    </row>
    <row r="46" spans="1:17" hidden="1" x14ac:dyDescent="0.25">
      <c r="C46" s="2" t="e">
        <f>"Samedi "&amp;Data!#REF!*100&amp;"%"</f>
        <v>#REF!</v>
      </c>
      <c r="D46" s="12"/>
      <c r="E46" s="12"/>
      <c r="K46" s="13"/>
      <c r="L46" s="13"/>
      <c r="M46" s="14">
        <f>SUM(K46:L46)</f>
        <v>0</v>
      </c>
    </row>
    <row r="48" spans="1:17" x14ac:dyDescent="0.25">
      <c r="C48" s="8" t="str">
        <f>"Sem "&amp;WEEKNUM($A50)</f>
        <v>Sem 0</v>
      </c>
      <c r="F48" s="9">
        <f>A50</f>
        <v>0</v>
      </c>
      <c r="G48" s="9">
        <f t="shared" ref="G48:L48" si="7">F48+1</f>
        <v>1</v>
      </c>
      <c r="H48" s="9">
        <f t="shared" si="7"/>
        <v>2</v>
      </c>
      <c r="I48" s="9">
        <f t="shared" si="7"/>
        <v>3</v>
      </c>
      <c r="J48" s="9">
        <f t="shared" si="7"/>
        <v>4</v>
      </c>
      <c r="K48" s="9">
        <f t="shared" si="7"/>
        <v>5</v>
      </c>
      <c r="L48" s="9">
        <f t="shared" si="7"/>
        <v>6</v>
      </c>
    </row>
    <row r="49" spans="1:17" ht="20.100000000000001" customHeight="1" x14ac:dyDescent="0.3">
      <c r="A49" s="59" t="str">
        <f>YEAR(A50)&amp;" - "&amp;WEEKNUM(A50)</f>
        <v>1900 - 0</v>
      </c>
      <c r="B49" s="60"/>
      <c r="C49" s="61" t="s">
        <v>4</v>
      </c>
      <c r="D49" s="61"/>
      <c r="E49" s="62"/>
      <c r="F49" s="42">
        <f>IFERROR(IF(F48&gt;$D$3,0,IF(F48&lt;$C$3,0,VLOOKUP($C48,TabHeur,2,0))),0)</f>
        <v>0</v>
      </c>
      <c r="G49" s="42">
        <f>IFERROR(IF(G48&gt;$D$3,0,IF(G48&lt;$C$3,0,VLOOKUP($C48,TabHeur,3,0))),0)</f>
        <v>0</v>
      </c>
      <c r="H49" s="42">
        <f>IFERROR(IF(H48&gt;$D$3,0,IF(H48&lt;$C$3,0,VLOOKUP($C48,TabHeur,4,0))),0)</f>
        <v>0</v>
      </c>
      <c r="I49" s="42">
        <f>IFERROR(IF(I48&gt;$D$3,0,IF(I48&lt;$C$3,0,VLOOKUP($C48,TabHeur,5,0))),0)</f>
        <v>0</v>
      </c>
      <c r="J49" s="42">
        <f>IFERROR(IF(J48&gt;$D$3,0,IF(J48&lt;$C$3,0,VLOOKUP($C48,TabHeur,6,0))),0)</f>
        <v>0</v>
      </c>
      <c r="K49" s="38">
        <f>IFERROR(IF(K48&gt;$D$3,0,IF(K48&lt;$C$3,0,VLOOKUP($C48,TabHeur,7,0))),0)</f>
        <v>0</v>
      </c>
      <c r="L49" s="38">
        <f>IFERROR(IF(L48&gt;$D$3,0,IF(L48&lt;$C$3,0,VLOOKUP($C48,TabHeur,8,0))),0)</f>
        <v>0</v>
      </c>
      <c r="M49" s="33">
        <f>SUM(F49:J49)</f>
        <v>0</v>
      </c>
      <c r="N49" s="63">
        <f>SUM(M49:M50)</f>
        <v>0</v>
      </c>
      <c r="O49" s="50">
        <f>IFERROR(IF(N49&lt;=Data!#REF!,0,(N49-#REF!)-#REF!),0)</f>
        <v>0</v>
      </c>
      <c r="P49" s="50">
        <f>COUNTIF(F49:J49,"&gt;0")</f>
        <v>0</v>
      </c>
      <c r="Q49" s="71">
        <f>IFERROR(IF($N49+$M50&lt;$G$5,0,IF($N49+$M50=0,0,MIN($N49+$M50-$G$5,$G$6-$G$5))),0)</f>
        <v>0</v>
      </c>
    </row>
    <row r="50" spans="1:17" ht="20.100000000000001" customHeight="1" x14ac:dyDescent="0.25">
      <c r="A50" s="10">
        <f>Data!E11</f>
        <v>0</v>
      </c>
      <c r="B50" s="11">
        <f>A50+6</f>
        <v>6</v>
      </c>
      <c r="C50" s="57" t="s">
        <v>5</v>
      </c>
      <c r="D50" s="57"/>
      <c r="E50" s="58"/>
      <c r="F50" s="42">
        <f>IFERROR(IF(F48&gt;$D$3,0,IF(F48&lt;$C$3,0,VLOOKUP($C48,TabHeur,12,0))),0)</f>
        <v>0</v>
      </c>
      <c r="G50" s="42">
        <f>IFERROR(IF(G48&gt;$D$3,0,IF(G48&lt;$C$3,0,VLOOKUP($C48,TabHeur,13,0))),0)</f>
        <v>0</v>
      </c>
      <c r="H50" s="42">
        <f>IFERROR(IF(H48&gt;$D$3,0,IF(H48&lt;$C$3,0,VLOOKUP($C48,TabHeur,14,0))),0)</f>
        <v>0</v>
      </c>
      <c r="I50" s="42">
        <f>IFERROR(IF(I48&gt;$D$3,0,IF(I48&lt;$C$3,0,VLOOKUP($C48,TabHeur,15,0))),0)</f>
        <v>0</v>
      </c>
      <c r="J50" s="42">
        <f>IFERROR(IF(J48&gt;$D$3,0,IF(J48&lt;$C$3,0,VLOOKUP($C48,TabHeur,16,0))),0)</f>
        <v>0</v>
      </c>
      <c r="K50" s="38"/>
      <c r="L50" s="38"/>
      <c r="M50" s="33">
        <f>SUM(F50:J50)</f>
        <v>0</v>
      </c>
      <c r="N50" s="64"/>
      <c r="O50" s="51"/>
      <c r="P50" s="51"/>
      <c r="Q50" s="71"/>
    </row>
    <row r="51" spans="1:17" hidden="1" x14ac:dyDescent="0.25">
      <c r="C51" s="2" t="e">
        <f>"Samedi "&amp;Data!#REF!*100&amp;"%"</f>
        <v>#REF!</v>
      </c>
      <c r="D51" s="12"/>
      <c r="E51" s="12"/>
      <c r="K51" s="13"/>
      <c r="L51" s="13"/>
      <c r="M51" s="14">
        <f>SUM(K51:L51)</f>
        <v>0</v>
      </c>
    </row>
    <row r="53" spans="1:17" x14ac:dyDescent="0.25">
      <c r="C53" s="8" t="str">
        <f>"Sem "&amp;WEEKNUM($A55)</f>
        <v>Sem 0</v>
      </c>
      <c r="F53" s="9">
        <f>A55</f>
        <v>0</v>
      </c>
      <c r="G53" s="9">
        <f t="shared" ref="G53:L53" si="8">F53+1</f>
        <v>1</v>
      </c>
      <c r="H53" s="9">
        <f t="shared" si="8"/>
        <v>2</v>
      </c>
      <c r="I53" s="9">
        <f t="shared" si="8"/>
        <v>3</v>
      </c>
      <c r="J53" s="9">
        <f t="shared" si="8"/>
        <v>4</v>
      </c>
      <c r="K53" s="9">
        <f t="shared" si="8"/>
        <v>5</v>
      </c>
      <c r="L53" s="9">
        <f t="shared" si="8"/>
        <v>6</v>
      </c>
    </row>
    <row r="54" spans="1:17" ht="20.100000000000001" customHeight="1" x14ac:dyDescent="0.3">
      <c r="A54" s="59" t="str">
        <f>YEAR(A55)&amp;" - "&amp;WEEKNUM(A55)</f>
        <v>1900 - 0</v>
      </c>
      <c r="B54" s="60"/>
      <c r="C54" s="61" t="s">
        <v>4</v>
      </c>
      <c r="D54" s="61"/>
      <c r="E54" s="62"/>
      <c r="F54" s="42">
        <f>IFERROR(IF(F53&gt;$D$3,0,IF(F53&lt;$C$3,0,VLOOKUP($C53,TabHeur,2,0))),0)</f>
        <v>0</v>
      </c>
      <c r="G54" s="42">
        <f>IFERROR(IF(G53&gt;$D$3,0,IF(G53&lt;$C$3,0,VLOOKUP($C53,TabHeur,3,0))),0)</f>
        <v>0</v>
      </c>
      <c r="H54" s="42">
        <f>IFERROR(IF(H53&gt;$D$3,0,IF(H53&lt;$C$3,0,VLOOKUP($C53,TabHeur,4,0))),0)</f>
        <v>0</v>
      </c>
      <c r="I54" s="42">
        <f>IFERROR(IF(I53&gt;$D$3,0,IF(I53&lt;$C$3,0,VLOOKUP($C53,TabHeur,5,0))),0)</f>
        <v>0</v>
      </c>
      <c r="J54" s="42">
        <f>IFERROR(IF(J53&gt;$D$3,0,IF(J53&lt;$C$3,0,VLOOKUP($C53,TabHeur,6,0))),0)</f>
        <v>0</v>
      </c>
      <c r="K54" s="38">
        <f>IFERROR(IF(K53&gt;$D$3,0,IF(K53&lt;$C$3,0,VLOOKUP($C53,TabHeur,7,0))),0)</f>
        <v>0</v>
      </c>
      <c r="L54" s="38">
        <f>IFERROR(IF(L53&gt;$D$3,0,IF(L53&lt;$C$3,0,VLOOKUP($C53,TabHeur,8,0))),0)</f>
        <v>0</v>
      </c>
      <c r="M54" s="33">
        <f>SUM(F54:J54)</f>
        <v>0</v>
      </c>
      <c r="N54" s="63">
        <f>SUM(M54:M55)</f>
        <v>0</v>
      </c>
      <c r="O54" s="50">
        <f>IFERROR(IF(N54&lt;=Data!#REF!,0,(N54-#REF!)-#REF!),0)</f>
        <v>0</v>
      </c>
      <c r="P54" s="50">
        <f>COUNTIF(F54:J54,"&gt;0")</f>
        <v>0</v>
      </c>
      <c r="Q54" s="71">
        <f>IFERROR(IF($N54+$M55&lt;$G$5,0,IF($N54+$M55=0,0,MIN($N54+$M55-$G$5,$G$6-$G$5))),0)</f>
        <v>0</v>
      </c>
    </row>
    <row r="55" spans="1:17" ht="20.100000000000001" customHeight="1" x14ac:dyDescent="0.25">
      <c r="A55" s="10">
        <f>Data!E12</f>
        <v>0</v>
      </c>
      <c r="B55" s="11">
        <f>A55+6</f>
        <v>6</v>
      </c>
      <c r="C55" s="57" t="s">
        <v>5</v>
      </c>
      <c r="D55" s="57"/>
      <c r="E55" s="58"/>
      <c r="F55" s="42">
        <f>IFERROR(IF(F53&gt;$D$3,0,IF(F53&lt;$C$3,0,VLOOKUP($C53,TabHeur,12,0))),0)</f>
        <v>0</v>
      </c>
      <c r="G55" s="42">
        <f>IFERROR(IF(G53&gt;$D$3,0,IF(G53&lt;$C$3,0,VLOOKUP($C53,TabHeur,13,0))),0)</f>
        <v>0</v>
      </c>
      <c r="H55" s="42">
        <f>IFERROR(IF(H53&gt;$D$3,0,IF(H53&lt;$C$3,0,VLOOKUP($C53,TabHeur,14,0))),0)</f>
        <v>0</v>
      </c>
      <c r="I55" s="42">
        <f>IFERROR(IF(I53&gt;$D$3,0,IF(I53&lt;$C$3,0,VLOOKUP($C53,TabHeur,15,0))),0)</f>
        <v>0</v>
      </c>
      <c r="J55" s="42">
        <f>IFERROR(IF(J53&gt;$D$3,0,IF(J53&lt;$C$3,0,VLOOKUP($C53,TabHeur,16,0))),0)</f>
        <v>0</v>
      </c>
      <c r="K55" s="38"/>
      <c r="L55" s="38"/>
      <c r="M55" s="33">
        <f>SUM(F55:J55)</f>
        <v>0</v>
      </c>
      <c r="N55" s="64"/>
      <c r="O55" s="51"/>
      <c r="P55" s="51"/>
      <c r="Q55" s="71"/>
    </row>
    <row r="56" spans="1:17" hidden="1" x14ac:dyDescent="0.25">
      <c r="C56" s="2" t="e">
        <f>"Samedi "&amp;Data!#REF!*100&amp;"%"</f>
        <v>#REF!</v>
      </c>
      <c r="D56" s="12"/>
      <c r="E56" s="12"/>
      <c r="K56" s="13"/>
      <c r="L56" s="13"/>
      <c r="M56" s="14">
        <f>SUM(K56:L56)</f>
        <v>0</v>
      </c>
    </row>
    <row r="58" spans="1:17" x14ac:dyDescent="0.25">
      <c r="C58" s="8" t="str">
        <f>"Sem "&amp;WEEKNUM($A60)</f>
        <v>Sem 0</v>
      </c>
      <c r="F58" s="9">
        <f>A60</f>
        <v>0</v>
      </c>
      <c r="G58" s="9">
        <f t="shared" ref="G58:L58" si="9">F58+1</f>
        <v>1</v>
      </c>
      <c r="H58" s="9">
        <f t="shared" si="9"/>
        <v>2</v>
      </c>
      <c r="I58" s="9">
        <f t="shared" si="9"/>
        <v>3</v>
      </c>
      <c r="J58" s="9">
        <f t="shared" si="9"/>
        <v>4</v>
      </c>
      <c r="K58" s="9">
        <f t="shared" si="9"/>
        <v>5</v>
      </c>
      <c r="L58" s="9">
        <f t="shared" si="9"/>
        <v>6</v>
      </c>
    </row>
    <row r="59" spans="1:17" ht="20.100000000000001" customHeight="1" x14ac:dyDescent="0.3">
      <c r="A59" s="59" t="str">
        <f>YEAR(A60)&amp;" - "&amp;WEEKNUM(A60)</f>
        <v>1900 - 0</v>
      </c>
      <c r="B59" s="60"/>
      <c r="C59" s="61" t="s">
        <v>4</v>
      </c>
      <c r="D59" s="61"/>
      <c r="E59" s="62"/>
      <c r="F59" s="42">
        <f>IFERROR(IF(F58&gt;$D$3,0,IF(F58&lt;$C$3,0,VLOOKUP($C58,TabHeur,2,0))),0)</f>
        <v>0</v>
      </c>
      <c r="G59" s="42">
        <f>IFERROR(IF(G58&gt;$D$3,0,IF(G58&lt;$C$3,0,VLOOKUP($C58,TabHeur,3,0))),0)</f>
        <v>0</v>
      </c>
      <c r="H59" s="42">
        <f>IFERROR(IF(H58&gt;$D$3,0,IF(H58&lt;$C$3,0,VLOOKUP($C58,TabHeur,4,0))),0)</f>
        <v>0</v>
      </c>
      <c r="I59" s="42">
        <f>IFERROR(IF(I58&gt;$D$3,0,IF(I58&lt;$C$3,0,VLOOKUP($C58,TabHeur,5,0))),0)</f>
        <v>0</v>
      </c>
      <c r="J59" s="42">
        <f>IFERROR(IF(J58&gt;$D$3,0,IF(J58&lt;$C$3,0,VLOOKUP($C58,TabHeur,6,0))),0)</f>
        <v>0</v>
      </c>
      <c r="K59" s="38">
        <f>IFERROR(IF(K58&gt;$D$3,0,IF(K58&lt;$C$3,0,VLOOKUP($C58,TabHeur,7,0))),0)</f>
        <v>0</v>
      </c>
      <c r="L59" s="38">
        <f>IFERROR(IF(L58&gt;$D$3,0,IF(L58&lt;$C$3,0,VLOOKUP($C58,TabHeur,8,0))),0)</f>
        <v>0</v>
      </c>
      <c r="M59" s="33">
        <f>SUM(F59:J59)</f>
        <v>0</v>
      </c>
      <c r="N59" s="63">
        <f>SUM(M59:M60)</f>
        <v>0</v>
      </c>
      <c r="O59" s="50">
        <f>IFERROR(IF(N59&lt;=Data!#REF!,0,(N59-#REF!)-#REF!),0)</f>
        <v>0</v>
      </c>
      <c r="P59" s="50">
        <f>COUNTIF(F59:J59,"&gt;0")</f>
        <v>0</v>
      </c>
      <c r="Q59" s="71">
        <f>IFERROR(IF($N59+$M60&lt;$G$5,0,IF($N59+$M60=0,0,MIN($N59+$M60-$G$5,$G$6-$G$5))),0)</f>
        <v>0</v>
      </c>
    </row>
    <row r="60" spans="1:17" ht="20.100000000000001" customHeight="1" x14ac:dyDescent="0.25">
      <c r="A60" s="10">
        <f>Data!E13</f>
        <v>0</v>
      </c>
      <c r="B60" s="11">
        <f>A60+6</f>
        <v>6</v>
      </c>
      <c r="C60" s="57" t="s">
        <v>5</v>
      </c>
      <c r="D60" s="57"/>
      <c r="E60" s="58"/>
      <c r="F60" s="42">
        <f>IFERROR(IF(F58&gt;$D$3,0,IF(F58&lt;$C$3,0,VLOOKUP($C58,TabHeur,12,0))),0)</f>
        <v>0</v>
      </c>
      <c r="G60" s="42">
        <f>IFERROR(IF(G58&gt;$D$3,0,IF(G58&lt;$C$3,0,VLOOKUP($C58,TabHeur,13,0))),0)</f>
        <v>0</v>
      </c>
      <c r="H60" s="42">
        <f>IFERROR(IF(H58&gt;$D$3,0,IF(H58&lt;$C$3,0,VLOOKUP($C58,TabHeur,14,0))),0)</f>
        <v>0</v>
      </c>
      <c r="I60" s="42">
        <f>IFERROR(IF(I58&gt;$D$3,0,IF(I58&lt;$C$3,0,VLOOKUP($C58,TabHeur,15,0))),0)</f>
        <v>0</v>
      </c>
      <c r="J60" s="42">
        <f>IFERROR(IF(J58&gt;$D$3,0,IF(J58&lt;$C$3,0,VLOOKUP($C58,TabHeur,16,0))),0)</f>
        <v>0</v>
      </c>
      <c r="K60" s="38"/>
      <c r="L60" s="38"/>
      <c r="M60" s="33">
        <f>SUM(F60:J60)</f>
        <v>0</v>
      </c>
      <c r="N60" s="64"/>
      <c r="O60" s="51"/>
      <c r="P60" s="51"/>
      <c r="Q60" s="71"/>
    </row>
    <row r="61" spans="1:17" hidden="1" x14ac:dyDescent="0.25">
      <c r="C61" s="2" t="e">
        <f>"Samedi "&amp;Data!#REF!*100&amp;"%"</f>
        <v>#REF!</v>
      </c>
      <c r="D61" s="12"/>
      <c r="E61" s="12"/>
      <c r="K61" s="13"/>
      <c r="L61" s="13"/>
      <c r="M61" s="14">
        <f>SUM(K61:L61)</f>
        <v>0</v>
      </c>
    </row>
    <row r="63" spans="1:17" x14ac:dyDescent="0.25">
      <c r="C63" s="8" t="str">
        <f>"Sem "&amp;WEEKNUM($A65)</f>
        <v>Sem 0</v>
      </c>
      <c r="F63" s="9">
        <f>A65</f>
        <v>0</v>
      </c>
      <c r="G63" s="9">
        <f t="shared" ref="G63:L63" si="10">F63+1</f>
        <v>1</v>
      </c>
      <c r="H63" s="9">
        <f t="shared" si="10"/>
        <v>2</v>
      </c>
      <c r="I63" s="9">
        <f t="shared" si="10"/>
        <v>3</v>
      </c>
      <c r="J63" s="9">
        <f t="shared" si="10"/>
        <v>4</v>
      </c>
      <c r="K63" s="9">
        <f t="shared" si="10"/>
        <v>5</v>
      </c>
      <c r="L63" s="9">
        <f t="shared" si="10"/>
        <v>6</v>
      </c>
    </row>
    <row r="64" spans="1:17" ht="20.100000000000001" customHeight="1" x14ac:dyDescent="0.3">
      <c r="A64" s="59" t="str">
        <f>YEAR(A65)&amp;" - "&amp;WEEKNUM(A65)</f>
        <v>1900 - 0</v>
      </c>
      <c r="B64" s="60"/>
      <c r="C64" s="61" t="s">
        <v>4</v>
      </c>
      <c r="D64" s="61"/>
      <c r="E64" s="62"/>
      <c r="F64" s="42">
        <f>IFERROR(IF(F63&gt;$D$3,0,IF(F63&lt;$C$3,0,VLOOKUP($C63,TabHeur,2,0))),0)</f>
        <v>0</v>
      </c>
      <c r="G64" s="42">
        <f>IFERROR(IF(G63&gt;$D$3,0,IF(G63&lt;$C$3,0,VLOOKUP($C63,TabHeur,3,0))),0)</f>
        <v>0</v>
      </c>
      <c r="H64" s="42">
        <f>IFERROR(IF(H63&gt;$D$3,0,IF(H63&lt;$C$3,0,VLOOKUP($C63,TabHeur,4,0))),0)</f>
        <v>0</v>
      </c>
      <c r="I64" s="42">
        <f>IFERROR(IF(I63&gt;$D$3,0,IF(I63&lt;$C$3,0,VLOOKUP($C63,TabHeur,5,0))),0)</f>
        <v>0</v>
      </c>
      <c r="J64" s="42">
        <f>IFERROR(IF(J63&gt;$D$3,0,IF(J63&lt;$C$3,0,VLOOKUP($C63,TabHeur,6,0))),0)</f>
        <v>0</v>
      </c>
      <c r="K64" s="38">
        <f>IFERROR(IF(K63&gt;$D$3,0,IF(K63&lt;$C$3,0,VLOOKUP($C63,TabHeur,7,0))),0)</f>
        <v>0</v>
      </c>
      <c r="L64" s="38">
        <f>IFERROR(IF(L63&gt;$D$3,0,IF(L63&lt;$C$3,0,VLOOKUP($C63,TabHeur,8,0))),0)</f>
        <v>0</v>
      </c>
      <c r="M64" s="33">
        <f>SUM(F64:J64)</f>
        <v>0</v>
      </c>
      <c r="N64" s="63">
        <f>SUM(M64:M65)</f>
        <v>0</v>
      </c>
      <c r="O64" s="50">
        <f>IFERROR(IF(N64&lt;=Data!#REF!,0,(N64-#REF!)-#REF!),0)</f>
        <v>0</v>
      </c>
      <c r="P64" s="50">
        <f>COUNTIF(F64:J64,"&gt;0")</f>
        <v>0</v>
      </c>
      <c r="Q64" s="71">
        <f>IFERROR(IF($N64+$M65&lt;$G$5,0,IF($N64+$M65=0,0,MIN($N64+$M65-$G$5,$G$6-$G$5))),0)</f>
        <v>0</v>
      </c>
    </row>
    <row r="65" spans="1:17" ht="20.100000000000001" customHeight="1" x14ac:dyDescent="0.25">
      <c r="A65" s="10">
        <f>Data!E14</f>
        <v>0</v>
      </c>
      <c r="B65" s="11">
        <f>A65+6</f>
        <v>6</v>
      </c>
      <c r="C65" s="57" t="s">
        <v>5</v>
      </c>
      <c r="D65" s="57"/>
      <c r="E65" s="58"/>
      <c r="F65" s="42">
        <f>IFERROR(IF(F63&gt;$D$3,0,IF(F63&lt;$C$3,0,VLOOKUP($C63,TabHeur,12,0))),0)</f>
        <v>0</v>
      </c>
      <c r="G65" s="42">
        <f>IFERROR(IF(G63&gt;$D$3,0,IF(G63&lt;$C$3,0,VLOOKUP($C63,TabHeur,13,0))),0)</f>
        <v>0</v>
      </c>
      <c r="H65" s="42">
        <f>IFERROR(IF(H63&gt;$D$3,0,IF(H63&lt;$C$3,0,VLOOKUP($C63,TabHeur,14,0))),0)</f>
        <v>0</v>
      </c>
      <c r="I65" s="42">
        <f>IFERROR(IF(I63&gt;$D$3,0,IF(I63&lt;$C$3,0,VLOOKUP($C63,TabHeur,15,0))),0)</f>
        <v>0</v>
      </c>
      <c r="J65" s="42">
        <f>IFERROR(IF(J63&gt;$D$3,0,IF(J63&lt;$C$3,0,VLOOKUP($C63,TabHeur,16,0))),0)</f>
        <v>0</v>
      </c>
      <c r="K65" s="38"/>
      <c r="L65" s="38"/>
      <c r="M65" s="33">
        <f>SUM(F65:J65)</f>
        <v>0</v>
      </c>
      <c r="N65" s="64"/>
      <c r="O65" s="51"/>
      <c r="P65" s="51"/>
      <c r="Q65" s="71"/>
    </row>
    <row r="66" spans="1:17" hidden="1" x14ac:dyDescent="0.25">
      <c r="C66" s="2" t="e">
        <f>"Samedi "&amp;Data!#REF!*100&amp;"%"</f>
        <v>#REF!</v>
      </c>
      <c r="D66" s="12"/>
      <c r="E66" s="12"/>
      <c r="K66" s="13"/>
      <c r="L66" s="13"/>
      <c r="M66" s="14">
        <f>SUM(K66:L66)</f>
        <v>0</v>
      </c>
    </row>
    <row r="68" spans="1:17" x14ac:dyDescent="0.25">
      <c r="C68" s="8" t="str">
        <f>"Sem "&amp;WEEKNUM($A70)</f>
        <v>Sem 0</v>
      </c>
      <c r="F68" s="9">
        <f>A70</f>
        <v>0</v>
      </c>
      <c r="G68" s="9">
        <f t="shared" ref="G68:L68" si="11">F68+1</f>
        <v>1</v>
      </c>
      <c r="H68" s="9">
        <f t="shared" si="11"/>
        <v>2</v>
      </c>
      <c r="I68" s="9">
        <f t="shared" si="11"/>
        <v>3</v>
      </c>
      <c r="J68" s="9">
        <f t="shared" si="11"/>
        <v>4</v>
      </c>
      <c r="K68" s="9">
        <f t="shared" si="11"/>
        <v>5</v>
      </c>
      <c r="L68" s="9">
        <f t="shared" si="11"/>
        <v>6</v>
      </c>
    </row>
    <row r="69" spans="1:17" ht="20.100000000000001" customHeight="1" x14ac:dyDescent="0.3">
      <c r="A69" s="59" t="str">
        <f>YEAR(A70)&amp;" - "&amp;WEEKNUM(A70)</f>
        <v>1900 - 0</v>
      </c>
      <c r="B69" s="60"/>
      <c r="C69" s="61" t="s">
        <v>4</v>
      </c>
      <c r="D69" s="61"/>
      <c r="E69" s="62"/>
      <c r="F69" s="42">
        <f>IFERROR(IF(F68&gt;$D$3,0,IF(F68&lt;$C$3,0,VLOOKUP($C68,TabHeur,2,0))),0)</f>
        <v>0</v>
      </c>
      <c r="G69" s="42">
        <f>IFERROR(IF(G68&gt;$D$3,0,IF(G68&lt;$C$3,0,VLOOKUP($C68,TabHeur,3,0))),0)</f>
        <v>0</v>
      </c>
      <c r="H69" s="42">
        <f>IFERROR(IF(H68&gt;$D$3,0,IF(H68&lt;$C$3,0,VLOOKUP($C68,TabHeur,4,0))),0)</f>
        <v>0</v>
      </c>
      <c r="I69" s="42">
        <f>IFERROR(IF(I68&gt;$D$3,0,IF(I68&lt;$C$3,0,VLOOKUP($C68,TabHeur,5,0))),0)</f>
        <v>0</v>
      </c>
      <c r="J69" s="42">
        <f>IFERROR(IF(J68&gt;$D$3,0,IF(J68&lt;$C$3,0,VLOOKUP($C68,TabHeur,6,0))),0)</f>
        <v>0</v>
      </c>
      <c r="K69" s="38">
        <f>IFERROR(IF(K68&gt;$D$3,0,IF(K68&lt;$C$3,0,VLOOKUP($C68,TabHeur,7,0))),0)</f>
        <v>0</v>
      </c>
      <c r="L69" s="38">
        <f>IFERROR(IF(L68&gt;$D$3,0,IF(L68&lt;$C$3,0,VLOOKUP($C68,TabHeur,8,0))),0)</f>
        <v>0</v>
      </c>
      <c r="M69" s="33">
        <f>SUM(F69:J69)</f>
        <v>0</v>
      </c>
      <c r="N69" s="63">
        <f>SUM(M69:M70)</f>
        <v>0</v>
      </c>
      <c r="O69" s="50">
        <f>IFERROR(IF(N69&lt;=Data!#REF!,0,(N69-#REF!)-#REF!),0)</f>
        <v>0</v>
      </c>
      <c r="P69" s="50">
        <f>COUNTIF(F69:J69,"&gt;0")</f>
        <v>0</v>
      </c>
      <c r="Q69" s="71">
        <f>IFERROR(IF($N69+$M70&lt;$G$5,0,IF($N69+$M70=0,0,MIN($N69+$M70-$G$5,$G$6-$G$5))),0)</f>
        <v>0</v>
      </c>
    </row>
    <row r="70" spans="1:17" ht="20.100000000000001" customHeight="1" x14ac:dyDescent="0.25">
      <c r="A70" s="10">
        <f>Data!E15</f>
        <v>0</v>
      </c>
      <c r="B70" s="11">
        <f>A70+6</f>
        <v>6</v>
      </c>
      <c r="C70" s="57" t="s">
        <v>5</v>
      </c>
      <c r="D70" s="57"/>
      <c r="E70" s="58"/>
      <c r="F70" s="42">
        <f>IFERROR(IF(F68&gt;$D$3,0,IF(F68&lt;$C$3,0,VLOOKUP($C68,TabHeur,12,0))),0)</f>
        <v>0</v>
      </c>
      <c r="G70" s="42">
        <f>IFERROR(IF(G68&gt;$D$3,0,IF(G68&lt;$C$3,0,VLOOKUP($C68,TabHeur,13,0))),0)</f>
        <v>0</v>
      </c>
      <c r="H70" s="42">
        <f>IFERROR(IF(H68&gt;$D$3,0,IF(H68&lt;$C$3,0,VLOOKUP($C68,TabHeur,14,0))),0)</f>
        <v>0</v>
      </c>
      <c r="I70" s="42">
        <f>IFERROR(IF(I68&gt;$D$3,0,IF(I68&lt;$C$3,0,VLOOKUP($C68,TabHeur,15,0))),0)</f>
        <v>0</v>
      </c>
      <c r="J70" s="42">
        <f>IFERROR(IF(J68&gt;$D$3,0,IF(J68&lt;$C$3,0,VLOOKUP($C68,TabHeur,16,0))),0)</f>
        <v>0</v>
      </c>
      <c r="K70" s="38"/>
      <c r="L70" s="38"/>
      <c r="M70" s="33">
        <f>SUM(F70:J70)</f>
        <v>0</v>
      </c>
      <c r="N70" s="64"/>
      <c r="O70" s="51"/>
      <c r="P70" s="51"/>
      <c r="Q70" s="71"/>
    </row>
    <row r="71" spans="1:17" hidden="1" x14ac:dyDescent="0.25">
      <c r="C71" s="2" t="e">
        <f>"Samedi "&amp;Data!#REF!*100&amp;"%"</f>
        <v>#REF!</v>
      </c>
      <c r="D71" s="12"/>
      <c r="E71" s="12"/>
      <c r="K71" s="13"/>
      <c r="L71" s="13"/>
      <c r="M71" s="14">
        <f>SUM(K71:L71)</f>
        <v>0</v>
      </c>
    </row>
    <row r="73" spans="1:17" x14ac:dyDescent="0.25">
      <c r="C73" s="8" t="str">
        <f>"Sem "&amp;WEEKNUM($A75)</f>
        <v>Sem 0</v>
      </c>
      <c r="F73" s="9">
        <f>A75</f>
        <v>0</v>
      </c>
      <c r="G73" s="9">
        <f t="shared" ref="G73:L73" si="12">F73+1</f>
        <v>1</v>
      </c>
      <c r="H73" s="9">
        <f t="shared" si="12"/>
        <v>2</v>
      </c>
      <c r="I73" s="9">
        <f t="shared" si="12"/>
        <v>3</v>
      </c>
      <c r="J73" s="9">
        <f t="shared" si="12"/>
        <v>4</v>
      </c>
      <c r="K73" s="9">
        <f t="shared" si="12"/>
        <v>5</v>
      </c>
      <c r="L73" s="9">
        <f t="shared" si="12"/>
        <v>6</v>
      </c>
    </row>
    <row r="74" spans="1:17" ht="20.100000000000001" customHeight="1" x14ac:dyDescent="0.3">
      <c r="A74" s="59" t="str">
        <f>YEAR(A75)&amp;" - "&amp;WEEKNUM(A75)</f>
        <v>1900 - 0</v>
      </c>
      <c r="B74" s="60"/>
      <c r="C74" s="61" t="s">
        <v>4</v>
      </c>
      <c r="D74" s="61"/>
      <c r="E74" s="62"/>
      <c r="F74" s="42">
        <f>IFERROR(IF(F73&gt;$D$3,0,IF(F73&lt;$C$3,0,VLOOKUP($C73,TabHeur,2,0))),0)</f>
        <v>0</v>
      </c>
      <c r="G74" s="42">
        <f>IFERROR(IF(G73&gt;$D$3,0,IF(G73&lt;$C$3,0,VLOOKUP($C73,TabHeur,3,0))),0)</f>
        <v>0</v>
      </c>
      <c r="H74" s="42">
        <f>IFERROR(IF(H73&gt;$D$3,0,IF(H73&lt;$C$3,0,VLOOKUP($C73,TabHeur,4,0))),0)</f>
        <v>0</v>
      </c>
      <c r="I74" s="42">
        <f>IFERROR(IF(I73&gt;$D$3,0,IF(I73&lt;$C$3,0,VLOOKUP($C73,TabHeur,5,0))),0)</f>
        <v>0</v>
      </c>
      <c r="J74" s="42">
        <f>IFERROR(IF(J73&gt;$D$3,0,IF(J73&lt;$C$3,0,VLOOKUP($C73,TabHeur,6,0))),0)</f>
        <v>0</v>
      </c>
      <c r="K74" s="38">
        <f>IFERROR(IF(K73&gt;$D$3,0,IF(K73&lt;$C$3,0,VLOOKUP($C73,TabHeur,7,0))),0)</f>
        <v>0</v>
      </c>
      <c r="L74" s="38">
        <f>IFERROR(IF(L73&gt;$D$3,0,IF(L73&lt;$C$3,0,VLOOKUP($C73,TabHeur,8,0))),0)</f>
        <v>0</v>
      </c>
      <c r="M74" s="33">
        <f>SUM(F74:J74)</f>
        <v>0</v>
      </c>
      <c r="N74" s="63">
        <f>SUM(M74:M75)</f>
        <v>0</v>
      </c>
      <c r="O74" s="50">
        <f>IFERROR(IF(N74&lt;=Data!#REF!,0,(N74-#REF!)-#REF!),0)</f>
        <v>0</v>
      </c>
      <c r="P74" s="50">
        <f>COUNTIF(F74:J74,"&gt;0")</f>
        <v>0</v>
      </c>
      <c r="Q74" s="71">
        <f>IFERROR(IF($N74+$M75&lt;$G$5,0,IF($N74+$M75=0,0,MIN($N74+$M75-$G$5,$G$6-$G$5))),0)</f>
        <v>0</v>
      </c>
    </row>
    <row r="75" spans="1:17" ht="20.100000000000001" customHeight="1" x14ac:dyDescent="0.25">
      <c r="A75" s="10">
        <f>Data!E16</f>
        <v>0</v>
      </c>
      <c r="B75" s="11">
        <f>A75+6</f>
        <v>6</v>
      </c>
      <c r="C75" s="57" t="s">
        <v>5</v>
      </c>
      <c r="D75" s="57"/>
      <c r="E75" s="58"/>
      <c r="F75" s="42">
        <f>IFERROR(IF(F73&gt;$D$3,0,IF(F73&lt;$C$3,0,VLOOKUP($C73,TabHeur,12,0))),0)</f>
        <v>0</v>
      </c>
      <c r="G75" s="42">
        <f>IFERROR(IF(G73&gt;$D$3,0,IF(G73&lt;$C$3,0,VLOOKUP($C73,TabHeur,13,0))),0)</f>
        <v>0</v>
      </c>
      <c r="H75" s="42">
        <f>IFERROR(IF(H73&gt;$D$3,0,IF(H73&lt;$C$3,0,VLOOKUP($C73,TabHeur,14,0))),0)</f>
        <v>0</v>
      </c>
      <c r="I75" s="42">
        <f>IFERROR(IF(I73&gt;$D$3,0,IF(I73&lt;$C$3,0,VLOOKUP($C73,TabHeur,15,0))),0)</f>
        <v>0</v>
      </c>
      <c r="J75" s="42">
        <f>IFERROR(IF(J73&gt;$D$3,0,IF(J73&lt;$C$3,0,VLOOKUP($C73,TabHeur,16,0))),0)</f>
        <v>0</v>
      </c>
      <c r="K75" s="38"/>
      <c r="L75" s="38"/>
      <c r="M75" s="33">
        <f>SUM(F75:J75)</f>
        <v>0</v>
      </c>
      <c r="N75" s="64"/>
      <c r="O75" s="51"/>
      <c r="P75" s="51"/>
      <c r="Q75" s="71"/>
    </row>
    <row r="76" spans="1:17" hidden="1" x14ac:dyDescent="0.25">
      <c r="C76" s="2" t="e">
        <f>"Samedi "&amp;Data!#REF!*100&amp;"%"</f>
        <v>#REF!</v>
      </c>
      <c r="D76" s="12"/>
      <c r="E76" s="12"/>
      <c r="K76" s="13"/>
      <c r="L76" s="13"/>
      <c r="M76" s="14">
        <f>SUM(K76:L76)</f>
        <v>0</v>
      </c>
    </row>
    <row r="78" spans="1:17" x14ac:dyDescent="0.25">
      <c r="C78" s="8" t="str">
        <f>"Sem "&amp;WEEKNUM($A80)</f>
        <v>Sem 0</v>
      </c>
      <c r="F78" s="9">
        <f>A80</f>
        <v>0</v>
      </c>
      <c r="G78" s="9">
        <f t="shared" ref="G78:L78" si="13">F78+1</f>
        <v>1</v>
      </c>
      <c r="H78" s="9">
        <f t="shared" si="13"/>
        <v>2</v>
      </c>
      <c r="I78" s="9">
        <f t="shared" si="13"/>
        <v>3</v>
      </c>
      <c r="J78" s="9">
        <f t="shared" si="13"/>
        <v>4</v>
      </c>
      <c r="K78" s="9">
        <f t="shared" si="13"/>
        <v>5</v>
      </c>
      <c r="L78" s="9">
        <f t="shared" si="13"/>
        <v>6</v>
      </c>
    </row>
    <row r="79" spans="1:17" ht="20.100000000000001" customHeight="1" x14ac:dyDescent="0.3">
      <c r="A79" s="59" t="str">
        <f>YEAR(A80)&amp;" - "&amp;WEEKNUM(A80)</f>
        <v>1900 - 0</v>
      </c>
      <c r="B79" s="60"/>
      <c r="C79" s="61" t="s">
        <v>4</v>
      </c>
      <c r="D79" s="61"/>
      <c r="E79" s="62"/>
      <c r="F79" s="42">
        <f>IFERROR(IF(F78&gt;$D$3,0,IF(F78&lt;$C$3,0,VLOOKUP($C78,TabHeur,2,0))),0)</f>
        <v>0</v>
      </c>
      <c r="G79" s="42">
        <f>IFERROR(IF(G78&gt;$D$3,0,IF(G78&lt;$C$3,0,VLOOKUP($C78,TabHeur,3,0))),0)</f>
        <v>0</v>
      </c>
      <c r="H79" s="42">
        <f>IFERROR(IF(H78&gt;$D$3,0,IF(H78&lt;$C$3,0,VLOOKUP($C78,TabHeur,4,0))),0)</f>
        <v>0</v>
      </c>
      <c r="I79" s="42">
        <f>IFERROR(IF(I78&gt;$D$3,0,IF(I78&lt;$C$3,0,VLOOKUP($C78,TabHeur,5,0))),0)</f>
        <v>0</v>
      </c>
      <c r="J79" s="42">
        <f>IFERROR(IF(J78&gt;$D$3,0,IF(J78&lt;$C$3,0,VLOOKUP($C78,TabHeur,6,0))),0)</f>
        <v>0</v>
      </c>
      <c r="K79" s="38">
        <f>IFERROR(IF(K78&gt;$D$3,0,IF(K78&lt;$C$3,0,VLOOKUP($C78,TabHeur,7,0))),0)</f>
        <v>0</v>
      </c>
      <c r="L79" s="38">
        <f>IFERROR(IF(L78&gt;$D$3,0,IF(L78&lt;$C$3,0,VLOOKUP($C78,TabHeur,8,0))),0)</f>
        <v>0</v>
      </c>
      <c r="M79" s="33">
        <f>SUM(F79:J79)</f>
        <v>0</v>
      </c>
      <c r="N79" s="63">
        <f>SUM(M79:M80)</f>
        <v>0</v>
      </c>
      <c r="O79" s="50">
        <f>IFERROR(IF(N79&lt;=Data!#REF!,0,(N79-#REF!)-#REF!),0)</f>
        <v>0</v>
      </c>
      <c r="P79" s="50">
        <f>COUNTIF(F79:J79,"&gt;0")</f>
        <v>0</v>
      </c>
      <c r="Q79" s="71">
        <f>IFERROR(IF($N79+$M80&lt;$G$5,0,IF($N79+$M80=0,0,MIN($N79+$M80-$G$5,$G$6-$G$5))),0)</f>
        <v>0</v>
      </c>
    </row>
    <row r="80" spans="1:17" ht="20.100000000000001" customHeight="1" x14ac:dyDescent="0.25">
      <c r="A80" s="10">
        <f>Data!E17</f>
        <v>0</v>
      </c>
      <c r="B80" s="11">
        <f>A80+6</f>
        <v>6</v>
      </c>
      <c r="C80" s="57" t="s">
        <v>5</v>
      </c>
      <c r="D80" s="57"/>
      <c r="E80" s="58"/>
      <c r="F80" s="42">
        <f>IFERROR(IF(F78&gt;$D$3,0,IF(F78&lt;$C$3,0,VLOOKUP($C78,TabHeur,12,0))),0)</f>
        <v>0</v>
      </c>
      <c r="G80" s="42">
        <f>IFERROR(IF(G78&gt;$D$3,0,IF(G78&lt;$C$3,0,VLOOKUP($C78,TabHeur,13,0))),0)</f>
        <v>0</v>
      </c>
      <c r="H80" s="42">
        <f>IFERROR(IF(H78&gt;$D$3,0,IF(H78&lt;$C$3,0,VLOOKUP($C78,TabHeur,14,0))),0)</f>
        <v>0</v>
      </c>
      <c r="I80" s="42">
        <f>IFERROR(IF(I78&gt;$D$3,0,IF(I78&lt;$C$3,0,VLOOKUP($C78,TabHeur,15,0))),0)</f>
        <v>0</v>
      </c>
      <c r="J80" s="42">
        <f>IFERROR(IF(J78&gt;$D$3,0,IF(J78&lt;$C$3,0,VLOOKUP($C78,TabHeur,16,0))),0)</f>
        <v>0</v>
      </c>
      <c r="K80" s="38"/>
      <c r="L80" s="38"/>
      <c r="M80" s="33">
        <f>SUM(F80:J80)</f>
        <v>0</v>
      </c>
      <c r="N80" s="64"/>
      <c r="O80" s="51"/>
      <c r="P80" s="51"/>
      <c r="Q80" s="71"/>
    </row>
    <row r="81" spans="1:17" hidden="1" x14ac:dyDescent="0.25">
      <c r="C81" s="2" t="e">
        <f>"Samedi "&amp;Data!#REF!*100&amp;"%"</f>
        <v>#REF!</v>
      </c>
      <c r="D81" s="12"/>
      <c r="E81" s="12"/>
      <c r="K81" s="13"/>
      <c r="L81" s="13"/>
      <c r="M81" s="14">
        <f>SUM(K81:L81)</f>
        <v>0</v>
      </c>
    </row>
    <row r="83" spans="1:17" x14ac:dyDescent="0.25">
      <c r="C83" s="8" t="str">
        <f>"Sem "&amp;WEEKNUM($A85)</f>
        <v>Sem 0</v>
      </c>
      <c r="F83" s="9">
        <f>A85</f>
        <v>0</v>
      </c>
      <c r="G83" s="9">
        <f t="shared" ref="G83:L83" si="14">F83+1</f>
        <v>1</v>
      </c>
      <c r="H83" s="9">
        <f t="shared" si="14"/>
        <v>2</v>
      </c>
      <c r="I83" s="9">
        <f t="shared" si="14"/>
        <v>3</v>
      </c>
      <c r="J83" s="9">
        <f t="shared" si="14"/>
        <v>4</v>
      </c>
      <c r="K83" s="9">
        <f t="shared" si="14"/>
        <v>5</v>
      </c>
      <c r="L83" s="9">
        <f t="shared" si="14"/>
        <v>6</v>
      </c>
    </row>
    <row r="84" spans="1:17" ht="20.100000000000001" customHeight="1" x14ac:dyDescent="0.3">
      <c r="A84" s="59" t="str">
        <f>YEAR(A85)&amp;" - "&amp;WEEKNUM(A85)</f>
        <v>1900 - 0</v>
      </c>
      <c r="B84" s="60"/>
      <c r="C84" s="61" t="s">
        <v>4</v>
      </c>
      <c r="D84" s="61"/>
      <c r="E84" s="62"/>
      <c r="F84" s="42">
        <f>IFERROR(IF(F83&gt;$D$3,0,IF(F83&lt;$C$3,0,VLOOKUP($C83,TabHeur,2,0))),0)</f>
        <v>0</v>
      </c>
      <c r="G84" s="42">
        <f>IFERROR(IF(G83&gt;$D$3,0,IF(G83&lt;$C$3,0,VLOOKUP($C83,TabHeur,3,0))),0)</f>
        <v>0</v>
      </c>
      <c r="H84" s="42">
        <f>IFERROR(IF(H83&gt;$D$3,0,IF(H83&lt;$C$3,0,VLOOKUP($C83,TabHeur,4,0))),0)</f>
        <v>0</v>
      </c>
      <c r="I84" s="42">
        <f>IFERROR(IF(I83&gt;$D$3,0,IF(I83&lt;$C$3,0,VLOOKUP($C83,TabHeur,5,0))),0)</f>
        <v>0</v>
      </c>
      <c r="J84" s="42">
        <f>IFERROR(IF(J83&gt;$D$3,0,IF(J83&lt;$C$3,0,VLOOKUP($C83,TabHeur,6,0))),0)</f>
        <v>0</v>
      </c>
      <c r="K84" s="38">
        <f>IFERROR(IF(K83&gt;$D$3,0,IF(K83&lt;$C$3,0,VLOOKUP($C83,TabHeur,7,0))),0)</f>
        <v>0</v>
      </c>
      <c r="L84" s="38">
        <f>IFERROR(IF(L83&gt;$D$3,0,IF(L83&lt;$C$3,0,VLOOKUP($C83,TabHeur,8,0))),0)</f>
        <v>0</v>
      </c>
      <c r="M84" s="33">
        <f>SUM(F84:J84)</f>
        <v>0</v>
      </c>
      <c r="N84" s="63">
        <f>SUM(M84:M85)</f>
        <v>0</v>
      </c>
      <c r="O84" s="50">
        <f>IFERROR(IF(N84&lt;=Data!#REF!,0,(N84-#REF!)-#REF!),0)</f>
        <v>0</v>
      </c>
      <c r="P84" s="50">
        <f>COUNTIF(F84:J84,"&gt;0")</f>
        <v>0</v>
      </c>
      <c r="Q84" s="71">
        <f>IFERROR(IF($N84+$M85&lt;$G$5,0,IF($N84+$M85=0,0,MIN($N84+$M85-$G$5,$G$6-$G$5))),0)</f>
        <v>0</v>
      </c>
    </row>
    <row r="85" spans="1:17" ht="20.100000000000001" customHeight="1" x14ac:dyDescent="0.25">
      <c r="A85" s="10">
        <f>Data!E18</f>
        <v>0</v>
      </c>
      <c r="B85" s="11">
        <f>A85+6</f>
        <v>6</v>
      </c>
      <c r="C85" s="57" t="s">
        <v>5</v>
      </c>
      <c r="D85" s="57"/>
      <c r="E85" s="58"/>
      <c r="F85" s="42">
        <f>IFERROR(IF(F83&gt;$D$3,0,IF(F83&lt;$C$3,0,VLOOKUP($C83,TabHeur,12,0))),0)</f>
        <v>0</v>
      </c>
      <c r="G85" s="42">
        <f>IFERROR(IF(G83&gt;$D$3,0,IF(G83&lt;$C$3,0,VLOOKUP($C83,TabHeur,13,0))),0)</f>
        <v>0</v>
      </c>
      <c r="H85" s="42">
        <f>IFERROR(IF(H83&gt;$D$3,0,IF(H83&lt;$C$3,0,VLOOKUP($C83,TabHeur,14,0))),0)</f>
        <v>0</v>
      </c>
      <c r="I85" s="42">
        <f>IFERROR(IF(I83&gt;$D$3,0,IF(I83&lt;$C$3,0,VLOOKUP($C83,TabHeur,15,0))),0)</f>
        <v>0</v>
      </c>
      <c r="J85" s="42">
        <f>IFERROR(IF(J83&gt;$D$3,0,IF(J83&lt;$C$3,0,VLOOKUP($C83,TabHeur,16,0))),0)</f>
        <v>0</v>
      </c>
      <c r="K85" s="38"/>
      <c r="L85" s="38"/>
      <c r="M85" s="33">
        <f>SUM(F85:J85)</f>
        <v>0</v>
      </c>
      <c r="N85" s="64"/>
      <c r="O85" s="51"/>
      <c r="P85" s="51"/>
      <c r="Q85" s="71"/>
    </row>
    <row r="86" spans="1:17" hidden="1" x14ac:dyDescent="0.25">
      <c r="C86" s="2" t="e">
        <f>"Samedi "&amp;Data!#REF!*100&amp;"%"</f>
        <v>#REF!</v>
      </c>
      <c r="D86" s="12"/>
      <c r="E86" s="12"/>
      <c r="K86" s="13"/>
      <c r="L86" s="13"/>
      <c r="M86" s="14">
        <f>SUM(K86:L86)</f>
        <v>0</v>
      </c>
    </row>
    <row r="88" spans="1:17" x14ac:dyDescent="0.25">
      <c r="C88" s="8" t="str">
        <f>"Sem "&amp;WEEKNUM($A90)</f>
        <v>Sem 0</v>
      </c>
      <c r="F88" s="9">
        <f>A90</f>
        <v>0</v>
      </c>
      <c r="G88" s="9">
        <f t="shared" ref="G88:L88" si="15">F88+1</f>
        <v>1</v>
      </c>
      <c r="H88" s="9">
        <f t="shared" si="15"/>
        <v>2</v>
      </c>
      <c r="I88" s="9">
        <f t="shared" si="15"/>
        <v>3</v>
      </c>
      <c r="J88" s="9">
        <f t="shared" si="15"/>
        <v>4</v>
      </c>
      <c r="K88" s="9">
        <f t="shared" si="15"/>
        <v>5</v>
      </c>
      <c r="L88" s="9">
        <f t="shared" si="15"/>
        <v>6</v>
      </c>
    </row>
    <row r="89" spans="1:17" ht="20.100000000000001" customHeight="1" x14ac:dyDescent="0.3">
      <c r="A89" s="59" t="str">
        <f>YEAR(A90)&amp;" - "&amp;WEEKNUM(A90)</f>
        <v>1900 - 0</v>
      </c>
      <c r="B89" s="60"/>
      <c r="C89" s="61" t="s">
        <v>4</v>
      </c>
      <c r="D89" s="61"/>
      <c r="E89" s="62"/>
      <c r="F89" s="42">
        <f>IFERROR(IF(F88&gt;$D$3,0,IF(F88&lt;$C$3,0,VLOOKUP($C88,TabHeur,2,0))),0)</f>
        <v>0</v>
      </c>
      <c r="G89" s="42">
        <f>IFERROR(IF(G88&gt;$D$3,0,IF(G88&lt;$C$3,0,VLOOKUP($C88,TabHeur,3,0))),0)</f>
        <v>0</v>
      </c>
      <c r="H89" s="42">
        <f>IFERROR(IF(H88&gt;$D$3,0,IF(H88&lt;$C$3,0,VLOOKUP($C88,TabHeur,4,0))),0)</f>
        <v>0</v>
      </c>
      <c r="I89" s="42">
        <f>IFERROR(IF(I88&gt;$D$3,0,IF(I88&lt;$C$3,0,VLOOKUP($C88,TabHeur,5,0))),0)</f>
        <v>0</v>
      </c>
      <c r="J89" s="42">
        <f>IFERROR(IF(J88&gt;$D$3,0,IF(J88&lt;$C$3,0,VLOOKUP($C88,TabHeur,6,0))),0)</f>
        <v>0</v>
      </c>
      <c r="K89" s="38">
        <f>IFERROR(IF(K88&gt;$D$3,0,IF(K88&lt;$C$3,0,VLOOKUP($C88,TabHeur,7,0))),0)</f>
        <v>0</v>
      </c>
      <c r="L89" s="38">
        <f>IFERROR(IF(L88&gt;$D$3,0,IF(L88&lt;$C$3,0,VLOOKUP($C88,TabHeur,8,0))),0)</f>
        <v>0</v>
      </c>
      <c r="M89" s="33">
        <f>SUM(F89:J89)</f>
        <v>0</v>
      </c>
      <c r="N89" s="63">
        <f>SUM(M89:M90)</f>
        <v>0</v>
      </c>
      <c r="O89" s="50">
        <f>IFERROR(IF(N89&lt;=Data!#REF!,0,(N89-#REF!)-#REF!),0)</f>
        <v>0</v>
      </c>
      <c r="P89" s="50">
        <f>COUNTIF(F89:J89,"&gt;0")</f>
        <v>0</v>
      </c>
      <c r="Q89" s="71">
        <f>IFERROR(IF($N89+$M90&lt;$G$5,0,IF($N89+$M90=0,0,MIN($N89+$M90-$G$5,$G$6-$G$5))),0)</f>
        <v>0</v>
      </c>
    </row>
    <row r="90" spans="1:17" ht="20.100000000000001" customHeight="1" x14ac:dyDescent="0.25">
      <c r="A90" s="10">
        <f>Data!E19</f>
        <v>0</v>
      </c>
      <c r="B90" s="11">
        <f>A90+6</f>
        <v>6</v>
      </c>
      <c r="C90" s="57" t="s">
        <v>5</v>
      </c>
      <c r="D90" s="57"/>
      <c r="E90" s="58"/>
      <c r="F90" s="42">
        <f>IFERROR(IF(F88&gt;$D$3,0,IF(F88&lt;$C$3,0,VLOOKUP($C88,TabHeur,12,0))),0)</f>
        <v>0</v>
      </c>
      <c r="G90" s="42">
        <f>IFERROR(IF(G88&gt;$D$3,0,IF(G88&lt;$C$3,0,VLOOKUP($C88,TabHeur,13,0))),0)</f>
        <v>0</v>
      </c>
      <c r="H90" s="42">
        <f>IFERROR(IF(H88&gt;$D$3,0,IF(H88&lt;$C$3,0,VLOOKUP($C88,TabHeur,14,0))),0)</f>
        <v>0</v>
      </c>
      <c r="I90" s="42">
        <f>IFERROR(IF(I88&gt;$D$3,0,IF(I88&lt;$C$3,0,VLOOKUP($C88,TabHeur,15,0))),0)</f>
        <v>0</v>
      </c>
      <c r="J90" s="42">
        <f>IFERROR(IF(J88&gt;$D$3,0,IF(J88&lt;$C$3,0,VLOOKUP($C88,TabHeur,16,0))),0)</f>
        <v>0</v>
      </c>
      <c r="K90" s="38"/>
      <c r="L90" s="38"/>
      <c r="M90" s="33">
        <f>SUM(F90:J90)</f>
        <v>0</v>
      </c>
      <c r="N90" s="64"/>
      <c r="O90" s="51"/>
      <c r="P90" s="51"/>
      <c r="Q90" s="71"/>
    </row>
    <row r="91" spans="1:17" ht="15" hidden="1" customHeight="1" x14ac:dyDescent="0.25">
      <c r="C91" s="2" t="e">
        <f>"Samedi "&amp;Data!#REF!*100&amp;"%"</f>
        <v>#REF!</v>
      </c>
      <c r="D91" s="12"/>
      <c r="E91" s="12"/>
      <c r="K91" s="13"/>
      <c r="L91" s="13"/>
      <c r="M91" s="14">
        <f>SUM(K91:L91)</f>
        <v>0</v>
      </c>
    </row>
    <row r="92" spans="1:17" ht="15" customHeight="1" x14ac:dyDescent="0.25"/>
    <row r="93" spans="1:17" ht="15" customHeight="1" x14ac:dyDescent="0.25">
      <c r="C93" s="8" t="str">
        <f>"Sem "&amp;WEEKNUM($A95)</f>
        <v>Sem 0</v>
      </c>
      <c r="F93" s="9">
        <f>A95</f>
        <v>0</v>
      </c>
      <c r="G93" s="9">
        <f t="shared" ref="G93:L93" si="16">F93+1</f>
        <v>1</v>
      </c>
      <c r="H93" s="9">
        <f t="shared" si="16"/>
        <v>2</v>
      </c>
      <c r="I93" s="9">
        <f t="shared" si="16"/>
        <v>3</v>
      </c>
      <c r="J93" s="9">
        <f t="shared" si="16"/>
        <v>4</v>
      </c>
      <c r="K93" s="9">
        <f t="shared" si="16"/>
        <v>5</v>
      </c>
      <c r="L93" s="9">
        <f t="shared" si="16"/>
        <v>6</v>
      </c>
    </row>
    <row r="94" spans="1:17" ht="20.100000000000001" customHeight="1" x14ac:dyDescent="0.3">
      <c r="A94" s="59" t="str">
        <f>YEAR(A95)&amp;" - "&amp;WEEKNUM(A95)</f>
        <v>1900 - 0</v>
      </c>
      <c r="B94" s="60"/>
      <c r="C94" s="61" t="s">
        <v>4</v>
      </c>
      <c r="D94" s="61"/>
      <c r="E94" s="62"/>
      <c r="F94" s="42">
        <f>IFERROR(IF(F93&gt;$D$3,0,IF(F93&lt;$C$3,0,VLOOKUP($C93,TabHeur,2,0))),0)</f>
        <v>0</v>
      </c>
      <c r="G94" s="42">
        <f>IFERROR(IF(G93&gt;$D$3,0,IF(G93&lt;$C$3,0,VLOOKUP($C93,TabHeur,3,0))),0)</f>
        <v>0</v>
      </c>
      <c r="H94" s="42">
        <f>IFERROR(IF(H93&gt;$D$3,0,IF(H93&lt;$C$3,0,VLOOKUP($C93,TabHeur,4,0))),0)</f>
        <v>0</v>
      </c>
      <c r="I94" s="42">
        <f>IFERROR(IF(I93&gt;$D$3,0,IF(I93&lt;$C$3,0,VLOOKUP($C93,TabHeur,5,0))),0)</f>
        <v>0</v>
      </c>
      <c r="J94" s="42">
        <f>IFERROR(IF(J93&gt;$D$3,0,IF(J93&lt;$C$3,0,VLOOKUP($C93,TabHeur,6,0))),0)</f>
        <v>0</v>
      </c>
      <c r="K94" s="38">
        <f>IFERROR(IF(K93&gt;$D$3,0,IF(K93&lt;$C$3,0,VLOOKUP($C93,TabHeur,7,0))),0)</f>
        <v>0</v>
      </c>
      <c r="L94" s="38">
        <f>IFERROR(IF(L93&gt;$D$3,0,IF(L93&lt;$C$3,0,VLOOKUP($C93,TabHeur,8,0))),0)</f>
        <v>0</v>
      </c>
      <c r="M94" s="33">
        <f>SUM(F94:J94)</f>
        <v>0</v>
      </c>
      <c r="N94" s="63">
        <f>SUM(M94:M95)</f>
        <v>0</v>
      </c>
      <c r="O94" s="50">
        <f>IFERROR(IF(N94&lt;=Data!#REF!,0,(N94-#REF!)-#REF!),0)</f>
        <v>0</v>
      </c>
      <c r="P94" s="50">
        <f>COUNTIF(F94:J94,"&gt;0")</f>
        <v>0</v>
      </c>
      <c r="Q94" s="71">
        <f>IFERROR(IF($N94+$M95&lt;$G$5,0,IF($N94+$M95=0,0,MIN($N94+$M95-$G$5,$G$6-$G$5))),0)</f>
        <v>0</v>
      </c>
    </row>
    <row r="95" spans="1:17" ht="20.100000000000001" customHeight="1" x14ac:dyDescent="0.25">
      <c r="A95" s="10">
        <f>Data!E20</f>
        <v>0</v>
      </c>
      <c r="B95" s="11">
        <f>A95+6</f>
        <v>6</v>
      </c>
      <c r="C95" s="57" t="s">
        <v>5</v>
      </c>
      <c r="D95" s="57"/>
      <c r="E95" s="58"/>
      <c r="F95" s="42">
        <f>IFERROR(IF(F93&gt;$D$3,0,IF(F93&lt;$C$3,0,VLOOKUP($C93,TabHeur,12,0))),0)</f>
        <v>0</v>
      </c>
      <c r="G95" s="42">
        <f>IFERROR(IF(G93&gt;$D$3,0,IF(G93&lt;$C$3,0,VLOOKUP($C93,TabHeur,13,0))),0)</f>
        <v>0</v>
      </c>
      <c r="H95" s="42">
        <f>IFERROR(IF(H93&gt;$D$3,0,IF(H93&lt;$C$3,0,VLOOKUP($C93,TabHeur,14,0))),0)</f>
        <v>0</v>
      </c>
      <c r="I95" s="42">
        <f>IFERROR(IF(I93&gt;$D$3,0,IF(I93&lt;$C$3,0,VLOOKUP($C93,TabHeur,15,0))),0)</f>
        <v>0</v>
      </c>
      <c r="J95" s="42">
        <f>IFERROR(IF(J93&gt;$D$3,0,IF(J93&lt;$C$3,0,VLOOKUP($C93,TabHeur,16,0))),0)</f>
        <v>0</v>
      </c>
      <c r="K95" s="38"/>
      <c r="L95" s="38"/>
      <c r="M95" s="33">
        <f>SUM(F95:J95)</f>
        <v>0</v>
      </c>
      <c r="N95" s="64"/>
      <c r="O95" s="51"/>
      <c r="P95" s="51"/>
      <c r="Q95" s="71"/>
    </row>
    <row r="96" spans="1:17" ht="15" hidden="1" customHeight="1" x14ac:dyDescent="0.25">
      <c r="C96" s="2" t="e">
        <f>"Samedi "&amp;Data!#REF!*100&amp;"%"</f>
        <v>#REF!</v>
      </c>
      <c r="D96" s="12"/>
      <c r="E96" s="12"/>
      <c r="K96" s="13"/>
      <c r="L96" s="13"/>
      <c r="M96" s="14">
        <f>SUM(K96:L96)</f>
        <v>0</v>
      </c>
    </row>
    <row r="97" spans="1:16" ht="15" customHeight="1" x14ac:dyDescent="0.25"/>
    <row r="98" spans="1:16" ht="15" hidden="1" customHeight="1" x14ac:dyDescent="0.25">
      <c r="C98" s="8" t="str">
        <f>"Sem "&amp;WEEKNUM($A100)</f>
        <v>Sem 0</v>
      </c>
      <c r="F98" s="9">
        <f>A100</f>
        <v>0</v>
      </c>
      <c r="G98" s="9">
        <f t="shared" ref="G98:L98" si="17">F98+1</f>
        <v>1</v>
      </c>
      <c r="H98" s="9">
        <f t="shared" si="17"/>
        <v>2</v>
      </c>
      <c r="I98" s="9">
        <f t="shared" si="17"/>
        <v>3</v>
      </c>
      <c r="J98" s="9">
        <f t="shared" si="17"/>
        <v>4</v>
      </c>
      <c r="K98" s="9">
        <f t="shared" si="17"/>
        <v>5</v>
      </c>
      <c r="L98" s="9">
        <f t="shared" si="17"/>
        <v>6</v>
      </c>
    </row>
    <row r="99" spans="1:16" ht="20.100000000000001" hidden="1" customHeight="1" x14ac:dyDescent="0.3">
      <c r="A99" s="59" t="str">
        <f>YEAR(A100)&amp;" - "&amp;WEEKNUM(A100)</f>
        <v>1900 - 0</v>
      </c>
      <c r="B99" s="60"/>
      <c r="C99" s="61" t="s">
        <v>4</v>
      </c>
      <c r="D99" s="61"/>
      <c r="E99" s="62"/>
      <c r="F99" s="42">
        <f>IFERROR(IF(F98&gt;$D$3,0,IF(F98&lt;$C$3,0,VLOOKUP($C98,TabHeur,2,0))),0)</f>
        <v>0</v>
      </c>
      <c r="G99" s="42">
        <f>IFERROR(IF(G98&gt;$D$3,0,IF(G98&lt;$C$3,0,VLOOKUP($C98,TabHeur,3,0))),0)</f>
        <v>0</v>
      </c>
      <c r="H99" s="42">
        <f>IFERROR(IF(H98&gt;$D$3,0,IF(H98&lt;$C$3,0,VLOOKUP($C98,TabHeur,4,0))),0)</f>
        <v>0</v>
      </c>
      <c r="I99" s="42">
        <f>IFERROR(IF(I98&gt;$D$3,0,IF(I98&lt;$C$3,0,VLOOKUP($C98,TabHeur,5,0))),0)</f>
        <v>0</v>
      </c>
      <c r="J99" s="42">
        <f>IFERROR(IF(J98&gt;$D$3,0,IF(J98&lt;$C$3,0,VLOOKUP($C98,TabHeur,6,0))),0)</f>
        <v>0</v>
      </c>
      <c r="K99" s="38">
        <f>IFERROR(IF(K98&gt;$D$3,0,IF(K98&lt;$C$3,0,VLOOKUP($C98,TabHeur,7,0))),0)</f>
        <v>0</v>
      </c>
      <c r="L99" s="38">
        <f>IFERROR(IF(L98&gt;$D$3,0,IF(L98&lt;$C$3,0,VLOOKUP($C98,TabHeur,8,0))),0)</f>
        <v>0</v>
      </c>
      <c r="M99" s="33">
        <f>SUM(F99:J99)</f>
        <v>0</v>
      </c>
      <c r="N99" s="63">
        <f>SUM(M99:M100)</f>
        <v>0</v>
      </c>
      <c r="O99" s="50">
        <f>IFERROR(IF(N99&lt;=Data!#REF!,0,(N99-#REF!)-#REF!),0)</f>
        <v>0</v>
      </c>
      <c r="P99" s="50">
        <f>COUNTIF(F99:J99,"&gt;0")</f>
        <v>0</v>
      </c>
    </row>
    <row r="100" spans="1:16" ht="20.100000000000001" hidden="1" customHeight="1" x14ac:dyDescent="0.25">
      <c r="A100" s="10">
        <f>Data!E21</f>
        <v>0</v>
      </c>
      <c r="B100" s="11">
        <f>A100+6</f>
        <v>6</v>
      </c>
      <c r="C100" s="57" t="s">
        <v>5</v>
      </c>
      <c r="D100" s="57"/>
      <c r="E100" s="58"/>
      <c r="F100" s="42">
        <f>IFERROR(IF(F98&gt;$D$3,0,IF(F98&lt;$C$3,0,VLOOKUP($C98,TabHeur,12,0))),0)</f>
        <v>0</v>
      </c>
      <c r="G100" s="42">
        <f>IFERROR(IF(G98&gt;$D$3,0,IF(G98&lt;$C$3,0,VLOOKUP($C98,TabHeur,13,0))),0)</f>
        <v>0</v>
      </c>
      <c r="H100" s="42">
        <f>IFERROR(IF(H98&gt;$D$3,0,IF(H98&lt;$C$3,0,VLOOKUP($C98,TabHeur,14,0))),0)</f>
        <v>0</v>
      </c>
      <c r="I100" s="42">
        <f>IFERROR(IF(I98&gt;$D$3,0,IF(I98&lt;$C$3,0,VLOOKUP($C98,TabHeur,15,0))),0)</f>
        <v>0</v>
      </c>
      <c r="J100" s="42">
        <f>IFERROR(IF(J98&gt;$D$3,0,IF(J98&lt;$C$3,0,VLOOKUP($C98,TabHeur,16,0))),0)</f>
        <v>0</v>
      </c>
      <c r="K100" s="38"/>
      <c r="L100" s="38"/>
      <c r="M100" s="33">
        <f>SUM(F100:J100)</f>
        <v>0</v>
      </c>
      <c r="N100" s="64"/>
      <c r="O100" s="51"/>
      <c r="P100" s="51"/>
    </row>
    <row r="101" spans="1:16" ht="15" hidden="1" customHeight="1" x14ac:dyDescent="0.25">
      <c r="C101" s="2" t="e">
        <f>"Samedi "&amp;Data!#REF!*100&amp;"%"</f>
        <v>#REF!</v>
      </c>
      <c r="D101" s="12"/>
      <c r="E101" s="12"/>
      <c r="K101" s="13"/>
      <c r="L101" s="13"/>
      <c r="M101" s="14">
        <f>SUM(K101:L101)</f>
        <v>0</v>
      </c>
    </row>
    <row r="102" spans="1:16" ht="15" hidden="1" customHeight="1" x14ac:dyDescent="0.25"/>
    <row r="103" spans="1:16" ht="15" hidden="1" customHeight="1" x14ac:dyDescent="0.25">
      <c r="C103" s="8" t="str">
        <f>"Sem "&amp;WEEKNUM($A105)</f>
        <v>Sem 0</v>
      </c>
      <c r="F103" s="9">
        <f>A105</f>
        <v>0</v>
      </c>
      <c r="G103" s="9">
        <f t="shared" ref="G103:L103" si="18">F103+1</f>
        <v>1</v>
      </c>
      <c r="H103" s="9">
        <f t="shared" si="18"/>
        <v>2</v>
      </c>
      <c r="I103" s="9">
        <f t="shared" si="18"/>
        <v>3</v>
      </c>
      <c r="J103" s="9">
        <f t="shared" si="18"/>
        <v>4</v>
      </c>
      <c r="K103" s="9">
        <f t="shared" si="18"/>
        <v>5</v>
      </c>
      <c r="L103" s="9">
        <f t="shared" si="18"/>
        <v>6</v>
      </c>
    </row>
    <row r="104" spans="1:16" ht="20.100000000000001" hidden="1" customHeight="1" x14ac:dyDescent="0.3">
      <c r="A104" s="59" t="str">
        <f>YEAR(A105)&amp;" - "&amp;WEEKNUM(A105)</f>
        <v>1900 - 0</v>
      </c>
      <c r="B104" s="60"/>
      <c r="C104" s="61" t="s">
        <v>4</v>
      </c>
      <c r="D104" s="61"/>
      <c r="E104" s="62"/>
      <c r="F104" s="42">
        <f>IFERROR(IF(F103&gt;$D$3,0,IF(F103&lt;$C$3,0,VLOOKUP($C103,TabHeur,2,0))),0)</f>
        <v>0</v>
      </c>
      <c r="G104" s="42">
        <f>IFERROR(IF(G103&gt;$D$3,0,IF(G103&lt;$C$3,0,VLOOKUP($C103,TabHeur,3,0))),0)</f>
        <v>0</v>
      </c>
      <c r="H104" s="42">
        <f>IFERROR(IF(H103&gt;$D$3,0,IF(H103&lt;$C$3,0,VLOOKUP($C103,TabHeur,4,0))),0)</f>
        <v>0</v>
      </c>
      <c r="I104" s="42">
        <f>IFERROR(IF(I103&gt;$D$3,0,IF(I103&lt;$C$3,0,VLOOKUP($C103,TabHeur,5,0))),0)</f>
        <v>0</v>
      </c>
      <c r="J104" s="42">
        <f>IFERROR(IF(J103&gt;$D$3,0,IF(J103&lt;$C$3,0,VLOOKUP($C103,TabHeur,6,0))),0)</f>
        <v>0</v>
      </c>
      <c r="K104" s="38">
        <f>IFERROR(IF(K103&gt;$D$3,0,IF(K103&lt;$C$3,0,VLOOKUP($C103,TabHeur,7,0))),0)</f>
        <v>0</v>
      </c>
      <c r="L104" s="38">
        <f>IFERROR(IF(L103&gt;$D$3,0,IF(L103&lt;$C$3,0,VLOOKUP($C103,TabHeur,8,0))),0)</f>
        <v>0</v>
      </c>
      <c r="M104" s="33">
        <f>SUM(F104:J104)</f>
        <v>0</v>
      </c>
      <c r="N104" s="63">
        <f>SUM(M104:M105)</f>
        <v>0</v>
      </c>
      <c r="O104" s="50">
        <f>IFERROR(IF(N104&lt;=Data!#REF!,0,(N104-#REF!)-#REF!),0)</f>
        <v>0</v>
      </c>
      <c r="P104" s="50">
        <f>COUNTIF(F104:J104,"&gt;0")</f>
        <v>0</v>
      </c>
    </row>
    <row r="105" spans="1:16" ht="20.100000000000001" hidden="1" customHeight="1" x14ac:dyDescent="0.25">
      <c r="A105" s="10">
        <f>Data!E22</f>
        <v>0</v>
      </c>
      <c r="B105" s="11">
        <f>A105+6</f>
        <v>6</v>
      </c>
      <c r="C105" s="57" t="s">
        <v>5</v>
      </c>
      <c r="D105" s="57"/>
      <c r="E105" s="58"/>
      <c r="F105" s="42">
        <f>IFERROR(IF(F103&gt;$D$3,0,IF(F103&lt;$C$3,0,VLOOKUP($C103,TabHeur,12,0))),0)</f>
        <v>0</v>
      </c>
      <c r="G105" s="42">
        <f>IFERROR(IF(G103&gt;$D$3,0,IF(G103&lt;$C$3,0,VLOOKUP($C103,TabHeur,13,0))),0)</f>
        <v>0</v>
      </c>
      <c r="H105" s="42">
        <f>IFERROR(IF(H103&gt;$D$3,0,IF(H103&lt;$C$3,0,VLOOKUP($C103,TabHeur,14,0))),0)</f>
        <v>0</v>
      </c>
      <c r="I105" s="42">
        <f>IFERROR(IF(I103&gt;$D$3,0,IF(I103&lt;$C$3,0,VLOOKUP($C103,TabHeur,15,0))),0)</f>
        <v>0</v>
      </c>
      <c r="J105" s="42">
        <f>IFERROR(IF(J103&gt;$D$3,0,IF(J103&lt;$C$3,0,VLOOKUP($C103,TabHeur,16,0))),0)</f>
        <v>0</v>
      </c>
      <c r="K105" s="38"/>
      <c r="L105" s="38"/>
      <c r="M105" s="33">
        <f>SUM(F105:J105)</f>
        <v>0</v>
      </c>
      <c r="N105" s="64"/>
      <c r="O105" s="51"/>
      <c r="P105" s="51"/>
    </row>
    <row r="106" spans="1:16" ht="15" hidden="1" customHeight="1" x14ac:dyDescent="0.25">
      <c r="C106" s="2" t="e">
        <f>"Samedi "&amp;Data!#REF!*100&amp;"%"</f>
        <v>#REF!</v>
      </c>
      <c r="D106" s="12"/>
      <c r="E106" s="12"/>
      <c r="K106" s="13"/>
      <c r="L106" s="13"/>
      <c r="M106" s="14">
        <f>SUM(K106:L106)</f>
        <v>0</v>
      </c>
    </row>
    <row r="107" spans="1:16" ht="15" hidden="1" customHeight="1" x14ac:dyDescent="0.25"/>
    <row r="108" spans="1:16" ht="15" hidden="1" customHeight="1" x14ac:dyDescent="0.25">
      <c r="C108" s="8" t="str">
        <f>"Sem "&amp;WEEKNUM($A110)</f>
        <v>Sem 0</v>
      </c>
      <c r="F108" s="9">
        <f>A110</f>
        <v>0</v>
      </c>
      <c r="G108" s="9">
        <f t="shared" ref="G108:L108" si="19">F108+1</f>
        <v>1</v>
      </c>
      <c r="H108" s="9">
        <f t="shared" si="19"/>
        <v>2</v>
      </c>
      <c r="I108" s="9">
        <f t="shared" si="19"/>
        <v>3</v>
      </c>
      <c r="J108" s="9">
        <f t="shared" si="19"/>
        <v>4</v>
      </c>
      <c r="K108" s="9">
        <f t="shared" si="19"/>
        <v>5</v>
      </c>
      <c r="L108" s="9">
        <f t="shared" si="19"/>
        <v>6</v>
      </c>
    </row>
    <row r="109" spans="1:16" ht="20.100000000000001" hidden="1" customHeight="1" x14ac:dyDescent="0.3">
      <c r="A109" s="59" t="str">
        <f>YEAR(A110)&amp;" - "&amp;WEEKNUM(A110)</f>
        <v>1900 - 0</v>
      </c>
      <c r="B109" s="60"/>
      <c r="C109" s="61" t="s">
        <v>4</v>
      </c>
      <c r="D109" s="61"/>
      <c r="E109" s="62"/>
      <c r="F109" s="42">
        <f>IFERROR(IF(F108&gt;$D$3,0,IF(F108&lt;$C$3,0,VLOOKUP($C108,TabHeur,2,0))),0)</f>
        <v>0</v>
      </c>
      <c r="G109" s="42">
        <f>IFERROR(IF(G108&gt;$D$3,0,IF(G108&lt;$C$3,0,VLOOKUP($C108,TabHeur,3,0))),0)</f>
        <v>0</v>
      </c>
      <c r="H109" s="42">
        <f>IFERROR(IF(H108&gt;$D$3,0,IF(H108&lt;$C$3,0,VLOOKUP($C108,TabHeur,4,0))),0)</f>
        <v>0</v>
      </c>
      <c r="I109" s="42">
        <f>IFERROR(IF(I108&gt;$D$3,0,IF(I108&lt;$C$3,0,VLOOKUP($C108,TabHeur,5,0))),0)</f>
        <v>0</v>
      </c>
      <c r="J109" s="42">
        <f>IFERROR(IF(J108&gt;$D$3,0,IF(J108&lt;$C$3,0,VLOOKUP($C108,TabHeur,6,0))),0)</f>
        <v>0</v>
      </c>
      <c r="K109" s="38">
        <f>IFERROR(IF(K108&gt;$D$3,0,IF(K108&lt;$C$3,0,VLOOKUP($C108,TabHeur,7,0))),0)</f>
        <v>0</v>
      </c>
      <c r="L109" s="38">
        <f>IFERROR(IF(L108&gt;$D$3,0,IF(L108&lt;$C$3,0,VLOOKUP($C108,TabHeur,8,0))),0)</f>
        <v>0</v>
      </c>
      <c r="M109" s="33">
        <f>SUM(F109:J109)</f>
        <v>0</v>
      </c>
      <c r="N109" s="63">
        <f>SUM(M109:M110)</f>
        <v>0</v>
      </c>
      <c r="O109" s="50">
        <f>IFERROR(IF(N109&lt;=Data!#REF!,0,(N109-#REF!)-#REF!),0)</f>
        <v>0</v>
      </c>
      <c r="P109" s="50">
        <f>COUNTIF(F109:J109,"&gt;0")</f>
        <v>0</v>
      </c>
    </row>
    <row r="110" spans="1:16" ht="20.100000000000001" hidden="1" customHeight="1" x14ac:dyDescent="0.25">
      <c r="A110" s="10">
        <f>Data!E23</f>
        <v>0</v>
      </c>
      <c r="B110" s="11">
        <f>A110+6</f>
        <v>6</v>
      </c>
      <c r="C110" s="57" t="s">
        <v>5</v>
      </c>
      <c r="D110" s="57"/>
      <c r="E110" s="58"/>
      <c r="F110" s="42">
        <f>IFERROR(IF(F108&gt;$D$3,0,IF(F108&lt;$C$3,0,VLOOKUP($C108,TabHeur,12,0))),0)</f>
        <v>0</v>
      </c>
      <c r="G110" s="42">
        <f>IFERROR(IF(G108&gt;$D$3,0,IF(G108&lt;$C$3,0,VLOOKUP($C108,TabHeur,13,0))),0)</f>
        <v>0</v>
      </c>
      <c r="H110" s="42">
        <f>IFERROR(IF(H108&gt;$D$3,0,IF(H108&lt;$C$3,0,VLOOKUP($C108,TabHeur,14,0))),0)</f>
        <v>0</v>
      </c>
      <c r="I110" s="42">
        <f>IFERROR(IF(I108&gt;$D$3,0,IF(I108&lt;$C$3,0,VLOOKUP($C108,TabHeur,15,0))),0)</f>
        <v>0</v>
      </c>
      <c r="J110" s="42">
        <f>IFERROR(IF(J108&gt;$D$3,0,IF(J108&lt;$C$3,0,VLOOKUP($C108,TabHeur,16,0))),0)</f>
        <v>0</v>
      </c>
      <c r="K110" s="38"/>
      <c r="L110" s="38"/>
      <c r="M110" s="33">
        <f>SUM(F110:J110)</f>
        <v>0</v>
      </c>
      <c r="N110" s="64"/>
      <c r="O110" s="51"/>
      <c r="P110" s="51"/>
    </row>
    <row r="111" spans="1:16" ht="15" hidden="1" customHeight="1" x14ac:dyDescent="0.25">
      <c r="C111" s="2" t="e">
        <f>"Samedi "&amp;Data!#REF!*100&amp;"%"</f>
        <v>#REF!</v>
      </c>
      <c r="D111" s="12"/>
      <c r="E111" s="12"/>
      <c r="K111" s="13"/>
      <c r="L111" s="13"/>
      <c r="M111" s="14">
        <f>SUM(K111:L111)</f>
        <v>0</v>
      </c>
    </row>
    <row r="112" spans="1:16" ht="15" hidden="1" customHeight="1" x14ac:dyDescent="0.25"/>
    <row r="113" spans="1:16" ht="15" hidden="1" customHeight="1" x14ac:dyDescent="0.25">
      <c r="C113" s="8" t="str">
        <f>"Sem "&amp;WEEKNUM($A115)</f>
        <v>Sem 0</v>
      </c>
      <c r="F113" s="9">
        <f>A115</f>
        <v>0</v>
      </c>
      <c r="G113" s="9">
        <f t="shared" ref="G113:L113" si="20">F113+1</f>
        <v>1</v>
      </c>
      <c r="H113" s="9">
        <f t="shared" si="20"/>
        <v>2</v>
      </c>
      <c r="I113" s="9">
        <f t="shared" si="20"/>
        <v>3</v>
      </c>
      <c r="J113" s="9">
        <f t="shared" si="20"/>
        <v>4</v>
      </c>
      <c r="K113" s="9">
        <f t="shared" si="20"/>
        <v>5</v>
      </c>
      <c r="L113" s="9">
        <f t="shared" si="20"/>
        <v>6</v>
      </c>
    </row>
    <row r="114" spans="1:16" ht="20.100000000000001" hidden="1" customHeight="1" x14ac:dyDescent="0.3">
      <c r="A114" s="59" t="str">
        <f>YEAR(A115)&amp;" - "&amp;WEEKNUM(A115)</f>
        <v>1900 - 0</v>
      </c>
      <c r="B114" s="60"/>
      <c r="C114" s="61" t="s">
        <v>4</v>
      </c>
      <c r="D114" s="61"/>
      <c r="E114" s="62"/>
      <c r="F114" s="42">
        <f>IFERROR(IF(F113&gt;$D$3,0,IF(F113&lt;$C$3,0,VLOOKUP($C113,TabHeur,2,0))),0)</f>
        <v>0</v>
      </c>
      <c r="G114" s="42">
        <f>IFERROR(IF(G113&gt;$D$3,0,IF(G113&lt;$C$3,0,VLOOKUP($C113,TabHeur,3,0))),0)</f>
        <v>0</v>
      </c>
      <c r="H114" s="42">
        <f>IFERROR(IF(H113&gt;$D$3,0,IF(H113&lt;$C$3,0,VLOOKUP($C113,TabHeur,4,0))),0)</f>
        <v>0</v>
      </c>
      <c r="I114" s="42">
        <f>IFERROR(IF(I113&gt;$D$3,0,IF(I113&lt;$C$3,0,VLOOKUP($C113,TabHeur,5,0))),0)</f>
        <v>0</v>
      </c>
      <c r="J114" s="42">
        <f>IFERROR(IF(J113&gt;$D$3,0,IF(J113&lt;$C$3,0,VLOOKUP($C113,TabHeur,6,0))),0)</f>
        <v>0</v>
      </c>
      <c r="K114" s="38">
        <f>IFERROR(IF(K113&gt;$D$3,0,IF(K113&lt;$C$3,0,VLOOKUP($C113,TabHeur,7,0))),0)</f>
        <v>0</v>
      </c>
      <c r="L114" s="38">
        <f>IFERROR(IF(L113&gt;$D$3,0,IF(L113&lt;$C$3,0,VLOOKUP($C113,TabHeur,8,0))),0)</f>
        <v>0</v>
      </c>
      <c r="M114" s="33">
        <f>SUM(F114:J114)</f>
        <v>0</v>
      </c>
      <c r="N114" s="63">
        <f>SUM(M114:M115)</f>
        <v>0</v>
      </c>
      <c r="O114" s="50">
        <f>IFERROR(IF(N114&lt;=Data!#REF!,0,(N114-#REF!)-#REF!),0)</f>
        <v>0</v>
      </c>
      <c r="P114" s="50">
        <f>COUNTIF(F114:J114,"&gt;0")</f>
        <v>0</v>
      </c>
    </row>
    <row r="115" spans="1:16" ht="20.100000000000001" hidden="1" customHeight="1" x14ac:dyDescent="0.25">
      <c r="A115" s="10">
        <f>Data!E24</f>
        <v>0</v>
      </c>
      <c r="B115" s="11">
        <f>A115+6</f>
        <v>6</v>
      </c>
      <c r="C115" s="57" t="s">
        <v>5</v>
      </c>
      <c r="D115" s="57"/>
      <c r="E115" s="58"/>
      <c r="F115" s="42">
        <f>IFERROR(IF(F113&gt;$D$3,0,IF(F113&lt;$C$3,0,VLOOKUP($C113,TabHeur,12,0))),0)</f>
        <v>0</v>
      </c>
      <c r="G115" s="42">
        <f>IFERROR(IF(G113&gt;$D$3,0,IF(G113&lt;$C$3,0,VLOOKUP($C113,TabHeur,13,0))),0)</f>
        <v>0</v>
      </c>
      <c r="H115" s="42">
        <f>IFERROR(IF(H113&gt;$D$3,0,IF(H113&lt;$C$3,0,VLOOKUP($C113,TabHeur,14,0))),0)</f>
        <v>0</v>
      </c>
      <c r="I115" s="42">
        <f>IFERROR(IF(I113&gt;$D$3,0,IF(I113&lt;$C$3,0,VLOOKUP($C113,TabHeur,15,0))),0)</f>
        <v>0</v>
      </c>
      <c r="J115" s="42">
        <f>IFERROR(IF(J113&gt;$D$3,0,IF(J113&lt;$C$3,0,VLOOKUP($C113,TabHeur,16,0))),0)</f>
        <v>0</v>
      </c>
      <c r="K115" s="38"/>
      <c r="L115" s="38"/>
      <c r="M115" s="33">
        <f>SUM(F115:J115)</f>
        <v>0</v>
      </c>
      <c r="N115" s="64"/>
      <c r="O115" s="51"/>
      <c r="P115" s="51"/>
    </row>
    <row r="116" spans="1:16" ht="15" hidden="1" customHeight="1" x14ac:dyDescent="0.25">
      <c r="C116" s="2" t="e">
        <f>"Samedi "&amp;Data!#REF!*100&amp;"%"</f>
        <v>#REF!</v>
      </c>
      <c r="D116" s="12"/>
      <c r="E116" s="12"/>
      <c r="K116" s="13"/>
      <c r="L116" s="13"/>
      <c r="M116" s="14">
        <f>SUM(K116:L116)</f>
        <v>0</v>
      </c>
    </row>
    <row r="117" spans="1:16" ht="15" hidden="1" customHeight="1" x14ac:dyDescent="0.25"/>
    <row r="118" spans="1:16" ht="15" hidden="1" customHeight="1" x14ac:dyDescent="0.25">
      <c r="C118" s="8" t="str">
        <f>"Sem "&amp;WEEKNUM($A120)</f>
        <v>Sem 0</v>
      </c>
      <c r="F118" s="9">
        <f>A120</f>
        <v>0</v>
      </c>
      <c r="G118" s="9">
        <f t="shared" ref="G118:L118" si="21">F118+1</f>
        <v>1</v>
      </c>
      <c r="H118" s="9">
        <f t="shared" si="21"/>
        <v>2</v>
      </c>
      <c r="I118" s="9">
        <f t="shared" si="21"/>
        <v>3</v>
      </c>
      <c r="J118" s="9">
        <f t="shared" si="21"/>
        <v>4</v>
      </c>
      <c r="K118" s="9">
        <f t="shared" si="21"/>
        <v>5</v>
      </c>
      <c r="L118" s="9">
        <f t="shared" si="21"/>
        <v>6</v>
      </c>
    </row>
    <row r="119" spans="1:16" ht="20.100000000000001" hidden="1" customHeight="1" x14ac:dyDescent="0.3">
      <c r="A119" s="59" t="str">
        <f>YEAR(A120)&amp;" - "&amp;WEEKNUM(A120)</f>
        <v>1900 - 0</v>
      </c>
      <c r="B119" s="60"/>
      <c r="C119" s="61" t="s">
        <v>4</v>
      </c>
      <c r="D119" s="61"/>
      <c r="E119" s="62"/>
      <c r="F119" s="42">
        <f>IFERROR(IF(F118&gt;$D$3,0,IF(F118&lt;$C$3,0,VLOOKUP($C118,TabHeur,2,0))),0)</f>
        <v>0</v>
      </c>
      <c r="G119" s="42">
        <f>IFERROR(IF(G118&gt;$D$3,0,IF(G118&lt;$C$3,0,VLOOKUP($C118,TabHeur,3,0))),0)</f>
        <v>0</v>
      </c>
      <c r="H119" s="42">
        <f>IFERROR(IF(H118&gt;$D$3,0,IF(H118&lt;$C$3,0,VLOOKUP($C118,TabHeur,4,0))),0)</f>
        <v>0</v>
      </c>
      <c r="I119" s="42">
        <f>IFERROR(IF(I118&gt;$D$3,0,IF(I118&lt;$C$3,0,VLOOKUP($C118,TabHeur,5,0))),0)</f>
        <v>0</v>
      </c>
      <c r="J119" s="42">
        <f>IFERROR(IF(J118&gt;$D$3,0,IF(J118&lt;$C$3,0,VLOOKUP($C118,TabHeur,6,0))),0)</f>
        <v>0</v>
      </c>
      <c r="K119" s="38">
        <f>IFERROR(IF(K118&gt;$D$3,0,IF(K118&lt;$C$3,0,VLOOKUP($C118,TabHeur,7,0))),0)</f>
        <v>0</v>
      </c>
      <c r="L119" s="38">
        <f>IFERROR(IF(L118&gt;$D$3,0,IF(L118&lt;$C$3,0,VLOOKUP($C118,TabHeur,8,0))),0)</f>
        <v>0</v>
      </c>
      <c r="M119" s="33">
        <f>SUM(F119:J119)</f>
        <v>0</v>
      </c>
      <c r="N119" s="63">
        <f>SUM(M119:M120)</f>
        <v>0</v>
      </c>
      <c r="O119" s="50">
        <f>IFERROR(IF(N119&lt;=Data!#REF!,0,(N119-#REF!)-#REF!),0)</f>
        <v>0</v>
      </c>
      <c r="P119" s="50">
        <f>COUNTIF(F119:J119,"&gt;0")</f>
        <v>0</v>
      </c>
    </row>
    <row r="120" spans="1:16" ht="20.100000000000001" hidden="1" customHeight="1" x14ac:dyDescent="0.25">
      <c r="A120" s="10">
        <f>Data!E25</f>
        <v>0</v>
      </c>
      <c r="B120" s="11">
        <f>A120+6</f>
        <v>6</v>
      </c>
      <c r="C120" s="57" t="s">
        <v>5</v>
      </c>
      <c r="D120" s="57"/>
      <c r="E120" s="58"/>
      <c r="F120" s="42">
        <f>IFERROR(IF(F118&gt;$D$3,0,IF(F118&lt;$C$3,0,VLOOKUP($C118,TabHeur,12,0))),0)</f>
        <v>0</v>
      </c>
      <c r="G120" s="42">
        <f>IFERROR(IF(G118&gt;$D$3,0,IF(G118&lt;$C$3,0,VLOOKUP($C118,TabHeur,13,0))),0)</f>
        <v>0</v>
      </c>
      <c r="H120" s="42">
        <f>IFERROR(IF(H118&gt;$D$3,0,IF(H118&lt;$C$3,0,VLOOKUP($C118,TabHeur,14,0))),0)</f>
        <v>0</v>
      </c>
      <c r="I120" s="42">
        <f>IFERROR(IF(I118&gt;$D$3,0,IF(I118&lt;$C$3,0,VLOOKUP($C118,TabHeur,15,0))),0)</f>
        <v>0</v>
      </c>
      <c r="J120" s="42">
        <f>IFERROR(IF(J118&gt;$D$3,0,IF(J118&lt;$C$3,0,VLOOKUP($C118,TabHeur,16,0))),0)</f>
        <v>0</v>
      </c>
      <c r="K120" s="38"/>
      <c r="L120" s="38"/>
      <c r="M120" s="33">
        <f>SUM(F120:J120)</f>
        <v>0</v>
      </c>
      <c r="N120" s="64"/>
      <c r="O120" s="51"/>
      <c r="P120" s="51"/>
    </row>
    <row r="121" spans="1:16" ht="15" hidden="1" customHeight="1" x14ac:dyDescent="0.25">
      <c r="C121" s="2" t="e">
        <f>"Samedi "&amp;Data!#REF!*100&amp;"%"</f>
        <v>#REF!</v>
      </c>
      <c r="D121" s="12"/>
      <c r="E121" s="12"/>
      <c r="K121" s="13"/>
      <c r="L121" s="13"/>
      <c r="M121" s="14">
        <f>SUM(K121:L121)</f>
        <v>0</v>
      </c>
    </row>
    <row r="122" spans="1:16" ht="15" hidden="1" customHeight="1" x14ac:dyDescent="0.25"/>
    <row r="123" spans="1:16" ht="15" hidden="1" customHeight="1" x14ac:dyDescent="0.25">
      <c r="C123" s="8" t="str">
        <f>"Sem "&amp;WEEKNUM($A125)</f>
        <v>Sem 0</v>
      </c>
      <c r="F123" s="9">
        <f>A125</f>
        <v>0</v>
      </c>
      <c r="G123" s="9">
        <f t="shared" ref="G123:L123" si="22">F123+1</f>
        <v>1</v>
      </c>
      <c r="H123" s="9">
        <f t="shared" si="22"/>
        <v>2</v>
      </c>
      <c r="I123" s="9">
        <f t="shared" si="22"/>
        <v>3</v>
      </c>
      <c r="J123" s="9">
        <f t="shared" si="22"/>
        <v>4</v>
      </c>
      <c r="K123" s="9">
        <f t="shared" si="22"/>
        <v>5</v>
      </c>
      <c r="L123" s="9">
        <f t="shared" si="22"/>
        <v>6</v>
      </c>
    </row>
    <row r="124" spans="1:16" ht="20.100000000000001" hidden="1" customHeight="1" x14ac:dyDescent="0.3">
      <c r="A124" s="59" t="str">
        <f>YEAR(A125)&amp;" - "&amp;WEEKNUM(A125)</f>
        <v>1900 - 0</v>
      </c>
      <c r="B124" s="60"/>
      <c r="C124" s="61" t="s">
        <v>4</v>
      </c>
      <c r="D124" s="61"/>
      <c r="E124" s="62"/>
      <c r="F124" s="42">
        <f>IFERROR(IF(F123&gt;$D$3,0,IF(F123&lt;$C$3,0,VLOOKUP($C123,TabHeur,2,0))),0)</f>
        <v>0</v>
      </c>
      <c r="G124" s="42">
        <f>IFERROR(IF(G123&gt;$D$3,0,IF(G123&lt;$C$3,0,VLOOKUP($C123,TabHeur,3,0))),0)</f>
        <v>0</v>
      </c>
      <c r="H124" s="42">
        <f>IFERROR(IF(H123&gt;$D$3,0,IF(H123&lt;$C$3,0,VLOOKUP($C123,TabHeur,4,0))),0)</f>
        <v>0</v>
      </c>
      <c r="I124" s="42">
        <f>IFERROR(IF(I123&gt;$D$3,0,IF(I123&lt;$C$3,0,VLOOKUP($C123,TabHeur,5,0))),0)</f>
        <v>0</v>
      </c>
      <c r="J124" s="42">
        <f>IFERROR(IF(J123&gt;$D$3,0,IF(J123&lt;$C$3,0,VLOOKUP($C123,TabHeur,6,0))),0)</f>
        <v>0</v>
      </c>
      <c r="K124" s="38">
        <f>IFERROR(IF(K123&gt;$D$3,0,IF(K123&lt;$C$3,0,VLOOKUP($C123,TabHeur,7,0))),0)</f>
        <v>0</v>
      </c>
      <c r="L124" s="38">
        <f>IFERROR(IF(L123&gt;$D$3,0,IF(L123&lt;$C$3,0,VLOOKUP($C123,TabHeur,8,0))),0)</f>
        <v>0</v>
      </c>
      <c r="M124" s="33">
        <f>SUM(F124:J124)</f>
        <v>0</v>
      </c>
      <c r="N124" s="63">
        <f>SUM(M124:M125)</f>
        <v>0</v>
      </c>
      <c r="O124" s="50">
        <f>IFERROR(IF(N124&lt;=Data!#REF!,0,(N124-#REF!)-#REF!),0)</f>
        <v>0</v>
      </c>
      <c r="P124" s="50">
        <f>COUNTIF(F124:J124,"&gt;0")</f>
        <v>0</v>
      </c>
    </row>
    <row r="125" spans="1:16" ht="20.100000000000001" hidden="1" customHeight="1" x14ac:dyDescent="0.25">
      <c r="A125" s="10">
        <f>Data!E26</f>
        <v>0</v>
      </c>
      <c r="B125" s="11">
        <f>A125+6</f>
        <v>6</v>
      </c>
      <c r="C125" s="57" t="s">
        <v>5</v>
      </c>
      <c r="D125" s="57"/>
      <c r="E125" s="58"/>
      <c r="F125" s="42">
        <f>IFERROR(IF(F123&gt;$D$3,0,IF(F123&lt;$C$3,0,VLOOKUP($C123,TabHeur,12,0))),0)</f>
        <v>0</v>
      </c>
      <c r="G125" s="42">
        <f>IFERROR(IF(G123&gt;$D$3,0,IF(G123&lt;$C$3,0,VLOOKUP($C123,TabHeur,13,0))),0)</f>
        <v>0</v>
      </c>
      <c r="H125" s="42">
        <f>IFERROR(IF(H123&gt;$D$3,0,IF(H123&lt;$C$3,0,VLOOKUP($C123,TabHeur,14,0))),0)</f>
        <v>0</v>
      </c>
      <c r="I125" s="42">
        <f>IFERROR(IF(I123&gt;$D$3,0,IF(I123&lt;$C$3,0,VLOOKUP($C123,TabHeur,15,0))),0)</f>
        <v>0</v>
      </c>
      <c r="J125" s="42">
        <f>IFERROR(IF(J123&gt;$D$3,0,IF(J123&lt;$C$3,0,VLOOKUP($C123,TabHeur,16,0))),0)</f>
        <v>0</v>
      </c>
      <c r="K125" s="38"/>
      <c r="L125" s="38"/>
      <c r="M125" s="33">
        <f>SUM(F125:J125)</f>
        <v>0</v>
      </c>
      <c r="N125" s="64"/>
      <c r="O125" s="51"/>
      <c r="P125" s="51"/>
    </row>
    <row r="126" spans="1:16" ht="15" hidden="1" customHeight="1" x14ac:dyDescent="0.25">
      <c r="C126" s="2" t="e">
        <f>"Samedi "&amp;Data!#REF!*100&amp;"%"</f>
        <v>#REF!</v>
      </c>
      <c r="D126" s="12"/>
      <c r="E126" s="12"/>
      <c r="K126" s="13"/>
      <c r="L126" s="13"/>
      <c r="M126" s="14">
        <f>SUM(K126:L126)</f>
        <v>0</v>
      </c>
    </row>
    <row r="127" spans="1:16" ht="15" hidden="1" customHeight="1" x14ac:dyDescent="0.25"/>
    <row r="128" spans="1:16" ht="15" hidden="1" customHeight="1" x14ac:dyDescent="0.25">
      <c r="C128" s="8" t="str">
        <f>"Sem "&amp;WEEKNUM($A130)</f>
        <v>Sem 0</v>
      </c>
      <c r="F128" s="9">
        <f>A130</f>
        <v>0</v>
      </c>
      <c r="G128" s="9">
        <f t="shared" ref="G128:L128" si="23">F128+1</f>
        <v>1</v>
      </c>
      <c r="H128" s="9">
        <f t="shared" si="23"/>
        <v>2</v>
      </c>
      <c r="I128" s="9">
        <f t="shared" si="23"/>
        <v>3</v>
      </c>
      <c r="J128" s="9">
        <f t="shared" si="23"/>
        <v>4</v>
      </c>
      <c r="K128" s="9">
        <f t="shared" si="23"/>
        <v>5</v>
      </c>
      <c r="L128" s="9">
        <f t="shared" si="23"/>
        <v>6</v>
      </c>
    </row>
    <row r="129" spans="1:16" ht="20.100000000000001" hidden="1" customHeight="1" x14ac:dyDescent="0.3">
      <c r="A129" s="59" t="str">
        <f>YEAR(A130)&amp;" - "&amp;WEEKNUM(A130)</f>
        <v>1900 - 0</v>
      </c>
      <c r="B129" s="60"/>
      <c r="C129" s="61" t="s">
        <v>4</v>
      </c>
      <c r="D129" s="61"/>
      <c r="E129" s="62"/>
      <c r="F129" s="42">
        <f>IFERROR(IF(F128&gt;$D$3,0,IF(F128&lt;$C$3,0,VLOOKUP($C128,TabHeur,2,0))),0)</f>
        <v>0</v>
      </c>
      <c r="G129" s="42">
        <f>IFERROR(IF(G128&gt;$D$3,0,IF(G128&lt;$C$3,0,VLOOKUP($C128,TabHeur,3,0))),0)</f>
        <v>0</v>
      </c>
      <c r="H129" s="42">
        <f>IFERROR(IF(H128&gt;$D$3,0,IF(H128&lt;$C$3,0,VLOOKUP($C128,TabHeur,4,0))),0)</f>
        <v>0</v>
      </c>
      <c r="I129" s="42">
        <f>IFERROR(IF(I128&gt;$D$3,0,IF(I128&lt;$C$3,0,VLOOKUP($C128,TabHeur,5,0))),0)</f>
        <v>0</v>
      </c>
      <c r="J129" s="42">
        <f>IFERROR(IF(J128&gt;$D$3,0,IF(J128&lt;$C$3,0,VLOOKUP($C128,TabHeur,6,0))),0)</f>
        <v>0</v>
      </c>
      <c r="K129" s="38">
        <f>IFERROR(IF(K128&gt;$D$3,0,IF(K128&lt;$C$3,0,VLOOKUP($C128,TabHeur,7,0))),0)</f>
        <v>0</v>
      </c>
      <c r="L129" s="38">
        <f>IFERROR(IF(L128&gt;$D$3,0,IF(L128&lt;$C$3,0,VLOOKUP($C128,TabHeur,8,0))),0)</f>
        <v>0</v>
      </c>
      <c r="M129" s="33">
        <f>SUM(F129:J129)</f>
        <v>0</v>
      </c>
      <c r="N129" s="63">
        <f>SUM(M129:M130)</f>
        <v>0</v>
      </c>
      <c r="O129" s="50">
        <f>IFERROR(IF(N129&lt;=Data!#REF!,0,(N129-#REF!)-#REF!),0)</f>
        <v>0</v>
      </c>
      <c r="P129" s="50">
        <f>COUNTIF(F129:J129,"&gt;0")</f>
        <v>0</v>
      </c>
    </row>
    <row r="130" spans="1:16" ht="20.100000000000001" hidden="1" customHeight="1" x14ac:dyDescent="0.25">
      <c r="A130" s="10">
        <f>Data!E27</f>
        <v>0</v>
      </c>
      <c r="B130" s="11">
        <f>A130+6</f>
        <v>6</v>
      </c>
      <c r="C130" s="57" t="s">
        <v>5</v>
      </c>
      <c r="D130" s="57"/>
      <c r="E130" s="58"/>
      <c r="F130" s="42">
        <f>IFERROR(IF(F128&gt;$D$3,0,IF(F128&lt;$C$3,0,VLOOKUP($C128,TabHeur,12,0))),0)</f>
        <v>0</v>
      </c>
      <c r="G130" s="42">
        <f>IFERROR(IF(G128&gt;$D$3,0,IF(G128&lt;$C$3,0,VLOOKUP($C128,TabHeur,13,0))),0)</f>
        <v>0</v>
      </c>
      <c r="H130" s="42">
        <f>IFERROR(IF(H128&gt;$D$3,0,IF(H128&lt;$C$3,0,VLOOKUP($C128,TabHeur,14,0))),0)</f>
        <v>0</v>
      </c>
      <c r="I130" s="42">
        <f>IFERROR(IF(I128&gt;$D$3,0,IF(I128&lt;$C$3,0,VLOOKUP($C128,TabHeur,15,0))),0)</f>
        <v>0</v>
      </c>
      <c r="J130" s="42">
        <f>IFERROR(IF(J128&gt;$D$3,0,IF(J128&lt;$C$3,0,VLOOKUP($C128,TabHeur,16,0))),0)</f>
        <v>0</v>
      </c>
      <c r="K130" s="38"/>
      <c r="L130" s="38"/>
      <c r="M130" s="33">
        <f>SUM(F130:J130)</f>
        <v>0</v>
      </c>
      <c r="N130" s="64"/>
      <c r="O130" s="51"/>
      <c r="P130" s="51"/>
    </row>
    <row r="131" spans="1:16" ht="15" hidden="1" customHeight="1" x14ac:dyDescent="0.25">
      <c r="C131" s="2" t="e">
        <f>"Samedi "&amp;Data!#REF!*100&amp;"%"</f>
        <v>#REF!</v>
      </c>
      <c r="D131" s="12"/>
      <c r="E131" s="12"/>
      <c r="K131" s="13"/>
      <c r="L131" s="13"/>
      <c r="M131" s="14">
        <f>SUM(K131:L131)</f>
        <v>0</v>
      </c>
    </row>
    <row r="132" spans="1:16" ht="15" hidden="1" customHeight="1" x14ac:dyDescent="0.25"/>
    <row r="133" spans="1:16" ht="15" hidden="1" customHeight="1" x14ac:dyDescent="0.25">
      <c r="C133" s="8" t="str">
        <f>"Sem "&amp;WEEKNUM($A135)</f>
        <v>Sem 0</v>
      </c>
      <c r="F133" s="9">
        <f>A135</f>
        <v>0</v>
      </c>
      <c r="G133" s="9">
        <f t="shared" ref="G133:L133" si="24">F133+1</f>
        <v>1</v>
      </c>
      <c r="H133" s="9">
        <f t="shared" si="24"/>
        <v>2</v>
      </c>
      <c r="I133" s="9">
        <f t="shared" si="24"/>
        <v>3</v>
      </c>
      <c r="J133" s="9">
        <f t="shared" si="24"/>
        <v>4</v>
      </c>
      <c r="K133" s="9">
        <f t="shared" si="24"/>
        <v>5</v>
      </c>
      <c r="L133" s="9">
        <f t="shared" si="24"/>
        <v>6</v>
      </c>
    </row>
    <row r="134" spans="1:16" ht="20.100000000000001" hidden="1" customHeight="1" x14ac:dyDescent="0.3">
      <c r="A134" s="59" t="str">
        <f>YEAR(A135)&amp;" - "&amp;WEEKNUM(A135)</f>
        <v>1900 - 0</v>
      </c>
      <c r="B134" s="60"/>
      <c r="C134" s="61" t="s">
        <v>4</v>
      </c>
      <c r="D134" s="61"/>
      <c r="E134" s="62"/>
      <c r="F134" s="42">
        <f>IFERROR(IF(F133&gt;$D$3,0,IF(F133&lt;$C$3,0,VLOOKUP($C133,TabHeur,2,0))),0)</f>
        <v>0</v>
      </c>
      <c r="G134" s="42">
        <f>IFERROR(IF(G133&gt;$D$3,0,IF(G133&lt;$C$3,0,VLOOKUP($C133,TabHeur,3,0))),0)</f>
        <v>0</v>
      </c>
      <c r="H134" s="42">
        <f>IFERROR(IF(H133&gt;$D$3,0,IF(H133&lt;$C$3,0,VLOOKUP($C133,TabHeur,4,0))),0)</f>
        <v>0</v>
      </c>
      <c r="I134" s="42">
        <f>IFERROR(IF(I133&gt;$D$3,0,IF(I133&lt;$C$3,0,VLOOKUP($C133,TabHeur,5,0))),0)</f>
        <v>0</v>
      </c>
      <c r="J134" s="42">
        <f>IFERROR(IF(J133&gt;$D$3,0,IF(J133&lt;$C$3,0,VLOOKUP($C133,TabHeur,6,0))),0)</f>
        <v>0</v>
      </c>
      <c r="K134" s="38">
        <f>IFERROR(IF(K133&gt;$D$3,0,IF(K133&lt;$C$3,0,VLOOKUP($C133,TabHeur,7,0))),0)</f>
        <v>0</v>
      </c>
      <c r="L134" s="38">
        <f>IFERROR(IF(L133&gt;$D$3,0,IF(L133&lt;$C$3,0,VLOOKUP($C133,TabHeur,8,0))),0)</f>
        <v>0</v>
      </c>
      <c r="M134" s="33">
        <f>SUM(F134:J134)</f>
        <v>0</v>
      </c>
      <c r="N134" s="63">
        <f>SUM(M134:M135)</f>
        <v>0</v>
      </c>
      <c r="O134" s="50">
        <f>IFERROR(IF(N134&lt;=Data!#REF!,0,(N134-#REF!)-#REF!),0)</f>
        <v>0</v>
      </c>
      <c r="P134" s="50">
        <f>COUNTIF(F134:J134,"&gt;0")</f>
        <v>0</v>
      </c>
    </row>
    <row r="135" spans="1:16" ht="20.100000000000001" hidden="1" customHeight="1" x14ac:dyDescent="0.25">
      <c r="A135" s="10">
        <f>Data!E28</f>
        <v>0</v>
      </c>
      <c r="B135" s="11">
        <f>A135+6</f>
        <v>6</v>
      </c>
      <c r="C135" s="57" t="s">
        <v>5</v>
      </c>
      <c r="D135" s="57"/>
      <c r="E135" s="58"/>
      <c r="F135" s="42">
        <f>IFERROR(IF(F133&gt;$D$3,0,IF(F133&lt;$C$3,0,VLOOKUP($C133,TabHeur,12,0))),0)</f>
        <v>0</v>
      </c>
      <c r="G135" s="42">
        <f>IFERROR(IF(G133&gt;$D$3,0,IF(G133&lt;$C$3,0,VLOOKUP($C133,TabHeur,13,0))),0)</f>
        <v>0</v>
      </c>
      <c r="H135" s="42">
        <f>IFERROR(IF(H133&gt;$D$3,0,IF(H133&lt;$C$3,0,VLOOKUP($C133,TabHeur,14,0))),0)</f>
        <v>0</v>
      </c>
      <c r="I135" s="42">
        <f>IFERROR(IF(I133&gt;$D$3,0,IF(I133&lt;$C$3,0,VLOOKUP($C133,TabHeur,15,0))),0)</f>
        <v>0</v>
      </c>
      <c r="J135" s="42">
        <f>IFERROR(IF(J133&gt;$D$3,0,IF(J133&lt;$C$3,0,VLOOKUP($C133,TabHeur,16,0))),0)</f>
        <v>0</v>
      </c>
      <c r="K135" s="38"/>
      <c r="L135" s="38"/>
      <c r="M135" s="33">
        <f>SUM(F135:J135)</f>
        <v>0</v>
      </c>
      <c r="N135" s="64"/>
      <c r="O135" s="51"/>
      <c r="P135" s="51"/>
    </row>
    <row r="136" spans="1:16" ht="15" hidden="1" customHeight="1" x14ac:dyDescent="0.25">
      <c r="C136" s="2" t="e">
        <f>"Samedi "&amp;Data!#REF!*100&amp;"%"</f>
        <v>#REF!</v>
      </c>
      <c r="D136" s="12"/>
      <c r="E136" s="12"/>
      <c r="K136" s="13"/>
      <c r="L136" s="13"/>
      <c r="M136" s="14">
        <f>SUM(K136:L136)</f>
        <v>0</v>
      </c>
    </row>
    <row r="137" spans="1:16" ht="15" hidden="1" customHeight="1" x14ac:dyDescent="0.25"/>
    <row r="138" spans="1:16" ht="15" hidden="1" customHeight="1" x14ac:dyDescent="0.25">
      <c r="C138" s="8" t="str">
        <f>"Sem "&amp;WEEKNUM($A140)</f>
        <v>Sem 0</v>
      </c>
      <c r="F138" s="9">
        <f>A140</f>
        <v>0</v>
      </c>
      <c r="G138" s="9">
        <f t="shared" ref="G138:L138" si="25">F138+1</f>
        <v>1</v>
      </c>
      <c r="H138" s="9">
        <f t="shared" si="25"/>
        <v>2</v>
      </c>
      <c r="I138" s="9">
        <f t="shared" si="25"/>
        <v>3</v>
      </c>
      <c r="J138" s="9">
        <f t="shared" si="25"/>
        <v>4</v>
      </c>
      <c r="K138" s="9">
        <f t="shared" si="25"/>
        <v>5</v>
      </c>
      <c r="L138" s="9">
        <f t="shared" si="25"/>
        <v>6</v>
      </c>
    </row>
    <row r="139" spans="1:16" ht="20.100000000000001" hidden="1" customHeight="1" x14ac:dyDescent="0.3">
      <c r="A139" s="59" t="str">
        <f>YEAR(A140)&amp;" - "&amp;WEEKNUM(A140)</f>
        <v>1900 - 0</v>
      </c>
      <c r="B139" s="60"/>
      <c r="C139" s="61" t="s">
        <v>4</v>
      </c>
      <c r="D139" s="61"/>
      <c r="E139" s="62"/>
      <c r="F139" s="42">
        <f>IFERROR(IF(F138&gt;$D$3,0,IF(F138&lt;$C$3,0,VLOOKUP($C138,TabHeur,2,0))),0)</f>
        <v>0</v>
      </c>
      <c r="G139" s="42">
        <f>IFERROR(IF(G138&gt;$D$3,0,IF(G138&lt;$C$3,0,VLOOKUP($C138,TabHeur,3,0))),0)</f>
        <v>0</v>
      </c>
      <c r="H139" s="42">
        <f>IFERROR(IF(H138&gt;$D$3,0,IF(H138&lt;$C$3,0,VLOOKUP($C138,TabHeur,4,0))),0)</f>
        <v>0</v>
      </c>
      <c r="I139" s="42">
        <f>IFERROR(IF(I138&gt;$D$3,0,IF(I138&lt;$C$3,0,VLOOKUP($C138,TabHeur,5,0))),0)</f>
        <v>0</v>
      </c>
      <c r="J139" s="42">
        <f>IFERROR(IF(J138&gt;$D$3,0,IF(J138&lt;$C$3,0,VLOOKUP($C138,TabHeur,6,0))),0)</f>
        <v>0</v>
      </c>
      <c r="K139" s="38">
        <f>IFERROR(IF(K138&gt;$D$3,0,IF(K138&lt;$C$3,0,VLOOKUP($C138,TabHeur,7,0))),0)</f>
        <v>0</v>
      </c>
      <c r="L139" s="38">
        <f>IFERROR(IF(L138&gt;$D$3,0,IF(L138&lt;$C$3,0,VLOOKUP($C138,TabHeur,8,0))),0)</f>
        <v>0</v>
      </c>
      <c r="M139" s="33">
        <f>SUM(F139:J139)</f>
        <v>0</v>
      </c>
      <c r="N139" s="63">
        <f>SUM(M139:M140)</f>
        <v>0</v>
      </c>
      <c r="O139" s="50">
        <f>IFERROR(IF(N139&lt;=Data!#REF!,0,(N139-#REF!)-#REF!),0)</f>
        <v>0</v>
      </c>
      <c r="P139" s="50">
        <f>COUNTIF(F139:J139,"&gt;0")</f>
        <v>0</v>
      </c>
    </row>
    <row r="140" spans="1:16" ht="20.100000000000001" hidden="1" customHeight="1" x14ac:dyDescent="0.25">
      <c r="A140" s="10">
        <f>Data!E29</f>
        <v>0</v>
      </c>
      <c r="B140" s="11">
        <f>A140+6</f>
        <v>6</v>
      </c>
      <c r="C140" s="57" t="s">
        <v>5</v>
      </c>
      <c r="D140" s="57"/>
      <c r="E140" s="58"/>
      <c r="F140" s="42">
        <f>IFERROR(IF(F138&gt;$D$3,0,IF(F138&lt;$C$3,0,VLOOKUP($C138,TabHeur,12,0))),0)</f>
        <v>0</v>
      </c>
      <c r="G140" s="42">
        <f>IFERROR(IF(G138&gt;$D$3,0,IF(G138&lt;$C$3,0,VLOOKUP($C138,TabHeur,13,0))),0)</f>
        <v>0</v>
      </c>
      <c r="H140" s="42">
        <f>IFERROR(IF(H138&gt;$D$3,0,IF(H138&lt;$C$3,0,VLOOKUP($C138,TabHeur,14,0))),0)</f>
        <v>0</v>
      </c>
      <c r="I140" s="42">
        <f>IFERROR(IF(I138&gt;$D$3,0,IF(I138&lt;$C$3,0,VLOOKUP($C138,TabHeur,15,0))),0)</f>
        <v>0</v>
      </c>
      <c r="J140" s="42">
        <f>IFERROR(IF(J138&gt;$D$3,0,IF(J138&lt;$C$3,0,VLOOKUP($C138,TabHeur,16,0))),0)</f>
        <v>0</v>
      </c>
      <c r="K140" s="38"/>
      <c r="L140" s="38"/>
      <c r="M140" s="33">
        <f>SUM(F140:J140)</f>
        <v>0</v>
      </c>
      <c r="N140" s="64"/>
      <c r="O140" s="51"/>
      <c r="P140" s="51"/>
    </row>
    <row r="141" spans="1:16" ht="15" hidden="1" customHeight="1" x14ac:dyDescent="0.25">
      <c r="C141" s="2" t="e">
        <f>"Samedi "&amp;Data!#REF!*100&amp;"%"</f>
        <v>#REF!</v>
      </c>
      <c r="D141" s="12"/>
      <c r="E141" s="12"/>
      <c r="K141" s="13"/>
      <c r="L141" s="13"/>
      <c r="M141" s="14">
        <f>SUM(K141:L141)</f>
        <v>0</v>
      </c>
    </row>
    <row r="142" spans="1:16" ht="15" hidden="1" customHeight="1" x14ac:dyDescent="0.25"/>
    <row r="143" spans="1:16" ht="15" hidden="1" customHeight="1" x14ac:dyDescent="0.25">
      <c r="C143" s="8" t="str">
        <f>"Sem "&amp;WEEKNUM($A145)</f>
        <v>Sem 0</v>
      </c>
      <c r="F143" s="9">
        <f>A145</f>
        <v>0</v>
      </c>
      <c r="G143" s="9">
        <f t="shared" ref="G143:L143" si="26">F143+1</f>
        <v>1</v>
      </c>
      <c r="H143" s="9">
        <f t="shared" si="26"/>
        <v>2</v>
      </c>
      <c r="I143" s="9">
        <f t="shared" si="26"/>
        <v>3</v>
      </c>
      <c r="J143" s="9">
        <f t="shared" si="26"/>
        <v>4</v>
      </c>
      <c r="K143" s="9">
        <f t="shared" si="26"/>
        <v>5</v>
      </c>
      <c r="L143" s="9">
        <f t="shared" si="26"/>
        <v>6</v>
      </c>
    </row>
    <row r="144" spans="1:16" ht="20.100000000000001" hidden="1" customHeight="1" x14ac:dyDescent="0.3">
      <c r="A144" s="59" t="str">
        <f>YEAR(A145)&amp;" - "&amp;WEEKNUM(A145)</f>
        <v>1900 - 0</v>
      </c>
      <c r="B144" s="60"/>
      <c r="C144" s="61" t="s">
        <v>4</v>
      </c>
      <c r="D144" s="61"/>
      <c r="E144" s="62"/>
      <c r="F144" s="42">
        <f>IFERROR(IF(F143&gt;$D$3,0,IF(F143&lt;$C$3,0,VLOOKUP($C143,TabHeur,2,0))),0)</f>
        <v>0</v>
      </c>
      <c r="G144" s="42">
        <f>IFERROR(IF(G143&gt;$D$3,0,IF(G143&lt;$C$3,0,VLOOKUP($C143,TabHeur,3,0))),0)</f>
        <v>0</v>
      </c>
      <c r="H144" s="42">
        <f>IFERROR(IF(H143&gt;$D$3,0,IF(H143&lt;$C$3,0,VLOOKUP($C143,TabHeur,4,0))),0)</f>
        <v>0</v>
      </c>
      <c r="I144" s="42">
        <f>IFERROR(IF(I143&gt;$D$3,0,IF(I143&lt;$C$3,0,VLOOKUP($C143,TabHeur,5,0))),0)</f>
        <v>0</v>
      </c>
      <c r="J144" s="42">
        <f>IFERROR(IF(J143&gt;$D$3,0,IF(J143&lt;$C$3,0,VLOOKUP($C143,TabHeur,6,0))),0)</f>
        <v>0</v>
      </c>
      <c r="K144" s="38">
        <f>IFERROR(IF(K143&gt;$D$3,0,IF(K143&lt;$C$3,0,VLOOKUP($C143,TabHeur,7,0))),0)</f>
        <v>0</v>
      </c>
      <c r="L144" s="38">
        <f>IFERROR(IF(L143&gt;$D$3,0,IF(L143&lt;$C$3,0,VLOOKUP($C143,TabHeur,8,0))),0)</f>
        <v>0</v>
      </c>
      <c r="M144" s="33">
        <f>SUM(F144:J144)</f>
        <v>0</v>
      </c>
      <c r="N144" s="63">
        <f>SUM(M144:M145)</f>
        <v>0</v>
      </c>
      <c r="O144" s="50">
        <f>IFERROR(IF(N144&lt;=Data!#REF!,0,(N144-#REF!)-#REF!),0)</f>
        <v>0</v>
      </c>
      <c r="P144" s="50">
        <f>COUNTIF(F144:J144,"&gt;0")</f>
        <v>0</v>
      </c>
    </row>
    <row r="145" spans="1:16" ht="20.100000000000001" hidden="1" customHeight="1" x14ac:dyDescent="0.25">
      <c r="A145" s="10">
        <f>Data!E30</f>
        <v>0</v>
      </c>
      <c r="B145" s="11">
        <f>A145+6</f>
        <v>6</v>
      </c>
      <c r="C145" s="57" t="s">
        <v>5</v>
      </c>
      <c r="D145" s="57"/>
      <c r="E145" s="58"/>
      <c r="F145" s="42">
        <f>IFERROR(IF(F143&gt;$D$3,0,IF(F143&lt;$C$3,0,VLOOKUP($C143,TabHeur,12,0))),0)</f>
        <v>0</v>
      </c>
      <c r="G145" s="42">
        <f>IFERROR(IF(G143&gt;$D$3,0,IF(G143&lt;$C$3,0,VLOOKUP($C143,TabHeur,13,0))),0)</f>
        <v>0</v>
      </c>
      <c r="H145" s="42">
        <f>IFERROR(IF(H143&gt;$D$3,0,IF(H143&lt;$C$3,0,VLOOKUP($C143,TabHeur,14,0))),0)</f>
        <v>0</v>
      </c>
      <c r="I145" s="42">
        <f>IFERROR(IF(I143&gt;$D$3,0,IF(I143&lt;$C$3,0,VLOOKUP($C143,TabHeur,15,0))),0)</f>
        <v>0</v>
      </c>
      <c r="J145" s="42">
        <f>IFERROR(IF(J143&gt;$D$3,0,IF(J143&lt;$C$3,0,VLOOKUP($C143,TabHeur,16,0))),0)</f>
        <v>0</v>
      </c>
      <c r="K145" s="38"/>
      <c r="L145" s="38"/>
      <c r="M145" s="33">
        <f>SUM(F145:J145)</f>
        <v>0</v>
      </c>
      <c r="N145" s="64"/>
      <c r="O145" s="51"/>
      <c r="P145" s="51"/>
    </row>
    <row r="146" spans="1:16" ht="15" hidden="1" customHeight="1" x14ac:dyDescent="0.25">
      <c r="C146" s="2" t="e">
        <f>"Samedi "&amp;Data!#REF!*100&amp;"%"</f>
        <v>#REF!</v>
      </c>
      <c r="D146" s="12"/>
      <c r="E146" s="12"/>
      <c r="K146" s="13"/>
      <c r="L146" s="13"/>
      <c r="M146" s="14">
        <f>SUM(K146:L146)</f>
        <v>0</v>
      </c>
    </row>
    <row r="147" spans="1:16" ht="15" hidden="1" customHeight="1" x14ac:dyDescent="0.25"/>
    <row r="148" spans="1:16" ht="15" hidden="1" customHeight="1" x14ac:dyDescent="0.25">
      <c r="C148" s="8" t="str">
        <f>"Sem "&amp;WEEKNUM($A150)</f>
        <v>Sem 0</v>
      </c>
      <c r="F148" s="9">
        <f>A150</f>
        <v>0</v>
      </c>
      <c r="G148" s="9">
        <f t="shared" ref="G148:L148" si="27">F148+1</f>
        <v>1</v>
      </c>
      <c r="H148" s="9">
        <f t="shared" si="27"/>
        <v>2</v>
      </c>
      <c r="I148" s="9">
        <f t="shared" si="27"/>
        <v>3</v>
      </c>
      <c r="J148" s="9">
        <f t="shared" si="27"/>
        <v>4</v>
      </c>
      <c r="K148" s="9">
        <f t="shared" si="27"/>
        <v>5</v>
      </c>
      <c r="L148" s="9">
        <f t="shared" si="27"/>
        <v>6</v>
      </c>
    </row>
    <row r="149" spans="1:16" ht="20.100000000000001" hidden="1" customHeight="1" x14ac:dyDescent="0.3">
      <c r="A149" s="59" t="str">
        <f>YEAR(A150)&amp;" - "&amp;WEEKNUM(A150)</f>
        <v>1900 - 0</v>
      </c>
      <c r="B149" s="60"/>
      <c r="C149" s="61" t="s">
        <v>4</v>
      </c>
      <c r="D149" s="61"/>
      <c r="E149" s="62"/>
      <c r="F149" s="42">
        <f>IFERROR(IF(F148&gt;$D$3,0,IF(F148&lt;$C$3,0,VLOOKUP($C148,TabHeur,2,0))),0)</f>
        <v>0</v>
      </c>
      <c r="G149" s="42">
        <f>IFERROR(IF(G148&gt;$D$3,0,IF(G148&lt;$C$3,0,VLOOKUP($C148,TabHeur,3,0))),0)</f>
        <v>0</v>
      </c>
      <c r="H149" s="42">
        <f>IFERROR(IF(H148&gt;$D$3,0,IF(H148&lt;$C$3,0,VLOOKUP($C148,TabHeur,4,0))),0)</f>
        <v>0</v>
      </c>
      <c r="I149" s="42">
        <f>IFERROR(IF(I148&gt;$D$3,0,IF(I148&lt;$C$3,0,VLOOKUP($C148,TabHeur,5,0))),0)</f>
        <v>0</v>
      </c>
      <c r="J149" s="42">
        <f>IFERROR(IF(J148&gt;$D$3,0,IF(J148&lt;$C$3,0,VLOOKUP($C148,TabHeur,6,0))),0)</f>
        <v>0</v>
      </c>
      <c r="K149" s="38">
        <f>IFERROR(IF(K148&gt;$D$3,0,IF(K148&lt;$C$3,0,VLOOKUP($C148,TabHeur,7,0))),0)</f>
        <v>0</v>
      </c>
      <c r="L149" s="38">
        <f>IFERROR(IF(L148&gt;$D$3,0,IF(L148&lt;$C$3,0,VLOOKUP($C148,TabHeur,8,0))),0)</f>
        <v>0</v>
      </c>
      <c r="M149" s="33">
        <f>SUM(F149:J149)</f>
        <v>0</v>
      </c>
      <c r="N149" s="63">
        <f>SUM(M149:M150)</f>
        <v>0</v>
      </c>
      <c r="O149" s="50">
        <f>IFERROR(IF(N149&lt;=Data!#REF!,0,(N149-#REF!)-#REF!),0)</f>
        <v>0</v>
      </c>
      <c r="P149" s="50">
        <f>COUNTIF(F149:J149,"&gt;0")</f>
        <v>0</v>
      </c>
    </row>
    <row r="150" spans="1:16" ht="20.100000000000001" hidden="1" customHeight="1" x14ac:dyDescent="0.25">
      <c r="A150" s="10">
        <f>Data!E31</f>
        <v>0</v>
      </c>
      <c r="B150" s="11">
        <f>A150+6</f>
        <v>6</v>
      </c>
      <c r="C150" s="57" t="s">
        <v>5</v>
      </c>
      <c r="D150" s="57"/>
      <c r="E150" s="58"/>
      <c r="F150" s="42">
        <f>IFERROR(IF(F148&gt;$D$3,0,IF(F148&lt;$C$3,0,VLOOKUP($C148,TabHeur,12,0))),0)</f>
        <v>0</v>
      </c>
      <c r="G150" s="42">
        <f>IFERROR(IF(G148&gt;$D$3,0,IF(G148&lt;$C$3,0,VLOOKUP($C148,TabHeur,13,0))),0)</f>
        <v>0</v>
      </c>
      <c r="H150" s="42">
        <f>IFERROR(IF(H148&gt;$D$3,0,IF(H148&lt;$C$3,0,VLOOKUP($C148,TabHeur,14,0))),0)</f>
        <v>0</v>
      </c>
      <c r="I150" s="42">
        <f>IFERROR(IF(I148&gt;$D$3,0,IF(I148&lt;$C$3,0,VLOOKUP($C148,TabHeur,15,0))),0)</f>
        <v>0</v>
      </c>
      <c r="J150" s="42">
        <f>IFERROR(IF(J148&gt;$D$3,0,IF(J148&lt;$C$3,0,VLOOKUP($C148,TabHeur,16,0))),0)</f>
        <v>0</v>
      </c>
      <c r="K150" s="38"/>
      <c r="L150" s="38"/>
      <c r="M150" s="33">
        <f>SUM(F150:J150)</f>
        <v>0</v>
      </c>
      <c r="N150" s="64"/>
      <c r="O150" s="51"/>
      <c r="P150" s="51"/>
    </row>
    <row r="151" spans="1:16" ht="15" hidden="1" customHeight="1" x14ac:dyDescent="0.25">
      <c r="C151" s="2" t="e">
        <f>"Samedi "&amp;Data!#REF!*100&amp;"%"</f>
        <v>#REF!</v>
      </c>
      <c r="D151" s="12"/>
      <c r="E151" s="12"/>
      <c r="K151" s="13"/>
      <c r="L151" s="13"/>
      <c r="M151" s="14">
        <f>SUM(K151:L151)</f>
        <v>0</v>
      </c>
    </row>
    <row r="152" spans="1:16" ht="15" hidden="1" customHeight="1" x14ac:dyDescent="0.25"/>
    <row r="153" spans="1:16" ht="15" hidden="1" customHeight="1" x14ac:dyDescent="0.25">
      <c r="C153" s="8" t="str">
        <f>"Sem "&amp;WEEKNUM($A155)</f>
        <v>Sem 0</v>
      </c>
      <c r="F153" s="9">
        <f>A155</f>
        <v>0</v>
      </c>
      <c r="G153" s="9">
        <f t="shared" ref="G153:L153" si="28">F153+1</f>
        <v>1</v>
      </c>
      <c r="H153" s="9">
        <f t="shared" si="28"/>
        <v>2</v>
      </c>
      <c r="I153" s="9">
        <f t="shared" si="28"/>
        <v>3</v>
      </c>
      <c r="J153" s="9">
        <f t="shared" si="28"/>
        <v>4</v>
      </c>
      <c r="K153" s="9">
        <f t="shared" si="28"/>
        <v>5</v>
      </c>
      <c r="L153" s="9">
        <f t="shared" si="28"/>
        <v>6</v>
      </c>
    </row>
    <row r="154" spans="1:16" ht="20.100000000000001" hidden="1" customHeight="1" x14ac:dyDescent="0.3">
      <c r="A154" s="59" t="str">
        <f>YEAR(A155)&amp;" - "&amp;WEEKNUM(A155)</f>
        <v>1900 - 0</v>
      </c>
      <c r="B154" s="60"/>
      <c r="C154" s="61" t="s">
        <v>4</v>
      </c>
      <c r="D154" s="61"/>
      <c r="E154" s="62"/>
      <c r="F154" s="42">
        <f>IFERROR(IF(F153&gt;$D$3,0,IF(F153&lt;$C$3,0,VLOOKUP($C153,TabHeur,2,0))),0)</f>
        <v>0</v>
      </c>
      <c r="G154" s="42">
        <f>IFERROR(IF(G153&gt;$D$3,0,IF(G153&lt;$C$3,0,VLOOKUP($C153,TabHeur,3,0))),0)</f>
        <v>0</v>
      </c>
      <c r="H154" s="42">
        <f>IFERROR(IF(H153&gt;$D$3,0,IF(H153&lt;$C$3,0,VLOOKUP($C153,TabHeur,4,0))),0)</f>
        <v>0</v>
      </c>
      <c r="I154" s="42">
        <f>IFERROR(IF(I153&gt;$D$3,0,IF(I153&lt;$C$3,0,VLOOKUP($C153,TabHeur,5,0))),0)</f>
        <v>0</v>
      </c>
      <c r="J154" s="42">
        <f>IFERROR(IF(J153&gt;$D$3,0,IF(J153&lt;$C$3,0,VLOOKUP($C153,TabHeur,6,0))),0)</f>
        <v>0</v>
      </c>
      <c r="K154" s="38">
        <f>IFERROR(IF(K153&gt;$D$3,0,IF(K153&lt;$C$3,0,VLOOKUP($C153,TabHeur,7,0))),0)</f>
        <v>0</v>
      </c>
      <c r="L154" s="38">
        <f>IFERROR(IF(L153&gt;$D$3,0,IF(L153&lt;$C$3,0,VLOOKUP($C153,TabHeur,8,0))),0)</f>
        <v>0</v>
      </c>
      <c r="M154" s="33">
        <f>SUM(F154:J154)</f>
        <v>0</v>
      </c>
      <c r="N154" s="63">
        <f>SUM(M154:M155)</f>
        <v>0</v>
      </c>
      <c r="O154" s="50">
        <f>IFERROR(IF(N154&lt;=Data!#REF!,0,(N154-#REF!)-#REF!),0)</f>
        <v>0</v>
      </c>
      <c r="P154" s="50">
        <f>COUNTIF(F154:J154,"&gt;0")</f>
        <v>0</v>
      </c>
    </row>
    <row r="155" spans="1:16" ht="20.100000000000001" hidden="1" customHeight="1" x14ac:dyDescent="0.25">
      <c r="A155" s="10">
        <f>Data!E32</f>
        <v>0</v>
      </c>
      <c r="B155" s="11">
        <f>A155+6</f>
        <v>6</v>
      </c>
      <c r="C155" s="57" t="s">
        <v>5</v>
      </c>
      <c r="D155" s="57"/>
      <c r="E155" s="58"/>
      <c r="F155" s="42">
        <f>IFERROR(IF(F153&gt;$D$3,0,IF(F153&lt;$C$3,0,VLOOKUP($C153,TabHeur,12,0))),0)</f>
        <v>0</v>
      </c>
      <c r="G155" s="42">
        <f>IFERROR(IF(G153&gt;$D$3,0,IF(G153&lt;$C$3,0,VLOOKUP($C153,TabHeur,13,0))),0)</f>
        <v>0</v>
      </c>
      <c r="H155" s="42">
        <f>IFERROR(IF(H153&gt;$D$3,0,IF(H153&lt;$C$3,0,VLOOKUP($C153,TabHeur,14,0))),0)</f>
        <v>0</v>
      </c>
      <c r="I155" s="42">
        <f>IFERROR(IF(I153&gt;$D$3,0,IF(I153&lt;$C$3,0,VLOOKUP($C153,TabHeur,15,0))),0)</f>
        <v>0</v>
      </c>
      <c r="J155" s="42">
        <f>IFERROR(IF(J153&gt;$D$3,0,IF(J153&lt;$C$3,0,VLOOKUP($C153,TabHeur,16,0))),0)</f>
        <v>0</v>
      </c>
      <c r="K155" s="38"/>
      <c r="L155" s="38"/>
      <c r="M155" s="33">
        <f>SUM(F155:J155)</f>
        <v>0</v>
      </c>
      <c r="N155" s="64"/>
      <c r="O155" s="51"/>
      <c r="P155" s="51"/>
    </row>
    <row r="156" spans="1:16" ht="15" hidden="1" customHeight="1" x14ac:dyDescent="0.25">
      <c r="C156" s="2" t="e">
        <f>"Samedi "&amp;Data!#REF!*100&amp;"%"</f>
        <v>#REF!</v>
      </c>
      <c r="D156" s="12"/>
      <c r="E156" s="12"/>
      <c r="K156" s="13"/>
      <c r="L156" s="13"/>
      <c r="M156" s="14">
        <f>SUM(K156:L156)</f>
        <v>0</v>
      </c>
    </row>
    <row r="157" spans="1:16" ht="15" hidden="1" customHeight="1" x14ac:dyDescent="0.25"/>
    <row r="158" spans="1:16" ht="15" hidden="1" customHeight="1" x14ac:dyDescent="0.25">
      <c r="C158" s="8" t="str">
        <f>"Sem "&amp;WEEKNUM($A160)</f>
        <v>Sem 0</v>
      </c>
      <c r="F158" s="9">
        <f>A160</f>
        <v>0</v>
      </c>
      <c r="G158" s="9">
        <f t="shared" ref="G158:L158" si="29">F158+1</f>
        <v>1</v>
      </c>
      <c r="H158" s="9">
        <f t="shared" si="29"/>
        <v>2</v>
      </c>
      <c r="I158" s="9">
        <f t="shared" si="29"/>
        <v>3</v>
      </c>
      <c r="J158" s="9">
        <f t="shared" si="29"/>
        <v>4</v>
      </c>
      <c r="K158" s="9">
        <f t="shared" si="29"/>
        <v>5</v>
      </c>
      <c r="L158" s="9">
        <f t="shared" si="29"/>
        <v>6</v>
      </c>
    </row>
    <row r="159" spans="1:16" ht="20.100000000000001" hidden="1" customHeight="1" x14ac:dyDescent="0.3">
      <c r="A159" s="59" t="str">
        <f>YEAR(A160)&amp;" - "&amp;WEEKNUM(A160)</f>
        <v>1900 - 0</v>
      </c>
      <c r="B159" s="60"/>
      <c r="C159" s="61" t="s">
        <v>4</v>
      </c>
      <c r="D159" s="61"/>
      <c r="E159" s="62"/>
      <c r="F159" s="42">
        <f>IFERROR(IF(F158&gt;$D$3,0,IF(F158&lt;$C$3,0,VLOOKUP($C158,TabHeur,2,0))),0)</f>
        <v>0</v>
      </c>
      <c r="G159" s="42">
        <f>IFERROR(IF(G158&gt;$D$3,0,IF(G158&lt;$C$3,0,VLOOKUP($C158,TabHeur,3,0))),0)</f>
        <v>0</v>
      </c>
      <c r="H159" s="42">
        <f>IFERROR(IF(H158&gt;$D$3,0,IF(H158&lt;$C$3,0,VLOOKUP($C158,TabHeur,4,0))),0)</f>
        <v>0</v>
      </c>
      <c r="I159" s="42">
        <f>IFERROR(IF(I158&gt;$D$3,0,IF(I158&lt;$C$3,0,VLOOKUP($C158,TabHeur,5,0))),0)</f>
        <v>0</v>
      </c>
      <c r="J159" s="42">
        <f>IFERROR(IF(J158&gt;$D$3,0,IF(J158&lt;$C$3,0,VLOOKUP($C158,TabHeur,6,0))),0)</f>
        <v>0</v>
      </c>
      <c r="K159" s="38">
        <f>IFERROR(IF(K158&gt;$D$3,0,IF(K158&lt;$C$3,0,VLOOKUP($C158,TabHeur,7,0))),0)</f>
        <v>0</v>
      </c>
      <c r="L159" s="38">
        <f>IFERROR(IF(L158&gt;$D$3,0,IF(L158&lt;$C$3,0,VLOOKUP($C158,TabHeur,8,0))),0)</f>
        <v>0</v>
      </c>
      <c r="M159" s="33">
        <f>SUM(F159:J159)</f>
        <v>0</v>
      </c>
      <c r="N159" s="63">
        <f>SUM(M159:M160)</f>
        <v>0</v>
      </c>
      <c r="O159" s="50">
        <f>IFERROR(IF(N159&lt;=Data!#REF!,0,(N159-#REF!)-#REF!),0)</f>
        <v>0</v>
      </c>
      <c r="P159" s="50">
        <f>COUNTIF(F159:J159,"&gt;0")</f>
        <v>0</v>
      </c>
    </row>
    <row r="160" spans="1:16" ht="20.100000000000001" hidden="1" customHeight="1" x14ac:dyDescent="0.25">
      <c r="A160" s="10">
        <f>Data!E33</f>
        <v>0</v>
      </c>
      <c r="B160" s="11">
        <f>A160+6</f>
        <v>6</v>
      </c>
      <c r="C160" s="57" t="s">
        <v>5</v>
      </c>
      <c r="D160" s="57"/>
      <c r="E160" s="58"/>
      <c r="F160" s="42">
        <f>IFERROR(IF(F158&gt;$D$3,0,IF(F158&lt;$C$3,0,VLOOKUP($C158,TabHeur,12,0))),0)</f>
        <v>0</v>
      </c>
      <c r="G160" s="42">
        <f>IFERROR(IF(G158&gt;$D$3,0,IF(G158&lt;$C$3,0,VLOOKUP($C158,TabHeur,13,0))),0)</f>
        <v>0</v>
      </c>
      <c r="H160" s="42">
        <f>IFERROR(IF(H158&gt;$D$3,0,IF(H158&lt;$C$3,0,VLOOKUP($C158,TabHeur,14,0))),0)</f>
        <v>0</v>
      </c>
      <c r="I160" s="42">
        <f>IFERROR(IF(I158&gt;$D$3,0,IF(I158&lt;$C$3,0,VLOOKUP($C158,TabHeur,15,0))),0)</f>
        <v>0</v>
      </c>
      <c r="J160" s="42">
        <f>IFERROR(IF(J158&gt;$D$3,0,IF(J158&lt;$C$3,0,VLOOKUP($C158,TabHeur,16,0))),0)</f>
        <v>0</v>
      </c>
      <c r="K160" s="38"/>
      <c r="L160" s="38"/>
      <c r="M160" s="33">
        <f>SUM(F160:J160)</f>
        <v>0</v>
      </c>
      <c r="N160" s="64"/>
      <c r="O160" s="51"/>
      <c r="P160" s="51"/>
    </row>
    <row r="161" spans="1:16" ht="15" hidden="1" customHeight="1" x14ac:dyDescent="0.25">
      <c r="C161" s="2" t="e">
        <f>"Samedi "&amp;Data!#REF!*100&amp;"%"</f>
        <v>#REF!</v>
      </c>
      <c r="D161" s="12"/>
      <c r="E161" s="12"/>
      <c r="K161" s="13"/>
      <c r="L161" s="13"/>
      <c r="M161" s="14">
        <f>SUM(K161:L161)</f>
        <v>0</v>
      </c>
    </row>
    <row r="162" spans="1:16" ht="15" hidden="1" customHeight="1" x14ac:dyDescent="0.25"/>
    <row r="163" spans="1:16" ht="15" hidden="1" customHeight="1" x14ac:dyDescent="0.25">
      <c r="C163" s="8" t="str">
        <f>"Sem "&amp;WEEKNUM($A165)</f>
        <v>Sem 0</v>
      </c>
      <c r="F163" s="9">
        <f>A165</f>
        <v>0</v>
      </c>
      <c r="G163" s="9">
        <f t="shared" ref="G163:L163" si="30">F163+1</f>
        <v>1</v>
      </c>
      <c r="H163" s="9">
        <f t="shared" si="30"/>
        <v>2</v>
      </c>
      <c r="I163" s="9">
        <f t="shared" si="30"/>
        <v>3</v>
      </c>
      <c r="J163" s="9">
        <f t="shared" si="30"/>
        <v>4</v>
      </c>
      <c r="K163" s="9">
        <f t="shared" si="30"/>
        <v>5</v>
      </c>
      <c r="L163" s="9">
        <f t="shared" si="30"/>
        <v>6</v>
      </c>
    </row>
    <row r="164" spans="1:16" ht="20.100000000000001" hidden="1" customHeight="1" x14ac:dyDescent="0.3">
      <c r="A164" s="59" t="str">
        <f>YEAR(A165)&amp;" - "&amp;WEEKNUM(A165)</f>
        <v>1900 - 0</v>
      </c>
      <c r="B164" s="60"/>
      <c r="C164" s="61" t="s">
        <v>4</v>
      </c>
      <c r="D164" s="61"/>
      <c r="E164" s="62"/>
      <c r="F164" s="42">
        <f>IFERROR(IF(F163&gt;$D$3,0,IF(F163&lt;$C$3,0,VLOOKUP($C163,TabHeur,2,0))),0)</f>
        <v>0</v>
      </c>
      <c r="G164" s="42">
        <f>IFERROR(IF(G163&gt;$D$3,0,IF(G163&lt;$C$3,0,VLOOKUP($C163,TabHeur,3,0))),0)</f>
        <v>0</v>
      </c>
      <c r="H164" s="42">
        <f>IFERROR(IF(H163&gt;$D$3,0,IF(H163&lt;$C$3,0,VLOOKUP($C163,TabHeur,4,0))),0)</f>
        <v>0</v>
      </c>
      <c r="I164" s="42">
        <f>IFERROR(IF(I163&gt;$D$3,0,IF(I163&lt;$C$3,0,VLOOKUP($C163,TabHeur,5,0))),0)</f>
        <v>0</v>
      </c>
      <c r="J164" s="42">
        <f>IFERROR(IF(J163&gt;$D$3,0,IF(J163&lt;$C$3,0,VLOOKUP($C163,TabHeur,6,0))),0)</f>
        <v>0</v>
      </c>
      <c r="K164" s="38">
        <f>IFERROR(IF(K163&gt;$D$3,0,IF(K163&lt;$C$3,0,VLOOKUP($C163,TabHeur,7,0))),0)</f>
        <v>0</v>
      </c>
      <c r="L164" s="38">
        <f>IFERROR(IF(L163&gt;$D$3,0,IF(L163&lt;$C$3,0,VLOOKUP($C163,TabHeur,8,0))),0)</f>
        <v>0</v>
      </c>
      <c r="M164" s="33">
        <f>SUM(F164:J164)</f>
        <v>0</v>
      </c>
      <c r="N164" s="63">
        <f>SUM(M164:M165)</f>
        <v>0</v>
      </c>
      <c r="O164" s="50">
        <f>IFERROR(IF(N164&lt;=Data!#REF!,0,(N164-#REF!)-#REF!),0)</f>
        <v>0</v>
      </c>
      <c r="P164" s="50">
        <f>COUNTIF(F164:J164,"&gt;0")</f>
        <v>0</v>
      </c>
    </row>
    <row r="165" spans="1:16" ht="20.100000000000001" hidden="1" customHeight="1" x14ac:dyDescent="0.25">
      <c r="A165" s="10">
        <f>Data!E34</f>
        <v>0</v>
      </c>
      <c r="B165" s="11">
        <f>A165+6</f>
        <v>6</v>
      </c>
      <c r="C165" s="57" t="s">
        <v>5</v>
      </c>
      <c r="D165" s="57"/>
      <c r="E165" s="58"/>
      <c r="F165" s="42">
        <f>IFERROR(IF(F163&gt;$D$3,0,IF(F163&lt;$C$3,0,VLOOKUP($C163,TabHeur,12,0))),0)</f>
        <v>0</v>
      </c>
      <c r="G165" s="42">
        <f>IFERROR(IF(G163&gt;$D$3,0,IF(G163&lt;$C$3,0,VLOOKUP($C163,TabHeur,13,0))),0)</f>
        <v>0</v>
      </c>
      <c r="H165" s="42">
        <f>IFERROR(IF(H163&gt;$D$3,0,IF(H163&lt;$C$3,0,VLOOKUP($C163,TabHeur,14,0))),0)</f>
        <v>0</v>
      </c>
      <c r="I165" s="42">
        <f>IFERROR(IF(I163&gt;$D$3,0,IF(I163&lt;$C$3,0,VLOOKUP($C163,TabHeur,15,0))),0)</f>
        <v>0</v>
      </c>
      <c r="J165" s="42">
        <f>IFERROR(IF(J163&gt;$D$3,0,IF(J163&lt;$C$3,0,VLOOKUP($C163,TabHeur,16,0))),0)</f>
        <v>0</v>
      </c>
      <c r="K165" s="38"/>
      <c r="L165" s="38"/>
      <c r="M165" s="33">
        <f>SUM(F165:J165)</f>
        <v>0</v>
      </c>
      <c r="N165" s="64"/>
      <c r="O165" s="51"/>
      <c r="P165" s="51"/>
    </row>
    <row r="166" spans="1:16" ht="15" hidden="1" customHeight="1" x14ac:dyDescent="0.25">
      <c r="C166" s="2" t="e">
        <f>"Samedi "&amp;Data!#REF!*100&amp;"%"</f>
        <v>#REF!</v>
      </c>
      <c r="D166" s="12"/>
      <c r="E166" s="12"/>
      <c r="K166" s="13"/>
      <c r="L166" s="13"/>
      <c r="M166" s="14">
        <f>SUM(K166:L166)</f>
        <v>0</v>
      </c>
    </row>
    <row r="167" spans="1:16" ht="15" hidden="1" customHeight="1" x14ac:dyDescent="0.25"/>
    <row r="168" spans="1:16" ht="15" hidden="1" customHeight="1" x14ac:dyDescent="0.25">
      <c r="C168" s="8" t="str">
        <f>"Sem "&amp;WEEKNUM($A170)</f>
        <v>Sem 0</v>
      </c>
      <c r="F168" s="9">
        <f>A170</f>
        <v>0</v>
      </c>
      <c r="G168" s="9">
        <f t="shared" ref="G168:L168" si="31">F168+1</f>
        <v>1</v>
      </c>
      <c r="H168" s="9">
        <f t="shared" si="31"/>
        <v>2</v>
      </c>
      <c r="I168" s="9">
        <f t="shared" si="31"/>
        <v>3</v>
      </c>
      <c r="J168" s="9">
        <f t="shared" si="31"/>
        <v>4</v>
      </c>
      <c r="K168" s="9">
        <f t="shared" si="31"/>
        <v>5</v>
      </c>
      <c r="L168" s="9">
        <f t="shared" si="31"/>
        <v>6</v>
      </c>
    </row>
    <row r="169" spans="1:16" ht="20.100000000000001" hidden="1" customHeight="1" x14ac:dyDescent="0.3">
      <c r="A169" s="59" t="str">
        <f>YEAR(A170)&amp;" - "&amp;WEEKNUM(A170)</f>
        <v>1900 - 0</v>
      </c>
      <c r="B169" s="60"/>
      <c r="C169" s="61" t="s">
        <v>4</v>
      </c>
      <c r="D169" s="61"/>
      <c r="E169" s="62"/>
      <c r="F169" s="42">
        <f>IFERROR(IF(F168&gt;$D$3,0,IF(F168&lt;$C$3,0,VLOOKUP($C168,TabHeur,2,0))),0)</f>
        <v>0</v>
      </c>
      <c r="G169" s="42">
        <f>IFERROR(IF(G168&gt;$D$3,0,IF(G168&lt;$C$3,0,VLOOKUP($C168,TabHeur,3,0))),0)</f>
        <v>0</v>
      </c>
      <c r="H169" s="42">
        <f>IFERROR(IF(H168&gt;$D$3,0,IF(H168&lt;$C$3,0,VLOOKUP($C168,TabHeur,4,0))),0)</f>
        <v>0</v>
      </c>
      <c r="I169" s="42">
        <f>IFERROR(IF(I168&gt;$D$3,0,IF(I168&lt;$C$3,0,VLOOKUP($C168,TabHeur,5,0))),0)</f>
        <v>0</v>
      </c>
      <c r="J169" s="42">
        <f>IFERROR(IF(J168&gt;$D$3,0,IF(J168&lt;$C$3,0,VLOOKUP($C168,TabHeur,6,0))),0)</f>
        <v>0</v>
      </c>
      <c r="K169" s="38">
        <f>IFERROR(IF(K168&gt;$D$3,0,IF(K168&lt;$C$3,0,VLOOKUP($C168,TabHeur,7,0))),0)</f>
        <v>0</v>
      </c>
      <c r="L169" s="38">
        <f>IFERROR(IF(L168&gt;$D$3,0,IF(L168&lt;$C$3,0,VLOOKUP($C168,TabHeur,8,0))),0)</f>
        <v>0</v>
      </c>
      <c r="M169" s="33">
        <f>SUM(F169:J169)</f>
        <v>0</v>
      </c>
      <c r="N169" s="63">
        <f>SUM(M169:M170)</f>
        <v>0</v>
      </c>
      <c r="O169" s="50">
        <f>IFERROR(IF(N169&lt;=Data!#REF!,0,(N169-#REF!)-#REF!),0)</f>
        <v>0</v>
      </c>
      <c r="P169" s="50">
        <f>COUNTIF(F169:J169,"&gt;0")</f>
        <v>0</v>
      </c>
    </row>
    <row r="170" spans="1:16" ht="20.100000000000001" hidden="1" customHeight="1" x14ac:dyDescent="0.25">
      <c r="A170" s="10">
        <f>Data!E35</f>
        <v>0</v>
      </c>
      <c r="B170" s="11">
        <f>A170+6</f>
        <v>6</v>
      </c>
      <c r="C170" s="57" t="s">
        <v>5</v>
      </c>
      <c r="D170" s="57"/>
      <c r="E170" s="58"/>
      <c r="F170" s="42">
        <f>IFERROR(IF(F168&gt;$D$3,0,IF(F168&lt;$C$3,0,VLOOKUP($C168,TabHeur,12,0))),0)</f>
        <v>0</v>
      </c>
      <c r="G170" s="42">
        <f>IFERROR(IF(G168&gt;$D$3,0,IF(G168&lt;$C$3,0,VLOOKUP($C168,TabHeur,13,0))),0)</f>
        <v>0</v>
      </c>
      <c r="H170" s="42">
        <f>IFERROR(IF(H168&gt;$D$3,0,IF(H168&lt;$C$3,0,VLOOKUP($C168,TabHeur,14,0))),0)</f>
        <v>0</v>
      </c>
      <c r="I170" s="42">
        <f>IFERROR(IF(I168&gt;$D$3,0,IF(I168&lt;$C$3,0,VLOOKUP($C168,TabHeur,15,0))),0)</f>
        <v>0</v>
      </c>
      <c r="J170" s="42">
        <f>IFERROR(IF(J168&gt;$D$3,0,IF(J168&lt;$C$3,0,VLOOKUP($C168,TabHeur,16,0))),0)</f>
        <v>0</v>
      </c>
      <c r="K170" s="38"/>
      <c r="L170" s="38"/>
      <c r="M170" s="33">
        <f>SUM(F170:J170)</f>
        <v>0</v>
      </c>
      <c r="N170" s="64"/>
      <c r="O170" s="51"/>
      <c r="P170" s="51"/>
    </row>
    <row r="171" spans="1:16" ht="15" hidden="1" customHeight="1" x14ac:dyDescent="0.25">
      <c r="C171" s="2" t="e">
        <f>"Samedi "&amp;Data!#REF!*100&amp;"%"</f>
        <v>#REF!</v>
      </c>
      <c r="D171" s="12"/>
      <c r="E171" s="12"/>
      <c r="K171" s="13"/>
      <c r="L171" s="13"/>
      <c r="M171" s="14">
        <f>SUM(K171:L171)</f>
        <v>0</v>
      </c>
    </row>
    <row r="172" spans="1:16" ht="15" hidden="1" customHeight="1" x14ac:dyDescent="0.25"/>
    <row r="173" spans="1:16" ht="15" hidden="1" customHeight="1" x14ac:dyDescent="0.25">
      <c r="C173" s="8" t="str">
        <f>"Sem "&amp;WEEKNUM($A175)</f>
        <v>Sem 0</v>
      </c>
      <c r="F173" s="9">
        <f>A175</f>
        <v>0</v>
      </c>
      <c r="G173" s="9">
        <f t="shared" ref="G173:L173" si="32">F173+1</f>
        <v>1</v>
      </c>
      <c r="H173" s="9">
        <f t="shared" si="32"/>
        <v>2</v>
      </c>
      <c r="I173" s="9">
        <f t="shared" si="32"/>
        <v>3</v>
      </c>
      <c r="J173" s="9">
        <f t="shared" si="32"/>
        <v>4</v>
      </c>
      <c r="K173" s="9">
        <f t="shared" si="32"/>
        <v>5</v>
      </c>
      <c r="L173" s="9">
        <f t="shared" si="32"/>
        <v>6</v>
      </c>
    </row>
    <row r="174" spans="1:16" ht="20.100000000000001" hidden="1" customHeight="1" x14ac:dyDescent="0.3">
      <c r="A174" s="59" t="str">
        <f>YEAR(A175)&amp;" - "&amp;WEEKNUM(A175)</f>
        <v>1900 - 0</v>
      </c>
      <c r="B174" s="60"/>
      <c r="C174" s="61" t="s">
        <v>4</v>
      </c>
      <c r="D174" s="61"/>
      <c r="E174" s="62"/>
      <c r="F174" s="42">
        <f>IFERROR(IF(F173&gt;$D$3,0,IF(F173&lt;$C$3,0,VLOOKUP($C173,TabHeur,2,0))),0)</f>
        <v>0</v>
      </c>
      <c r="G174" s="42">
        <f>IFERROR(IF(G173&gt;$D$3,0,IF(G173&lt;$C$3,0,VLOOKUP($C173,TabHeur,3,0))),0)</f>
        <v>0</v>
      </c>
      <c r="H174" s="42">
        <f>IFERROR(IF(H173&gt;$D$3,0,IF(H173&lt;$C$3,0,VLOOKUP($C173,TabHeur,4,0))),0)</f>
        <v>0</v>
      </c>
      <c r="I174" s="42">
        <f>IFERROR(IF(I173&gt;$D$3,0,IF(I173&lt;$C$3,0,VLOOKUP($C173,TabHeur,5,0))),0)</f>
        <v>0</v>
      </c>
      <c r="J174" s="42">
        <f>IFERROR(IF(J173&gt;$D$3,0,IF(J173&lt;$C$3,0,VLOOKUP($C173,TabHeur,6,0))),0)</f>
        <v>0</v>
      </c>
      <c r="K174" s="38">
        <f>IFERROR(IF(K173&gt;$D$3,0,IF(K173&lt;$C$3,0,VLOOKUP($C173,TabHeur,7,0))),0)</f>
        <v>0</v>
      </c>
      <c r="L174" s="38">
        <f>IFERROR(IF(L173&gt;$D$3,0,IF(L173&lt;$C$3,0,VLOOKUP($C173,TabHeur,8,0))),0)</f>
        <v>0</v>
      </c>
      <c r="M174" s="33">
        <f>SUM(F174:J174)</f>
        <v>0</v>
      </c>
      <c r="N174" s="63">
        <f>SUM(M174:M175)</f>
        <v>0</v>
      </c>
      <c r="O174" s="50">
        <f>IFERROR(IF(N174&lt;=Data!#REF!,0,(N174-#REF!)-#REF!),0)</f>
        <v>0</v>
      </c>
      <c r="P174" s="50">
        <f>COUNTIF(F174:J174,"&gt;0")</f>
        <v>0</v>
      </c>
    </row>
    <row r="175" spans="1:16" ht="20.100000000000001" hidden="1" customHeight="1" x14ac:dyDescent="0.25">
      <c r="A175" s="10">
        <f>Data!E36</f>
        <v>0</v>
      </c>
      <c r="B175" s="11">
        <f>A175+6</f>
        <v>6</v>
      </c>
      <c r="C175" s="57" t="s">
        <v>5</v>
      </c>
      <c r="D175" s="57"/>
      <c r="E175" s="58"/>
      <c r="F175" s="42">
        <f>IFERROR(IF(F173&gt;$D$3,0,IF(F173&lt;$C$3,0,VLOOKUP($C173,TabHeur,12,0))),0)</f>
        <v>0</v>
      </c>
      <c r="G175" s="42">
        <f>IFERROR(IF(G173&gt;$D$3,0,IF(G173&lt;$C$3,0,VLOOKUP($C173,TabHeur,13,0))),0)</f>
        <v>0</v>
      </c>
      <c r="H175" s="42">
        <f>IFERROR(IF(H173&gt;$D$3,0,IF(H173&lt;$C$3,0,VLOOKUP($C173,TabHeur,14,0))),0)</f>
        <v>0</v>
      </c>
      <c r="I175" s="42">
        <f>IFERROR(IF(I173&gt;$D$3,0,IF(I173&lt;$C$3,0,VLOOKUP($C173,TabHeur,15,0))),0)</f>
        <v>0</v>
      </c>
      <c r="J175" s="42">
        <f>IFERROR(IF(J173&gt;$D$3,0,IF(J173&lt;$C$3,0,VLOOKUP($C173,TabHeur,16,0))),0)</f>
        <v>0</v>
      </c>
      <c r="K175" s="38"/>
      <c r="L175" s="38"/>
      <c r="M175" s="33">
        <f>SUM(F175:J175)</f>
        <v>0</v>
      </c>
      <c r="N175" s="64"/>
      <c r="O175" s="51"/>
      <c r="P175" s="51"/>
    </row>
    <row r="176" spans="1:16" ht="15" hidden="1" customHeight="1" x14ac:dyDescent="0.25">
      <c r="C176" s="2" t="e">
        <f>"Samedi "&amp;Data!#REF!*100&amp;"%"</f>
        <v>#REF!</v>
      </c>
      <c r="D176" s="12"/>
      <c r="E176" s="12"/>
      <c r="K176" s="13"/>
      <c r="L176" s="13"/>
      <c r="M176" s="14">
        <f>SUM(K176:L176)</f>
        <v>0</v>
      </c>
    </row>
    <row r="177" spans="1:16" ht="15" hidden="1" customHeight="1" x14ac:dyDescent="0.25"/>
    <row r="178" spans="1:16" ht="15" hidden="1" customHeight="1" x14ac:dyDescent="0.25">
      <c r="C178" s="8" t="str">
        <f>"Sem "&amp;WEEKNUM($A180)</f>
        <v>Sem 0</v>
      </c>
      <c r="F178" s="9">
        <f>A180</f>
        <v>0</v>
      </c>
      <c r="G178" s="9">
        <f t="shared" ref="G178:L178" si="33">F178+1</f>
        <v>1</v>
      </c>
      <c r="H178" s="9">
        <f t="shared" si="33"/>
        <v>2</v>
      </c>
      <c r="I178" s="9">
        <f t="shared" si="33"/>
        <v>3</v>
      </c>
      <c r="J178" s="9">
        <f t="shared" si="33"/>
        <v>4</v>
      </c>
      <c r="K178" s="9">
        <f t="shared" si="33"/>
        <v>5</v>
      </c>
      <c r="L178" s="9">
        <f t="shared" si="33"/>
        <v>6</v>
      </c>
    </row>
    <row r="179" spans="1:16" ht="20.100000000000001" hidden="1" customHeight="1" x14ac:dyDescent="0.3">
      <c r="A179" s="59" t="str">
        <f>YEAR(A180)&amp;" - "&amp;WEEKNUM(A180)</f>
        <v>1900 - 0</v>
      </c>
      <c r="B179" s="60"/>
      <c r="C179" s="61" t="s">
        <v>4</v>
      </c>
      <c r="D179" s="61"/>
      <c r="E179" s="62"/>
      <c r="F179" s="42">
        <f>IFERROR(IF(F178&gt;$D$3,0,IF(F178&lt;$C$3,0,VLOOKUP($C178,TabHeur,2,0))),0)</f>
        <v>0</v>
      </c>
      <c r="G179" s="42">
        <f>IFERROR(IF(G178&gt;$D$3,0,IF(G178&lt;$C$3,0,VLOOKUP($C178,TabHeur,3,0))),0)</f>
        <v>0</v>
      </c>
      <c r="H179" s="42">
        <f>IFERROR(IF(H178&gt;$D$3,0,IF(H178&lt;$C$3,0,VLOOKUP($C178,TabHeur,4,0))),0)</f>
        <v>0</v>
      </c>
      <c r="I179" s="42">
        <f>IFERROR(IF(I178&gt;$D$3,0,IF(I178&lt;$C$3,0,VLOOKUP($C178,TabHeur,5,0))),0)</f>
        <v>0</v>
      </c>
      <c r="J179" s="42">
        <f>IFERROR(IF(J178&gt;$D$3,0,IF(J178&lt;$C$3,0,VLOOKUP($C178,TabHeur,6,0))),0)</f>
        <v>0</v>
      </c>
      <c r="K179" s="38">
        <f>IFERROR(IF(K178&gt;$D$3,0,IF(K178&lt;$C$3,0,VLOOKUP($C178,TabHeur,7,0))),0)</f>
        <v>0</v>
      </c>
      <c r="L179" s="38">
        <f>IFERROR(IF(L178&gt;$D$3,0,IF(L178&lt;$C$3,0,VLOOKUP($C178,TabHeur,8,0))),0)</f>
        <v>0</v>
      </c>
      <c r="M179" s="33">
        <f>SUM(F179:J179)</f>
        <v>0</v>
      </c>
      <c r="N179" s="63">
        <f>SUM(M179:M180)</f>
        <v>0</v>
      </c>
      <c r="O179" s="50">
        <f>IFERROR(IF(N179&lt;=Data!#REF!,0,(N179-#REF!)-#REF!),0)</f>
        <v>0</v>
      </c>
      <c r="P179" s="50">
        <f>COUNTIF(F179:J179,"&gt;0")</f>
        <v>0</v>
      </c>
    </row>
    <row r="180" spans="1:16" ht="20.100000000000001" hidden="1" customHeight="1" x14ac:dyDescent="0.25">
      <c r="A180" s="10">
        <f>Data!E37</f>
        <v>0</v>
      </c>
      <c r="B180" s="11">
        <f>A180+6</f>
        <v>6</v>
      </c>
      <c r="C180" s="57" t="s">
        <v>5</v>
      </c>
      <c r="D180" s="57"/>
      <c r="E180" s="58"/>
      <c r="F180" s="42">
        <f>IFERROR(IF(F178&gt;$D$3,0,IF(F178&lt;$C$3,0,VLOOKUP($C178,TabHeur,12,0))),0)</f>
        <v>0</v>
      </c>
      <c r="G180" s="42">
        <f>IFERROR(IF(G178&gt;$D$3,0,IF(G178&lt;$C$3,0,VLOOKUP($C178,TabHeur,13,0))),0)</f>
        <v>0</v>
      </c>
      <c r="H180" s="42">
        <f>IFERROR(IF(H178&gt;$D$3,0,IF(H178&lt;$C$3,0,VLOOKUP($C178,TabHeur,14,0))),0)</f>
        <v>0</v>
      </c>
      <c r="I180" s="42">
        <f>IFERROR(IF(I178&gt;$D$3,0,IF(I178&lt;$C$3,0,VLOOKUP($C178,TabHeur,15,0))),0)</f>
        <v>0</v>
      </c>
      <c r="J180" s="42">
        <f>IFERROR(IF(J178&gt;$D$3,0,IF(J178&lt;$C$3,0,VLOOKUP($C178,TabHeur,16,0))),0)</f>
        <v>0</v>
      </c>
      <c r="K180" s="38"/>
      <c r="L180" s="38"/>
      <c r="M180" s="33">
        <f>SUM(F180:J180)</f>
        <v>0</v>
      </c>
      <c r="N180" s="64"/>
      <c r="O180" s="51"/>
      <c r="P180" s="51"/>
    </row>
    <row r="181" spans="1:16" ht="15" hidden="1" customHeight="1" x14ac:dyDescent="0.25">
      <c r="C181" s="2" t="e">
        <f>"Samedi "&amp;Data!#REF!*100&amp;"%"</f>
        <v>#REF!</v>
      </c>
      <c r="D181" s="12"/>
      <c r="E181" s="12"/>
      <c r="K181" s="13"/>
      <c r="L181" s="13"/>
      <c r="M181" s="14">
        <f>SUM(K181:L181)</f>
        <v>0</v>
      </c>
    </row>
    <row r="182" spans="1:16" ht="15" hidden="1" customHeight="1" x14ac:dyDescent="0.25"/>
    <row r="183" spans="1:16" ht="15" hidden="1" customHeight="1" x14ac:dyDescent="0.25">
      <c r="C183" s="8" t="str">
        <f>"Sem "&amp;WEEKNUM($A185)</f>
        <v>Sem 0</v>
      </c>
      <c r="F183" s="9">
        <f>A185</f>
        <v>0</v>
      </c>
      <c r="G183" s="9">
        <f t="shared" ref="G183:L183" si="34">F183+1</f>
        <v>1</v>
      </c>
      <c r="H183" s="9">
        <f t="shared" si="34"/>
        <v>2</v>
      </c>
      <c r="I183" s="9">
        <f t="shared" si="34"/>
        <v>3</v>
      </c>
      <c r="J183" s="9">
        <f t="shared" si="34"/>
        <v>4</v>
      </c>
      <c r="K183" s="9">
        <f t="shared" si="34"/>
        <v>5</v>
      </c>
      <c r="L183" s="9">
        <f t="shared" si="34"/>
        <v>6</v>
      </c>
    </row>
    <row r="184" spans="1:16" ht="20.100000000000001" hidden="1" customHeight="1" x14ac:dyDescent="0.3">
      <c r="A184" s="59" t="str">
        <f>YEAR(A185)&amp;" - "&amp;WEEKNUM(A185)</f>
        <v>1900 - 0</v>
      </c>
      <c r="B184" s="60"/>
      <c r="C184" s="61" t="s">
        <v>4</v>
      </c>
      <c r="D184" s="61"/>
      <c r="E184" s="62"/>
      <c r="F184" s="42">
        <f>IFERROR(IF(F183&gt;$D$3,0,IF(F183&lt;$C$3,0,VLOOKUP($C183,TabHeur,2,0))),0)</f>
        <v>0</v>
      </c>
      <c r="G184" s="42">
        <f>IFERROR(IF(G183&gt;$D$3,0,IF(G183&lt;$C$3,0,VLOOKUP($C183,TabHeur,3,0))),0)</f>
        <v>0</v>
      </c>
      <c r="H184" s="42">
        <f>IFERROR(IF(H183&gt;$D$3,0,IF(H183&lt;$C$3,0,VLOOKUP($C183,TabHeur,4,0))),0)</f>
        <v>0</v>
      </c>
      <c r="I184" s="42">
        <f>IFERROR(IF(I183&gt;$D$3,0,IF(I183&lt;$C$3,0,VLOOKUP($C183,TabHeur,5,0))),0)</f>
        <v>0</v>
      </c>
      <c r="J184" s="42">
        <f>IFERROR(IF(J183&gt;$D$3,0,IF(J183&lt;$C$3,0,VLOOKUP($C183,TabHeur,6,0))),0)</f>
        <v>0</v>
      </c>
      <c r="K184" s="38">
        <f>IFERROR(IF(K183&gt;$D$3,0,IF(K183&lt;$C$3,0,VLOOKUP($C183,TabHeur,7,0))),0)</f>
        <v>0</v>
      </c>
      <c r="L184" s="38">
        <f>IFERROR(IF(L183&gt;$D$3,0,IF(L183&lt;$C$3,0,VLOOKUP($C183,TabHeur,8,0))),0)</f>
        <v>0</v>
      </c>
      <c r="M184" s="33">
        <f>SUM(F184:J184)</f>
        <v>0</v>
      </c>
      <c r="N184" s="63">
        <f>SUM(M184:M185)</f>
        <v>0</v>
      </c>
      <c r="O184" s="50">
        <f>IFERROR(IF(N184&lt;=Data!#REF!,0,(N184-#REF!)-#REF!),0)</f>
        <v>0</v>
      </c>
      <c r="P184" s="50">
        <f>COUNTIF(F184:J184,"&gt;0")</f>
        <v>0</v>
      </c>
    </row>
    <row r="185" spans="1:16" ht="20.100000000000001" hidden="1" customHeight="1" x14ac:dyDescent="0.25">
      <c r="A185" s="10">
        <f>Data!E38</f>
        <v>0</v>
      </c>
      <c r="B185" s="11">
        <f>A185+6</f>
        <v>6</v>
      </c>
      <c r="C185" s="57" t="s">
        <v>5</v>
      </c>
      <c r="D185" s="57"/>
      <c r="E185" s="58"/>
      <c r="F185" s="42">
        <f>IFERROR(IF(F183&gt;$D$3,0,IF(F183&lt;$C$3,0,VLOOKUP($C183,TabHeur,12,0))),0)</f>
        <v>0</v>
      </c>
      <c r="G185" s="42">
        <f>IFERROR(IF(G183&gt;$D$3,0,IF(G183&lt;$C$3,0,VLOOKUP($C183,TabHeur,13,0))),0)</f>
        <v>0</v>
      </c>
      <c r="H185" s="42">
        <f>IFERROR(IF(H183&gt;$D$3,0,IF(H183&lt;$C$3,0,VLOOKUP($C183,TabHeur,14,0))),0)</f>
        <v>0</v>
      </c>
      <c r="I185" s="42">
        <f>IFERROR(IF(I183&gt;$D$3,0,IF(I183&lt;$C$3,0,VLOOKUP($C183,TabHeur,15,0))),0)</f>
        <v>0</v>
      </c>
      <c r="J185" s="42">
        <f>IFERROR(IF(J183&gt;$D$3,0,IF(J183&lt;$C$3,0,VLOOKUP($C183,TabHeur,16,0))),0)</f>
        <v>0</v>
      </c>
      <c r="K185" s="38"/>
      <c r="L185" s="38"/>
      <c r="M185" s="33">
        <f>SUM(F185:J185)</f>
        <v>0</v>
      </c>
      <c r="N185" s="64"/>
      <c r="O185" s="51"/>
      <c r="P185" s="51"/>
    </row>
    <row r="186" spans="1:16" ht="15" hidden="1" customHeight="1" x14ac:dyDescent="0.25">
      <c r="C186" s="2" t="e">
        <f>"Samedi "&amp;Data!#REF!*100&amp;"%"</f>
        <v>#REF!</v>
      </c>
      <c r="D186" s="12"/>
      <c r="E186" s="12"/>
      <c r="K186" s="13"/>
      <c r="L186" s="13"/>
      <c r="M186" s="14">
        <f>SUM(K186:L186)</f>
        <v>0</v>
      </c>
    </row>
    <row r="187" spans="1:16" ht="15" hidden="1" customHeight="1" x14ac:dyDescent="0.25"/>
    <row r="188" spans="1:16" ht="15" hidden="1" customHeight="1" x14ac:dyDescent="0.25">
      <c r="C188" s="8" t="str">
        <f>"Sem "&amp;WEEKNUM($A190)</f>
        <v>Sem 0</v>
      </c>
      <c r="F188" s="9">
        <f>A190</f>
        <v>0</v>
      </c>
      <c r="G188" s="9">
        <f t="shared" ref="G188:L188" si="35">F188+1</f>
        <v>1</v>
      </c>
      <c r="H188" s="9">
        <f t="shared" si="35"/>
        <v>2</v>
      </c>
      <c r="I188" s="9">
        <f t="shared" si="35"/>
        <v>3</v>
      </c>
      <c r="J188" s="9">
        <f t="shared" si="35"/>
        <v>4</v>
      </c>
      <c r="K188" s="9">
        <f t="shared" si="35"/>
        <v>5</v>
      </c>
      <c r="L188" s="9">
        <f t="shared" si="35"/>
        <v>6</v>
      </c>
    </row>
    <row r="189" spans="1:16" ht="20.100000000000001" hidden="1" customHeight="1" x14ac:dyDescent="0.3">
      <c r="A189" s="59" t="str">
        <f>YEAR(A190)&amp;" - "&amp;WEEKNUM(A190)</f>
        <v>1900 - 0</v>
      </c>
      <c r="B189" s="60"/>
      <c r="C189" s="61" t="s">
        <v>4</v>
      </c>
      <c r="D189" s="61"/>
      <c r="E189" s="62"/>
      <c r="F189" s="42">
        <f>IFERROR(IF(F188&gt;$D$3,0,IF(F188&lt;$C$3,0,VLOOKUP($C188,TabHeur,2,0))),0)</f>
        <v>0</v>
      </c>
      <c r="G189" s="42">
        <f>IFERROR(IF(G188&gt;$D$3,0,IF(G188&lt;$C$3,0,VLOOKUP($C188,TabHeur,3,0))),0)</f>
        <v>0</v>
      </c>
      <c r="H189" s="42">
        <f>IFERROR(IF(H188&gt;$D$3,0,IF(H188&lt;$C$3,0,VLOOKUP($C188,TabHeur,4,0))),0)</f>
        <v>0</v>
      </c>
      <c r="I189" s="42">
        <f>IFERROR(IF(I188&gt;$D$3,0,IF(I188&lt;$C$3,0,VLOOKUP($C188,TabHeur,5,0))),0)</f>
        <v>0</v>
      </c>
      <c r="J189" s="42">
        <f>IFERROR(IF(J188&gt;$D$3,0,IF(J188&lt;$C$3,0,VLOOKUP($C188,TabHeur,6,0))),0)</f>
        <v>0</v>
      </c>
      <c r="K189" s="38">
        <f>IFERROR(IF(K188&gt;$D$3,0,IF(K188&lt;$C$3,0,VLOOKUP($C188,TabHeur,7,0))),0)</f>
        <v>0</v>
      </c>
      <c r="L189" s="38">
        <f>IFERROR(IF(L188&gt;$D$3,0,IF(L188&lt;$C$3,0,VLOOKUP($C188,TabHeur,8,0))),0)</f>
        <v>0</v>
      </c>
      <c r="M189" s="33">
        <f>SUM(F189:J189)</f>
        <v>0</v>
      </c>
      <c r="N189" s="63">
        <f>SUM(M189:M190)</f>
        <v>0</v>
      </c>
      <c r="O189" s="50">
        <f>IFERROR(IF(N189&lt;=Data!#REF!,0,(N189-#REF!)-#REF!),0)</f>
        <v>0</v>
      </c>
      <c r="P189" s="50">
        <f>COUNTIF(F189:J189,"&gt;0")</f>
        <v>0</v>
      </c>
    </row>
    <row r="190" spans="1:16" ht="20.100000000000001" hidden="1" customHeight="1" x14ac:dyDescent="0.25">
      <c r="A190" s="10">
        <f>Data!E39</f>
        <v>0</v>
      </c>
      <c r="B190" s="11">
        <f>A190+6</f>
        <v>6</v>
      </c>
      <c r="C190" s="57" t="s">
        <v>5</v>
      </c>
      <c r="D190" s="57"/>
      <c r="E190" s="58"/>
      <c r="F190" s="42">
        <f>IFERROR(IF(F188&gt;$D$3,0,IF(F188&lt;$C$3,0,VLOOKUP($C188,TabHeur,12,0))),0)</f>
        <v>0</v>
      </c>
      <c r="G190" s="42">
        <f>IFERROR(IF(G188&gt;$D$3,0,IF(G188&lt;$C$3,0,VLOOKUP($C188,TabHeur,13,0))),0)</f>
        <v>0</v>
      </c>
      <c r="H190" s="42">
        <f>IFERROR(IF(H188&gt;$D$3,0,IF(H188&lt;$C$3,0,VLOOKUP($C188,TabHeur,14,0))),0)</f>
        <v>0</v>
      </c>
      <c r="I190" s="42">
        <f>IFERROR(IF(I188&gt;$D$3,0,IF(I188&lt;$C$3,0,VLOOKUP($C188,TabHeur,15,0))),0)</f>
        <v>0</v>
      </c>
      <c r="J190" s="42">
        <f>IFERROR(IF(J188&gt;$D$3,0,IF(J188&lt;$C$3,0,VLOOKUP($C188,TabHeur,16,0))),0)</f>
        <v>0</v>
      </c>
      <c r="K190" s="38"/>
      <c r="L190" s="38"/>
      <c r="M190" s="33">
        <f>SUM(F190:J190)</f>
        <v>0</v>
      </c>
      <c r="N190" s="64"/>
      <c r="O190" s="51"/>
      <c r="P190" s="51"/>
    </row>
    <row r="191" spans="1:16" ht="15" hidden="1" customHeight="1" x14ac:dyDescent="0.25">
      <c r="C191" s="2" t="e">
        <f>"Samedi "&amp;Data!#REF!*100&amp;"%"</f>
        <v>#REF!</v>
      </c>
      <c r="D191" s="12"/>
      <c r="E191" s="12"/>
      <c r="K191" s="13"/>
      <c r="L191" s="13"/>
      <c r="M191" s="14">
        <f>SUM(K191:L191)</f>
        <v>0</v>
      </c>
    </row>
    <row r="192" spans="1:16" ht="15" hidden="1" customHeight="1" x14ac:dyDescent="0.25"/>
    <row r="193" spans="1:16" ht="15" hidden="1" customHeight="1" x14ac:dyDescent="0.25">
      <c r="C193" s="8" t="str">
        <f>"Sem "&amp;WEEKNUM($A195)</f>
        <v>Sem 0</v>
      </c>
      <c r="F193" s="9">
        <f>A195</f>
        <v>0</v>
      </c>
      <c r="G193" s="9">
        <f t="shared" ref="G193:L193" si="36">F193+1</f>
        <v>1</v>
      </c>
      <c r="H193" s="9">
        <f t="shared" si="36"/>
        <v>2</v>
      </c>
      <c r="I193" s="9">
        <f t="shared" si="36"/>
        <v>3</v>
      </c>
      <c r="J193" s="9">
        <f t="shared" si="36"/>
        <v>4</v>
      </c>
      <c r="K193" s="9">
        <f t="shared" si="36"/>
        <v>5</v>
      </c>
      <c r="L193" s="9">
        <f t="shared" si="36"/>
        <v>6</v>
      </c>
    </row>
    <row r="194" spans="1:16" ht="20.100000000000001" hidden="1" customHeight="1" x14ac:dyDescent="0.3">
      <c r="A194" s="59" t="str">
        <f>YEAR(A195)&amp;" - "&amp;WEEKNUM(A195)</f>
        <v>1900 - 0</v>
      </c>
      <c r="B194" s="60"/>
      <c r="C194" s="61" t="s">
        <v>4</v>
      </c>
      <c r="D194" s="61"/>
      <c r="E194" s="62"/>
      <c r="F194" s="42">
        <f>IFERROR(IF(F193&gt;$D$3,0,IF(F193&lt;$C$3,0,VLOOKUP($C193,TabHeur,2,0))),0)</f>
        <v>0</v>
      </c>
      <c r="G194" s="42">
        <f>IFERROR(IF(G193&gt;$D$3,0,IF(G193&lt;$C$3,0,VLOOKUP($C193,TabHeur,3,0))),0)</f>
        <v>0</v>
      </c>
      <c r="H194" s="42">
        <f>IFERROR(IF(H193&gt;$D$3,0,IF(H193&lt;$C$3,0,VLOOKUP($C193,TabHeur,4,0))),0)</f>
        <v>0</v>
      </c>
      <c r="I194" s="42">
        <f>IFERROR(IF(I193&gt;$D$3,0,IF(I193&lt;$C$3,0,VLOOKUP($C193,TabHeur,5,0))),0)</f>
        <v>0</v>
      </c>
      <c r="J194" s="42">
        <f>IFERROR(IF(J193&gt;$D$3,0,IF(J193&lt;$C$3,0,VLOOKUP($C193,TabHeur,6,0))),0)</f>
        <v>0</v>
      </c>
      <c r="K194" s="38">
        <f>IFERROR(IF(K193&gt;$D$3,0,IF(K193&lt;$C$3,0,VLOOKUP($C193,TabHeur,7,0))),0)</f>
        <v>0</v>
      </c>
      <c r="L194" s="38">
        <f>IFERROR(IF(L193&gt;$D$3,0,IF(L193&lt;$C$3,0,VLOOKUP($C193,TabHeur,8,0))),0)</f>
        <v>0</v>
      </c>
      <c r="M194" s="33">
        <f>SUM(F194:J194)</f>
        <v>0</v>
      </c>
      <c r="N194" s="63">
        <f>SUM(M194:M195)</f>
        <v>0</v>
      </c>
      <c r="O194" s="50">
        <f>IFERROR(IF(N194&lt;=Data!#REF!,0,(N194-#REF!)-#REF!),0)</f>
        <v>0</v>
      </c>
      <c r="P194" s="50">
        <f>COUNTIF(F194:J194,"&gt;0")</f>
        <v>0</v>
      </c>
    </row>
    <row r="195" spans="1:16" ht="20.100000000000001" hidden="1" customHeight="1" x14ac:dyDescent="0.25">
      <c r="A195" s="10">
        <f>Data!E40</f>
        <v>0</v>
      </c>
      <c r="B195" s="11">
        <f>A195+6</f>
        <v>6</v>
      </c>
      <c r="C195" s="57" t="s">
        <v>5</v>
      </c>
      <c r="D195" s="57"/>
      <c r="E195" s="58"/>
      <c r="F195" s="42">
        <f>IFERROR(IF(F193&gt;$D$3,0,IF(F193&lt;$C$3,0,VLOOKUP($C193,TabHeur,12,0))),0)</f>
        <v>0</v>
      </c>
      <c r="G195" s="42">
        <f>IFERROR(IF(G193&gt;$D$3,0,IF(G193&lt;$C$3,0,VLOOKUP($C193,TabHeur,13,0))),0)</f>
        <v>0</v>
      </c>
      <c r="H195" s="42">
        <f>IFERROR(IF(H193&gt;$D$3,0,IF(H193&lt;$C$3,0,VLOOKUP($C193,TabHeur,14,0))),0)</f>
        <v>0</v>
      </c>
      <c r="I195" s="42">
        <f>IFERROR(IF(I193&gt;$D$3,0,IF(I193&lt;$C$3,0,VLOOKUP($C193,TabHeur,15,0))),0)</f>
        <v>0</v>
      </c>
      <c r="J195" s="42">
        <f>IFERROR(IF(J193&gt;$D$3,0,IF(J193&lt;$C$3,0,VLOOKUP($C193,TabHeur,16,0))),0)</f>
        <v>0</v>
      </c>
      <c r="K195" s="38"/>
      <c r="L195" s="38"/>
      <c r="M195" s="33">
        <f>SUM(F195:J195)</f>
        <v>0</v>
      </c>
      <c r="N195" s="64"/>
      <c r="O195" s="51"/>
      <c r="P195" s="51"/>
    </row>
    <row r="196" spans="1:16" ht="15" hidden="1" customHeight="1" x14ac:dyDescent="0.25">
      <c r="C196" s="2" t="e">
        <f>"Samedi "&amp;Data!#REF!*100&amp;"%"</f>
        <v>#REF!</v>
      </c>
      <c r="D196" s="12"/>
      <c r="E196" s="12"/>
      <c r="K196" s="13"/>
      <c r="L196" s="13"/>
      <c r="M196" s="14">
        <f>SUM(K196:L196)</f>
        <v>0</v>
      </c>
    </row>
    <row r="197" spans="1:16" ht="15" hidden="1" customHeight="1" x14ac:dyDescent="0.25"/>
    <row r="198" spans="1:16" ht="15" hidden="1" customHeight="1" x14ac:dyDescent="0.25">
      <c r="C198" s="8" t="str">
        <f>"Sem "&amp;WEEKNUM($A200)</f>
        <v>Sem 0</v>
      </c>
      <c r="F198" s="9">
        <f>A200</f>
        <v>0</v>
      </c>
      <c r="G198" s="9">
        <f t="shared" ref="G198:L198" si="37">F198+1</f>
        <v>1</v>
      </c>
      <c r="H198" s="9">
        <f t="shared" si="37"/>
        <v>2</v>
      </c>
      <c r="I198" s="9">
        <f t="shared" si="37"/>
        <v>3</v>
      </c>
      <c r="J198" s="9">
        <f t="shared" si="37"/>
        <v>4</v>
      </c>
      <c r="K198" s="9">
        <f t="shared" si="37"/>
        <v>5</v>
      </c>
      <c r="L198" s="9">
        <f t="shared" si="37"/>
        <v>6</v>
      </c>
    </row>
    <row r="199" spans="1:16" ht="20.100000000000001" hidden="1" customHeight="1" x14ac:dyDescent="0.3">
      <c r="A199" s="59" t="str">
        <f>YEAR(A200)&amp;" - "&amp;WEEKNUM(A200)</f>
        <v>1900 - 0</v>
      </c>
      <c r="B199" s="60"/>
      <c r="C199" s="61" t="s">
        <v>4</v>
      </c>
      <c r="D199" s="61"/>
      <c r="E199" s="62"/>
      <c r="F199" s="42">
        <f>IFERROR(IF(F198&gt;$D$3,0,IF(F198&lt;$C$3,0,VLOOKUP($C198,TabHeur,2,0))),0)</f>
        <v>0</v>
      </c>
      <c r="G199" s="42">
        <f>IFERROR(IF(G198&gt;$D$3,0,IF(G198&lt;$C$3,0,VLOOKUP($C198,TabHeur,3,0))),0)</f>
        <v>0</v>
      </c>
      <c r="H199" s="42">
        <f>IFERROR(IF(H198&gt;$D$3,0,IF(H198&lt;$C$3,0,VLOOKUP($C198,TabHeur,4,0))),0)</f>
        <v>0</v>
      </c>
      <c r="I199" s="42">
        <f>IFERROR(IF(I198&gt;$D$3,0,IF(I198&lt;$C$3,0,VLOOKUP($C198,TabHeur,5,0))),0)</f>
        <v>0</v>
      </c>
      <c r="J199" s="42">
        <f>IFERROR(IF(J198&gt;$D$3,0,IF(J198&lt;$C$3,0,VLOOKUP($C198,TabHeur,6,0))),0)</f>
        <v>0</v>
      </c>
      <c r="K199" s="38">
        <f>IFERROR(IF(K198&gt;$D$3,0,IF(K198&lt;$C$3,0,VLOOKUP($C198,TabHeur,7,0))),0)</f>
        <v>0</v>
      </c>
      <c r="L199" s="38">
        <f>IFERROR(IF(L198&gt;$D$3,0,IF(L198&lt;$C$3,0,VLOOKUP($C198,TabHeur,8,0))),0)</f>
        <v>0</v>
      </c>
      <c r="M199" s="33">
        <f>SUM(F199:J199)</f>
        <v>0</v>
      </c>
      <c r="N199" s="63">
        <f>SUM(M199:M200)</f>
        <v>0</v>
      </c>
      <c r="O199" s="50">
        <f>IFERROR(IF(N199&lt;=Data!#REF!,0,(N199-#REF!)-#REF!),0)</f>
        <v>0</v>
      </c>
      <c r="P199" s="50">
        <f>COUNTIF(F199:J199,"&gt;0")</f>
        <v>0</v>
      </c>
    </row>
    <row r="200" spans="1:16" ht="20.100000000000001" hidden="1" customHeight="1" x14ac:dyDescent="0.25">
      <c r="A200" s="10">
        <f>Data!E41</f>
        <v>0</v>
      </c>
      <c r="B200" s="11">
        <f>A200+6</f>
        <v>6</v>
      </c>
      <c r="C200" s="57" t="s">
        <v>5</v>
      </c>
      <c r="D200" s="57"/>
      <c r="E200" s="58"/>
      <c r="F200" s="42">
        <f>IFERROR(IF(F198&gt;$D$3,0,IF(F198&lt;$C$3,0,VLOOKUP($C198,TabHeur,12,0))),0)</f>
        <v>0</v>
      </c>
      <c r="G200" s="42">
        <f>IFERROR(IF(G198&gt;$D$3,0,IF(G198&lt;$C$3,0,VLOOKUP($C198,TabHeur,13,0))),0)</f>
        <v>0</v>
      </c>
      <c r="H200" s="42">
        <f>IFERROR(IF(H198&gt;$D$3,0,IF(H198&lt;$C$3,0,VLOOKUP($C198,TabHeur,14,0))),0)</f>
        <v>0</v>
      </c>
      <c r="I200" s="42">
        <f>IFERROR(IF(I198&gt;$D$3,0,IF(I198&lt;$C$3,0,VLOOKUP($C198,TabHeur,15,0))),0)</f>
        <v>0</v>
      </c>
      <c r="J200" s="42">
        <f>IFERROR(IF(J198&gt;$D$3,0,IF(J198&lt;$C$3,0,VLOOKUP($C198,TabHeur,16,0))),0)</f>
        <v>0</v>
      </c>
      <c r="K200" s="38"/>
      <c r="L200" s="38"/>
      <c r="M200" s="33">
        <f>SUM(F200:J200)</f>
        <v>0</v>
      </c>
      <c r="N200" s="64"/>
      <c r="O200" s="51"/>
      <c r="P200" s="51"/>
    </row>
    <row r="201" spans="1:16" ht="15" hidden="1" customHeight="1" x14ac:dyDescent="0.25">
      <c r="C201" s="2" t="e">
        <f>"Samedi "&amp;Data!#REF!*100&amp;"%"</f>
        <v>#REF!</v>
      </c>
      <c r="D201" s="12"/>
      <c r="E201" s="12"/>
      <c r="K201" s="13"/>
      <c r="L201" s="13"/>
      <c r="M201" s="14">
        <f>SUM(K201:L201)</f>
        <v>0</v>
      </c>
    </row>
    <row r="202" spans="1:16" ht="15" hidden="1" customHeight="1" x14ac:dyDescent="0.25"/>
    <row r="203" spans="1:16" ht="15" hidden="1" customHeight="1" x14ac:dyDescent="0.25">
      <c r="C203" s="8" t="str">
        <f>"Sem "&amp;WEEKNUM($A205)</f>
        <v>Sem 0</v>
      </c>
      <c r="F203" s="9">
        <f>A205</f>
        <v>0</v>
      </c>
      <c r="G203" s="9">
        <f t="shared" ref="G203:L203" si="38">F203+1</f>
        <v>1</v>
      </c>
      <c r="H203" s="9">
        <f t="shared" si="38"/>
        <v>2</v>
      </c>
      <c r="I203" s="9">
        <f t="shared" si="38"/>
        <v>3</v>
      </c>
      <c r="J203" s="9">
        <f t="shared" si="38"/>
        <v>4</v>
      </c>
      <c r="K203" s="9">
        <f t="shared" si="38"/>
        <v>5</v>
      </c>
      <c r="L203" s="9">
        <f t="shared" si="38"/>
        <v>6</v>
      </c>
    </row>
    <row r="204" spans="1:16" ht="20.100000000000001" hidden="1" customHeight="1" x14ac:dyDescent="0.3">
      <c r="A204" s="59" t="str">
        <f>YEAR(A205)&amp;" - "&amp;WEEKNUM(A205)</f>
        <v>1900 - 0</v>
      </c>
      <c r="B204" s="60"/>
      <c r="C204" s="61" t="s">
        <v>4</v>
      </c>
      <c r="D204" s="61"/>
      <c r="E204" s="62"/>
      <c r="F204" s="42">
        <f>IFERROR(IF(F203&gt;$D$3,0,IF(F203&lt;$C$3,0,VLOOKUP($C203,TabHeur,2,0))),0)</f>
        <v>0</v>
      </c>
      <c r="G204" s="42">
        <f>IFERROR(IF(G203&gt;$D$3,0,IF(G203&lt;$C$3,0,VLOOKUP($C203,TabHeur,3,0))),0)</f>
        <v>0</v>
      </c>
      <c r="H204" s="42">
        <f>IFERROR(IF(H203&gt;$D$3,0,IF(H203&lt;$C$3,0,VLOOKUP($C203,TabHeur,4,0))),0)</f>
        <v>0</v>
      </c>
      <c r="I204" s="42">
        <f>IFERROR(IF(I203&gt;$D$3,0,IF(I203&lt;$C$3,0,VLOOKUP($C203,TabHeur,5,0))),0)</f>
        <v>0</v>
      </c>
      <c r="J204" s="42">
        <f>IFERROR(IF(J203&gt;$D$3,0,IF(J203&lt;$C$3,0,VLOOKUP($C203,TabHeur,6,0))),0)</f>
        <v>0</v>
      </c>
      <c r="K204" s="38">
        <f>IFERROR(IF(K203&gt;$D$3,0,IF(K203&lt;$C$3,0,VLOOKUP($C203,TabHeur,7,0))),0)</f>
        <v>0</v>
      </c>
      <c r="L204" s="38">
        <f>IFERROR(IF(L203&gt;$D$3,0,IF(L203&lt;$C$3,0,VLOOKUP($C203,TabHeur,8,0))),0)</f>
        <v>0</v>
      </c>
      <c r="M204" s="33">
        <f>SUM(F204:J204)</f>
        <v>0</v>
      </c>
      <c r="N204" s="63">
        <f>SUM(M204:M205)</f>
        <v>0</v>
      </c>
      <c r="O204" s="50">
        <f>IFERROR(IF(N204&lt;=Data!#REF!,0,(N204-#REF!)-#REF!),0)</f>
        <v>0</v>
      </c>
      <c r="P204" s="50">
        <f>COUNTIF(F204:J204,"&gt;0")</f>
        <v>0</v>
      </c>
    </row>
    <row r="205" spans="1:16" ht="20.100000000000001" hidden="1" customHeight="1" x14ac:dyDescent="0.25">
      <c r="A205" s="10">
        <f>Data!E42</f>
        <v>0</v>
      </c>
      <c r="B205" s="11">
        <f>A205+6</f>
        <v>6</v>
      </c>
      <c r="C205" s="57" t="s">
        <v>5</v>
      </c>
      <c r="D205" s="57"/>
      <c r="E205" s="58"/>
      <c r="F205" s="42">
        <f>IFERROR(IF(F203&gt;$D$3,0,IF(F203&lt;$C$3,0,VLOOKUP($C203,TabHeur,12,0))),0)</f>
        <v>0</v>
      </c>
      <c r="G205" s="42">
        <f>IFERROR(IF(G203&gt;$D$3,0,IF(G203&lt;$C$3,0,VLOOKUP($C203,TabHeur,13,0))),0)</f>
        <v>0</v>
      </c>
      <c r="H205" s="42">
        <f>IFERROR(IF(H203&gt;$D$3,0,IF(H203&lt;$C$3,0,VLOOKUP($C203,TabHeur,14,0))),0)</f>
        <v>0</v>
      </c>
      <c r="I205" s="42">
        <f>IFERROR(IF(I203&gt;$D$3,0,IF(I203&lt;$C$3,0,VLOOKUP($C203,TabHeur,15,0))),0)</f>
        <v>0</v>
      </c>
      <c r="J205" s="42">
        <f>IFERROR(IF(J203&gt;$D$3,0,IF(J203&lt;$C$3,0,VLOOKUP($C203,TabHeur,16,0))),0)</f>
        <v>0</v>
      </c>
      <c r="K205" s="38"/>
      <c r="L205" s="38"/>
      <c r="M205" s="33">
        <f>SUM(F205:J205)</f>
        <v>0</v>
      </c>
      <c r="N205" s="64"/>
      <c r="O205" s="51"/>
      <c r="P205" s="51"/>
    </row>
    <row r="206" spans="1:16" ht="15" hidden="1" customHeight="1" x14ac:dyDescent="0.25">
      <c r="C206" s="2" t="e">
        <f>"Samedi "&amp;Data!#REF!*100&amp;"%"</f>
        <v>#REF!</v>
      </c>
      <c r="D206" s="12"/>
      <c r="E206" s="12"/>
      <c r="K206" s="13"/>
      <c r="L206" s="13"/>
      <c r="M206" s="14">
        <f>SUM(K206:L206)</f>
        <v>0</v>
      </c>
    </row>
    <row r="207" spans="1:16" ht="15" hidden="1" customHeight="1" x14ac:dyDescent="0.25"/>
    <row r="208" spans="1:16" ht="15" hidden="1" customHeight="1" x14ac:dyDescent="0.25">
      <c r="C208" s="8" t="str">
        <f>"Sem "&amp;WEEKNUM($A210)</f>
        <v>Sem 0</v>
      </c>
      <c r="F208" s="9">
        <f>A210</f>
        <v>0</v>
      </c>
      <c r="G208" s="9">
        <f t="shared" ref="G208:L208" si="39">F208+1</f>
        <v>1</v>
      </c>
      <c r="H208" s="9">
        <f t="shared" si="39"/>
        <v>2</v>
      </c>
      <c r="I208" s="9">
        <f t="shared" si="39"/>
        <v>3</v>
      </c>
      <c r="J208" s="9">
        <f t="shared" si="39"/>
        <v>4</v>
      </c>
      <c r="K208" s="9">
        <f t="shared" si="39"/>
        <v>5</v>
      </c>
      <c r="L208" s="9">
        <f t="shared" si="39"/>
        <v>6</v>
      </c>
    </row>
    <row r="209" spans="1:16" ht="20.100000000000001" hidden="1" customHeight="1" x14ac:dyDescent="0.3">
      <c r="A209" s="59" t="str">
        <f>YEAR(A210)&amp;" - "&amp;WEEKNUM(A210)</f>
        <v>1900 - 0</v>
      </c>
      <c r="B209" s="60"/>
      <c r="C209" s="61" t="s">
        <v>4</v>
      </c>
      <c r="D209" s="61"/>
      <c r="E209" s="62"/>
      <c r="F209" s="42">
        <f>IFERROR(IF(F208&gt;$D$3,0,IF(F208&lt;$C$3,0,VLOOKUP($C208,TabHeur,2,0))),0)</f>
        <v>0</v>
      </c>
      <c r="G209" s="42">
        <f>IFERROR(IF(G208&gt;$D$3,0,IF(G208&lt;$C$3,0,VLOOKUP($C208,TabHeur,3,0))),0)</f>
        <v>0</v>
      </c>
      <c r="H209" s="42">
        <f>IFERROR(IF(H208&gt;$D$3,0,IF(H208&lt;$C$3,0,VLOOKUP($C208,TabHeur,4,0))),0)</f>
        <v>0</v>
      </c>
      <c r="I209" s="42">
        <f>IFERROR(IF(I208&gt;$D$3,0,IF(I208&lt;$C$3,0,VLOOKUP($C208,TabHeur,5,0))),0)</f>
        <v>0</v>
      </c>
      <c r="J209" s="42">
        <f>IFERROR(IF(J208&gt;$D$3,0,IF(J208&lt;$C$3,0,VLOOKUP($C208,TabHeur,6,0))),0)</f>
        <v>0</v>
      </c>
      <c r="K209" s="38">
        <f>IFERROR(IF(K208&gt;$D$3,0,IF(K208&lt;$C$3,0,VLOOKUP($C208,TabHeur,7,0))),0)</f>
        <v>0</v>
      </c>
      <c r="L209" s="38">
        <f>IFERROR(IF(L208&gt;$D$3,0,IF(L208&lt;$C$3,0,VLOOKUP($C208,TabHeur,8,0))),0)</f>
        <v>0</v>
      </c>
      <c r="M209" s="33">
        <f>SUM(F209:J209)</f>
        <v>0</v>
      </c>
      <c r="N209" s="63">
        <f>SUM(M209:M210)</f>
        <v>0</v>
      </c>
      <c r="O209" s="50">
        <f>IFERROR(IF(N209&lt;=Data!#REF!,0,(N209-#REF!)-#REF!),0)</f>
        <v>0</v>
      </c>
      <c r="P209" s="50">
        <f>COUNTIF(F209:J209,"&gt;0")</f>
        <v>0</v>
      </c>
    </row>
    <row r="210" spans="1:16" ht="20.100000000000001" hidden="1" customHeight="1" x14ac:dyDescent="0.25">
      <c r="A210" s="10">
        <f>Data!E43</f>
        <v>0</v>
      </c>
      <c r="B210" s="11">
        <f>A210+6</f>
        <v>6</v>
      </c>
      <c r="C210" s="57" t="s">
        <v>5</v>
      </c>
      <c r="D210" s="57"/>
      <c r="E210" s="58"/>
      <c r="F210" s="42">
        <f>IFERROR(IF(F208&gt;$D$3,0,IF(F208&lt;$C$3,0,VLOOKUP($C208,TabHeur,12,0))),0)</f>
        <v>0</v>
      </c>
      <c r="G210" s="42">
        <f>IFERROR(IF(G208&gt;$D$3,0,IF(G208&lt;$C$3,0,VLOOKUP($C208,TabHeur,13,0))),0)</f>
        <v>0</v>
      </c>
      <c r="H210" s="42">
        <f>IFERROR(IF(H208&gt;$D$3,0,IF(H208&lt;$C$3,0,VLOOKUP($C208,TabHeur,14,0))),0)</f>
        <v>0</v>
      </c>
      <c r="I210" s="42">
        <f>IFERROR(IF(I208&gt;$D$3,0,IF(I208&lt;$C$3,0,VLOOKUP($C208,TabHeur,15,0))),0)</f>
        <v>0</v>
      </c>
      <c r="J210" s="42">
        <f>IFERROR(IF(J208&gt;$D$3,0,IF(J208&lt;$C$3,0,VLOOKUP($C208,TabHeur,16,0))),0)</f>
        <v>0</v>
      </c>
      <c r="K210" s="38"/>
      <c r="L210" s="38"/>
      <c r="M210" s="33">
        <f>SUM(F210:J210)</f>
        <v>0</v>
      </c>
      <c r="N210" s="64"/>
      <c r="O210" s="51"/>
      <c r="P210" s="51"/>
    </row>
    <row r="211" spans="1:16" ht="15" hidden="1" customHeight="1" x14ac:dyDescent="0.25">
      <c r="C211" s="2" t="e">
        <f>"Samedi "&amp;Data!#REF!*100&amp;"%"</f>
        <v>#REF!</v>
      </c>
      <c r="D211" s="12"/>
      <c r="E211" s="12"/>
      <c r="K211" s="13"/>
      <c r="L211" s="13"/>
      <c r="M211" s="14">
        <f>SUM(K211:L211)</f>
        <v>0</v>
      </c>
    </row>
    <row r="212" spans="1:16" ht="15" hidden="1" customHeight="1" x14ac:dyDescent="0.25"/>
    <row r="213" spans="1:16" ht="15" hidden="1" customHeight="1" x14ac:dyDescent="0.25">
      <c r="C213" s="8" t="str">
        <f>"Sem "&amp;WEEKNUM($A215)</f>
        <v>Sem 0</v>
      </c>
      <c r="F213" s="9">
        <f>A215</f>
        <v>0</v>
      </c>
      <c r="G213" s="9">
        <f t="shared" ref="G213:L213" si="40">F213+1</f>
        <v>1</v>
      </c>
      <c r="H213" s="9">
        <f t="shared" si="40"/>
        <v>2</v>
      </c>
      <c r="I213" s="9">
        <f t="shared" si="40"/>
        <v>3</v>
      </c>
      <c r="J213" s="9">
        <f t="shared" si="40"/>
        <v>4</v>
      </c>
      <c r="K213" s="9">
        <f t="shared" si="40"/>
        <v>5</v>
      </c>
      <c r="L213" s="9">
        <f t="shared" si="40"/>
        <v>6</v>
      </c>
    </row>
    <row r="214" spans="1:16" ht="20.100000000000001" hidden="1" customHeight="1" x14ac:dyDescent="0.3">
      <c r="A214" s="59" t="str">
        <f>YEAR(A215)&amp;" - "&amp;WEEKNUM(A215)</f>
        <v>1900 - 0</v>
      </c>
      <c r="B214" s="60"/>
      <c r="C214" s="61" t="s">
        <v>4</v>
      </c>
      <c r="D214" s="61"/>
      <c r="E214" s="62"/>
      <c r="F214" s="42">
        <f>IFERROR(IF(F213&gt;$D$3,0,IF(F213&lt;$C$3,0,VLOOKUP($C213,TabHeur,2,0))),0)</f>
        <v>0</v>
      </c>
      <c r="G214" s="42">
        <f>IFERROR(IF(G213&gt;$D$3,0,IF(G213&lt;$C$3,0,VLOOKUP($C213,TabHeur,3,0))),0)</f>
        <v>0</v>
      </c>
      <c r="H214" s="42">
        <f>IFERROR(IF(H213&gt;$D$3,0,IF(H213&lt;$C$3,0,VLOOKUP($C213,TabHeur,4,0))),0)</f>
        <v>0</v>
      </c>
      <c r="I214" s="42">
        <f>IFERROR(IF(I213&gt;$D$3,0,IF(I213&lt;$C$3,0,VLOOKUP($C213,TabHeur,5,0))),0)</f>
        <v>0</v>
      </c>
      <c r="J214" s="42">
        <f>IFERROR(IF(J213&gt;$D$3,0,IF(J213&lt;$C$3,0,VLOOKUP($C213,TabHeur,6,0))),0)</f>
        <v>0</v>
      </c>
      <c r="K214" s="38">
        <f>IFERROR(IF(K213&gt;$D$3,0,IF(K213&lt;$C$3,0,VLOOKUP($C213,TabHeur,7,0))),0)</f>
        <v>0</v>
      </c>
      <c r="L214" s="38">
        <f>IFERROR(IF(L213&gt;$D$3,0,IF(L213&lt;$C$3,0,VLOOKUP($C213,TabHeur,8,0))),0)</f>
        <v>0</v>
      </c>
      <c r="M214" s="33">
        <f>SUM(F214:J214)</f>
        <v>0</v>
      </c>
      <c r="N214" s="63">
        <f>SUM(M214:M215)</f>
        <v>0</v>
      </c>
      <c r="O214" s="50">
        <f>IFERROR(IF(N214&lt;=Data!#REF!,0,(N214-#REF!)-#REF!),0)</f>
        <v>0</v>
      </c>
      <c r="P214" s="50">
        <f>COUNTIF(F214:J214,"&gt;0")</f>
        <v>0</v>
      </c>
    </row>
    <row r="215" spans="1:16" ht="20.100000000000001" hidden="1" customHeight="1" x14ac:dyDescent="0.25">
      <c r="A215" s="10">
        <f>Data!E44</f>
        <v>0</v>
      </c>
      <c r="B215" s="11">
        <f>A215+6</f>
        <v>6</v>
      </c>
      <c r="C215" s="57" t="s">
        <v>5</v>
      </c>
      <c r="D215" s="57"/>
      <c r="E215" s="58"/>
      <c r="F215" s="42">
        <f>IFERROR(IF(F213&gt;$D$3,0,IF(F213&lt;$C$3,0,VLOOKUP($C213,TabHeur,12,0))),0)</f>
        <v>0</v>
      </c>
      <c r="G215" s="42">
        <f>IFERROR(IF(G213&gt;$D$3,0,IF(G213&lt;$C$3,0,VLOOKUP($C213,TabHeur,13,0))),0)</f>
        <v>0</v>
      </c>
      <c r="H215" s="42">
        <f>IFERROR(IF(H213&gt;$D$3,0,IF(H213&lt;$C$3,0,VLOOKUP($C213,TabHeur,14,0))),0)</f>
        <v>0</v>
      </c>
      <c r="I215" s="42">
        <f>IFERROR(IF(I213&gt;$D$3,0,IF(I213&lt;$C$3,0,VLOOKUP($C213,TabHeur,15,0))),0)</f>
        <v>0</v>
      </c>
      <c r="J215" s="42">
        <f>IFERROR(IF(J213&gt;$D$3,0,IF(J213&lt;$C$3,0,VLOOKUP($C213,TabHeur,16,0))),0)</f>
        <v>0</v>
      </c>
      <c r="K215" s="38"/>
      <c r="L215" s="38"/>
      <c r="M215" s="33">
        <f>SUM(F215:J215)</f>
        <v>0</v>
      </c>
      <c r="N215" s="64"/>
      <c r="O215" s="51"/>
      <c r="P215" s="51"/>
    </row>
    <row r="216" spans="1:16" ht="15" hidden="1" customHeight="1" x14ac:dyDescent="0.25">
      <c r="C216" s="2" t="e">
        <f>"Samedi "&amp;Data!#REF!*100&amp;"%"</f>
        <v>#REF!</v>
      </c>
      <c r="D216" s="12"/>
      <c r="E216" s="12"/>
      <c r="K216" s="13"/>
      <c r="L216" s="13"/>
      <c r="M216" s="14">
        <f>SUM(K216:L216)</f>
        <v>0</v>
      </c>
    </row>
    <row r="217" spans="1:16" ht="15" hidden="1" customHeight="1" x14ac:dyDescent="0.25"/>
    <row r="218" spans="1:16" ht="15" hidden="1" customHeight="1" x14ac:dyDescent="0.25">
      <c r="C218" s="8" t="str">
        <f>"Sem "&amp;WEEKNUM($A220)</f>
        <v>Sem 0</v>
      </c>
      <c r="F218" s="9">
        <f>A220</f>
        <v>0</v>
      </c>
      <c r="G218" s="9">
        <f t="shared" ref="G218:L218" si="41">F218+1</f>
        <v>1</v>
      </c>
      <c r="H218" s="9">
        <f t="shared" si="41"/>
        <v>2</v>
      </c>
      <c r="I218" s="9">
        <f t="shared" si="41"/>
        <v>3</v>
      </c>
      <c r="J218" s="9">
        <f t="shared" si="41"/>
        <v>4</v>
      </c>
      <c r="K218" s="9">
        <f t="shared" si="41"/>
        <v>5</v>
      </c>
      <c r="L218" s="9">
        <f t="shared" si="41"/>
        <v>6</v>
      </c>
    </row>
    <row r="219" spans="1:16" ht="20.100000000000001" hidden="1" customHeight="1" x14ac:dyDescent="0.3">
      <c r="A219" s="59" t="str">
        <f>YEAR(A220)&amp;" - "&amp;WEEKNUM(A220)</f>
        <v>1900 - 0</v>
      </c>
      <c r="B219" s="60"/>
      <c r="C219" s="61" t="s">
        <v>4</v>
      </c>
      <c r="D219" s="61"/>
      <c r="E219" s="62"/>
      <c r="F219" s="42">
        <f>IFERROR(IF(F218&gt;$D$3,0,IF(F218&lt;$C$3,0,VLOOKUP($C218,TabHeur,2,0))),0)</f>
        <v>0</v>
      </c>
      <c r="G219" s="42">
        <f>IFERROR(IF(G218&gt;$D$3,0,IF(G218&lt;$C$3,0,VLOOKUP($C218,TabHeur,3,0))),0)</f>
        <v>0</v>
      </c>
      <c r="H219" s="42">
        <f>IFERROR(IF(H218&gt;$D$3,0,IF(H218&lt;$C$3,0,VLOOKUP($C218,TabHeur,4,0))),0)</f>
        <v>0</v>
      </c>
      <c r="I219" s="42">
        <f>IFERROR(IF(I218&gt;$D$3,0,IF(I218&lt;$C$3,0,VLOOKUP($C218,TabHeur,5,0))),0)</f>
        <v>0</v>
      </c>
      <c r="J219" s="42">
        <f>IFERROR(IF(J218&gt;$D$3,0,IF(J218&lt;$C$3,0,VLOOKUP($C218,TabHeur,6,0))),0)</f>
        <v>0</v>
      </c>
      <c r="K219" s="38">
        <f>IFERROR(IF(K218&gt;$D$3,0,IF(K218&lt;$C$3,0,VLOOKUP($C218,TabHeur,7,0))),0)</f>
        <v>0</v>
      </c>
      <c r="L219" s="38">
        <f>IFERROR(IF(L218&gt;$D$3,0,IF(L218&lt;$C$3,0,VLOOKUP($C218,TabHeur,8,0))),0)</f>
        <v>0</v>
      </c>
      <c r="M219" s="33">
        <f>SUM(F219:J219)</f>
        <v>0</v>
      </c>
      <c r="N219" s="63">
        <f>SUM(M219:M220)</f>
        <v>0</v>
      </c>
      <c r="O219" s="50">
        <f>IFERROR(IF(N219&lt;=Data!#REF!,0,(N219-#REF!)-#REF!),0)</f>
        <v>0</v>
      </c>
      <c r="P219" s="50">
        <f>COUNTIF(F219:J219,"&gt;0")</f>
        <v>0</v>
      </c>
    </row>
    <row r="220" spans="1:16" ht="20.100000000000001" hidden="1" customHeight="1" x14ac:dyDescent="0.25">
      <c r="A220" s="10">
        <f>Data!E45</f>
        <v>0</v>
      </c>
      <c r="B220" s="11">
        <f>A220+6</f>
        <v>6</v>
      </c>
      <c r="C220" s="57" t="s">
        <v>5</v>
      </c>
      <c r="D220" s="57"/>
      <c r="E220" s="58"/>
      <c r="F220" s="42">
        <f>IFERROR(IF(F218&gt;$D$3,0,IF(F218&lt;$C$3,0,VLOOKUP($C218,TabHeur,12,0))),0)</f>
        <v>0</v>
      </c>
      <c r="G220" s="42">
        <f>IFERROR(IF(G218&gt;$D$3,0,IF(G218&lt;$C$3,0,VLOOKUP($C218,TabHeur,13,0))),0)</f>
        <v>0</v>
      </c>
      <c r="H220" s="42">
        <f>IFERROR(IF(H218&gt;$D$3,0,IF(H218&lt;$C$3,0,VLOOKUP($C218,TabHeur,14,0))),0)</f>
        <v>0</v>
      </c>
      <c r="I220" s="42">
        <f>IFERROR(IF(I218&gt;$D$3,0,IF(I218&lt;$C$3,0,VLOOKUP($C218,TabHeur,15,0))),0)</f>
        <v>0</v>
      </c>
      <c r="J220" s="42">
        <f>IFERROR(IF(J218&gt;$D$3,0,IF(J218&lt;$C$3,0,VLOOKUP($C218,TabHeur,16,0))),0)</f>
        <v>0</v>
      </c>
      <c r="K220" s="38"/>
      <c r="L220" s="38"/>
      <c r="M220" s="33">
        <f>SUM(F220:J220)</f>
        <v>0</v>
      </c>
      <c r="N220" s="64"/>
      <c r="O220" s="51"/>
      <c r="P220" s="51"/>
    </row>
    <row r="221" spans="1:16" ht="15" hidden="1" customHeight="1" x14ac:dyDescent="0.25">
      <c r="C221" s="2" t="e">
        <f>"Samedi "&amp;Data!#REF!*100&amp;"%"</f>
        <v>#REF!</v>
      </c>
      <c r="D221" s="12"/>
      <c r="E221" s="12"/>
      <c r="K221" s="13"/>
      <c r="L221" s="13"/>
      <c r="M221" s="14">
        <f>SUM(K221:L221)</f>
        <v>0</v>
      </c>
    </row>
    <row r="222" spans="1:16" ht="15" hidden="1" customHeight="1" x14ac:dyDescent="0.25"/>
    <row r="223" spans="1:16" ht="15" hidden="1" customHeight="1" x14ac:dyDescent="0.25">
      <c r="C223" s="8" t="str">
        <f>"Sem "&amp;WEEKNUM($A225)</f>
        <v>Sem 0</v>
      </c>
      <c r="F223" s="9">
        <f>A225</f>
        <v>0</v>
      </c>
      <c r="G223" s="9">
        <f t="shared" ref="G223:L223" si="42">F223+1</f>
        <v>1</v>
      </c>
      <c r="H223" s="9">
        <f t="shared" si="42"/>
        <v>2</v>
      </c>
      <c r="I223" s="9">
        <f t="shared" si="42"/>
        <v>3</v>
      </c>
      <c r="J223" s="9">
        <f t="shared" si="42"/>
        <v>4</v>
      </c>
      <c r="K223" s="9">
        <f t="shared" si="42"/>
        <v>5</v>
      </c>
      <c r="L223" s="9">
        <f t="shared" si="42"/>
        <v>6</v>
      </c>
    </row>
    <row r="224" spans="1:16" ht="20.100000000000001" hidden="1" customHeight="1" x14ac:dyDescent="0.3">
      <c r="A224" s="59" t="str">
        <f>YEAR(A225)&amp;" - "&amp;WEEKNUM(A225)</f>
        <v>1900 - 0</v>
      </c>
      <c r="B224" s="60"/>
      <c r="C224" s="61" t="s">
        <v>4</v>
      </c>
      <c r="D224" s="61"/>
      <c r="E224" s="62"/>
      <c r="F224" s="42">
        <f>IFERROR(IF(F223&gt;$D$3,0,IF(F223&lt;$C$3,0,VLOOKUP($C223,TabHeur,2,0))),0)</f>
        <v>0</v>
      </c>
      <c r="G224" s="42">
        <f>IFERROR(IF(G223&gt;$D$3,0,IF(G223&lt;$C$3,0,VLOOKUP($C223,TabHeur,3,0))),0)</f>
        <v>0</v>
      </c>
      <c r="H224" s="42">
        <f>IFERROR(IF(H223&gt;$D$3,0,IF(H223&lt;$C$3,0,VLOOKUP($C223,TabHeur,4,0))),0)</f>
        <v>0</v>
      </c>
      <c r="I224" s="42">
        <f>IFERROR(IF(I223&gt;$D$3,0,IF(I223&lt;$C$3,0,VLOOKUP($C223,TabHeur,5,0))),0)</f>
        <v>0</v>
      </c>
      <c r="J224" s="42">
        <f>IFERROR(IF(J223&gt;$D$3,0,IF(J223&lt;$C$3,0,VLOOKUP($C223,TabHeur,6,0))),0)</f>
        <v>0</v>
      </c>
      <c r="K224" s="38">
        <f>IFERROR(IF(K223&gt;$D$3,0,IF(K223&lt;$C$3,0,VLOOKUP($C223,TabHeur,7,0))),0)</f>
        <v>0</v>
      </c>
      <c r="L224" s="38">
        <f>IFERROR(IF(L223&gt;$D$3,0,IF(L223&lt;$C$3,0,VLOOKUP($C223,TabHeur,8,0))),0)</f>
        <v>0</v>
      </c>
      <c r="M224" s="33">
        <f>SUM(F224:J224)</f>
        <v>0</v>
      </c>
      <c r="N224" s="63">
        <f>SUM(M224:M225)</f>
        <v>0</v>
      </c>
      <c r="O224" s="50">
        <f>IFERROR(IF(N224&lt;=Data!#REF!,0,(N224-#REF!)-#REF!),0)</f>
        <v>0</v>
      </c>
      <c r="P224" s="50">
        <f>COUNTIF(F224:J224,"&gt;0")</f>
        <v>0</v>
      </c>
    </row>
    <row r="225" spans="1:16" ht="20.100000000000001" hidden="1" customHeight="1" x14ac:dyDescent="0.25">
      <c r="A225" s="10">
        <f>Data!E46</f>
        <v>0</v>
      </c>
      <c r="B225" s="11">
        <f>A225+6</f>
        <v>6</v>
      </c>
      <c r="C225" s="57" t="s">
        <v>5</v>
      </c>
      <c r="D225" s="57"/>
      <c r="E225" s="58"/>
      <c r="F225" s="42">
        <f>IFERROR(IF(F223&gt;$D$3,0,IF(F223&lt;$C$3,0,VLOOKUP($C223,TabHeur,12,0))),0)</f>
        <v>0</v>
      </c>
      <c r="G225" s="42">
        <f>IFERROR(IF(G223&gt;$D$3,0,IF(G223&lt;$C$3,0,VLOOKUP($C223,TabHeur,13,0))),0)</f>
        <v>0</v>
      </c>
      <c r="H225" s="42">
        <f>IFERROR(IF(H223&gt;$D$3,0,IF(H223&lt;$C$3,0,VLOOKUP($C223,TabHeur,14,0))),0)</f>
        <v>0</v>
      </c>
      <c r="I225" s="42">
        <f>IFERROR(IF(I223&gt;$D$3,0,IF(I223&lt;$C$3,0,VLOOKUP($C223,TabHeur,15,0))),0)</f>
        <v>0</v>
      </c>
      <c r="J225" s="42">
        <f>IFERROR(IF(J223&gt;$D$3,0,IF(J223&lt;$C$3,0,VLOOKUP($C223,TabHeur,16,0))),0)</f>
        <v>0</v>
      </c>
      <c r="K225" s="38"/>
      <c r="L225" s="38"/>
      <c r="M225" s="33">
        <f>SUM(F225:J225)</f>
        <v>0</v>
      </c>
      <c r="N225" s="64"/>
      <c r="O225" s="51"/>
      <c r="P225" s="51"/>
    </row>
    <row r="226" spans="1:16" ht="15" hidden="1" customHeight="1" x14ac:dyDescent="0.25">
      <c r="C226" s="2" t="e">
        <f>"Samedi "&amp;Data!#REF!*100&amp;"%"</f>
        <v>#REF!</v>
      </c>
      <c r="D226" s="12"/>
      <c r="E226" s="12"/>
      <c r="K226" s="13"/>
      <c r="L226" s="13"/>
      <c r="M226" s="14">
        <f>SUM(K226:L226)</f>
        <v>0</v>
      </c>
    </row>
    <row r="227" spans="1:16" ht="15" hidden="1" customHeight="1" x14ac:dyDescent="0.25"/>
    <row r="228" spans="1:16" ht="15" hidden="1" customHeight="1" x14ac:dyDescent="0.25">
      <c r="C228" s="8" t="str">
        <f>"Sem "&amp;WEEKNUM($A230)</f>
        <v>Sem 0</v>
      </c>
      <c r="F228" s="9">
        <f>A230</f>
        <v>0</v>
      </c>
      <c r="G228" s="9">
        <f t="shared" ref="G228:L228" si="43">F228+1</f>
        <v>1</v>
      </c>
      <c r="H228" s="9">
        <f t="shared" si="43"/>
        <v>2</v>
      </c>
      <c r="I228" s="9">
        <f t="shared" si="43"/>
        <v>3</v>
      </c>
      <c r="J228" s="9">
        <f t="shared" si="43"/>
        <v>4</v>
      </c>
      <c r="K228" s="9">
        <f t="shared" si="43"/>
        <v>5</v>
      </c>
      <c r="L228" s="9">
        <f t="shared" si="43"/>
        <v>6</v>
      </c>
    </row>
    <row r="229" spans="1:16" ht="20.100000000000001" hidden="1" customHeight="1" x14ac:dyDescent="0.3">
      <c r="A229" s="59" t="str">
        <f>YEAR(A230)&amp;" - "&amp;WEEKNUM(A230)</f>
        <v>1900 - 0</v>
      </c>
      <c r="B229" s="60"/>
      <c r="C229" s="61" t="s">
        <v>4</v>
      </c>
      <c r="D229" s="61"/>
      <c r="E229" s="62"/>
      <c r="F229" s="42">
        <f>IFERROR(IF(F228&gt;$D$3,0,IF(F228&lt;$C$3,0,VLOOKUP($C228,TabHeur,2,0))),0)</f>
        <v>0</v>
      </c>
      <c r="G229" s="42">
        <f>IFERROR(IF(G228&gt;$D$3,0,IF(G228&lt;$C$3,0,VLOOKUP($C228,TabHeur,3,0))),0)</f>
        <v>0</v>
      </c>
      <c r="H229" s="42">
        <f>IFERROR(IF(H228&gt;$D$3,0,IF(H228&lt;$C$3,0,VLOOKUP($C228,TabHeur,4,0))),0)</f>
        <v>0</v>
      </c>
      <c r="I229" s="42">
        <f>IFERROR(IF(I228&gt;$D$3,0,IF(I228&lt;$C$3,0,VLOOKUP($C228,TabHeur,5,0))),0)</f>
        <v>0</v>
      </c>
      <c r="J229" s="42">
        <f>IFERROR(IF(J228&gt;$D$3,0,IF(J228&lt;$C$3,0,VLOOKUP($C228,TabHeur,6,0))),0)</f>
        <v>0</v>
      </c>
      <c r="K229" s="38">
        <f>IFERROR(IF(K228&gt;$D$3,0,IF(K228&lt;$C$3,0,VLOOKUP($C228,TabHeur,7,0))),0)</f>
        <v>0</v>
      </c>
      <c r="L229" s="38">
        <f>IFERROR(IF(L228&gt;$D$3,0,IF(L228&lt;$C$3,0,VLOOKUP($C228,TabHeur,8,0))),0)</f>
        <v>0</v>
      </c>
      <c r="M229" s="33">
        <f>SUM(F229:J229)</f>
        <v>0</v>
      </c>
      <c r="N229" s="63">
        <f>SUM(M229:M230)</f>
        <v>0</v>
      </c>
      <c r="O229" s="50">
        <f>IFERROR(IF(N229&lt;=Data!#REF!,0,(N229-#REF!)-#REF!),0)</f>
        <v>0</v>
      </c>
      <c r="P229" s="50">
        <f>COUNTIF(F229:J229,"&gt;0")</f>
        <v>0</v>
      </c>
    </row>
    <row r="230" spans="1:16" ht="20.100000000000001" hidden="1" customHeight="1" x14ac:dyDescent="0.25">
      <c r="A230" s="10">
        <f>Data!E47</f>
        <v>0</v>
      </c>
      <c r="B230" s="11">
        <f>A230+6</f>
        <v>6</v>
      </c>
      <c r="C230" s="57" t="s">
        <v>5</v>
      </c>
      <c r="D230" s="57"/>
      <c r="E230" s="58"/>
      <c r="F230" s="42">
        <f>IFERROR(IF(F228&gt;$D$3,0,IF(F228&lt;$C$3,0,VLOOKUP($C228,TabHeur,12,0))),0)</f>
        <v>0</v>
      </c>
      <c r="G230" s="42">
        <f>IFERROR(IF(G228&gt;$D$3,0,IF(G228&lt;$C$3,0,VLOOKUP($C228,TabHeur,13,0))),0)</f>
        <v>0</v>
      </c>
      <c r="H230" s="42">
        <f>IFERROR(IF(H228&gt;$D$3,0,IF(H228&lt;$C$3,0,VLOOKUP($C228,TabHeur,14,0))),0)</f>
        <v>0</v>
      </c>
      <c r="I230" s="42">
        <f>IFERROR(IF(I228&gt;$D$3,0,IF(I228&lt;$C$3,0,VLOOKUP($C228,TabHeur,15,0))),0)</f>
        <v>0</v>
      </c>
      <c r="J230" s="42">
        <f>IFERROR(IF(J228&gt;$D$3,0,IF(J228&lt;$C$3,0,VLOOKUP($C228,TabHeur,16,0))),0)</f>
        <v>0</v>
      </c>
      <c r="K230" s="38"/>
      <c r="L230" s="38"/>
      <c r="M230" s="33">
        <f>SUM(F230:J230)</f>
        <v>0</v>
      </c>
      <c r="N230" s="64"/>
      <c r="O230" s="51"/>
      <c r="P230" s="51"/>
    </row>
    <row r="231" spans="1:16" ht="15" hidden="1" customHeight="1" x14ac:dyDescent="0.25">
      <c r="C231" s="2" t="e">
        <f>"Samedi "&amp;Data!#REF!*100&amp;"%"</f>
        <v>#REF!</v>
      </c>
      <c r="D231" s="12"/>
      <c r="E231" s="12"/>
      <c r="K231" s="13"/>
      <c r="L231" s="13"/>
      <c r="M231" s="14">
        <f>SUM(K231:L231)</f>
        <v>0</v>
      </c>
    </row>
    <row r="232" spans="1:16" ht="15" hidden="1" customHeight="1" x14ac:dyDescent="0.25"/>
    <row r="233" spans="1:16" ht="15" hidden="1" customHeight="1" x14ac:dyDescent="0.25">
      <c r="C233" s="8" t="str">
        <f>"Sem "&amp;WEEKNUM($A235)</f>
        <v>Sem 0</v>
      </c>
      <c r="F233" s="9">
        <f>A235</f>
        <v>0</v>
      </c>
      <c r="G233" s="9">
        <f t="shared" ref="G233:L233" si="44">F233+1</f>
        <v>1</v>
      </c>
      <c r="H233" s="9">
        <f t="shared" si="44"/>
        <v>2</v>
      </c>
      <c r="I233" s="9">
        <f t="shared" si="44"/>
        <v>3</v>
      </c>
      <c r="J233" s="9">
        <f t="shared" si="44"/>
        <v>4</v>
      </c>
      <c r="K233" s="9">
        <f t="shared" si="44"/>
        <v>5</v>
      </c>
      <c r="L233" s="9">
        <f t="shared" si="44"/>
        <v>6</v>
      </c>
    </row>
    <row r="234" spans="1:16" ht="20.100000000000001" hidden="1" customHeight="1" x14ac:dyDescent="0.3">
      <c r="A234" s="59" t="str">
        <f>YEAR(A235)&amp;" - "&amp;WEEKNUM(A235)</f>
        <v>1900 - 0</v>
      </c>
      <c r="B234" s="60"/>
      <c r="C234" s="61" t="s">
        <v>4</v>
      </c>
      <c r="D234" s="61"/>
      <c r="E234" s="62"/>
      <c r="F234" s="42">
        <f>IFERROR(IF(F233&gt;$D$3,0,IF(F233&lt;$C$3,0,VLOOKUP($C233,TabHeur,2,0))),0)</f>
        <v>0</v>
      </c>
      <c r="G234" s="42">
        <f>IFERROR(IF(G233&gt;$D$3,0,IF(G233&lt;$C$3,0,VLOOKUP($C233,TabHeur,3,0))),0)</f>
        <v>0</v>
      </c>
      <c r="H234" s="42">
        <f>IFERROR(IF(H233&gt;$D$3,0,IF(H233&lt;$C$3,0,VLOOKUP($C233,TabHeur,4,0))),0)</f>
        <v>0</v>
      </c>
      <c r="I234" s="42">
        <f>IFERROR(IF(I233&gt;$D$3,0,IF(I233&lt;$C$3,0,VLOOKUP($C233,TabHeur,5,0))),0)</f>
        <v>0</v>
      </c>
      <c r="J234" s="42">
        <f>IFERROR(IF(J233&gt;$D$3,0,IF(J233&lt;$C$3,0,VLOOKUP($C233,TabHeur,6,0))),0)</f>
        <v>0</v>
      </c>
      <c r="K234" s="38">
        <f>IFERROR(IF(K233&gt;$D$3,0,IF(K233&lt;$C$3,0,VLOOKUP($C233,TabHeur,7,0))),0)</f>
        <v>0</v>
      </c>
      <c r="L234" s="38">
        <f>IFERROR(IF(L233&gt;$D$3,0,IF(L233&lt;$C$3,0,VLOOKUP($C233,TabHeur,8,0))),0)</f>
        <v>0</v>
      </c>
      <c r="M234" s="33">
        <f>SUM(F234:J234)</f>
        <v>0</v>
      </c>
      <c r="N234" s="63">
        <f>SUM(M234:M235)</f>
        <v>0</v>
      </c>
      <c r="O234" s="50">
        <f>IFERROR(IF(N234&lt;=Data!#REF!,0,(N234-#REF!)-#REF!),0)</f>
        <v>0</v>
      </c>
      <c r="P234" s="50">
        <f>COUNTIF(F234:J234,"&gt;0")</f>
        <v>0</v>
      </c>
    </row>
    <row r="235" spans="1:16" ht="20.100000000000001" hidden="1" customHeight="1" x14ac:dyDescent="0.25">
      <c r="A235" s="10">
        <f>Data!E48</f>
        <v>0</v>
      </c>
      <c r="B235" s="11">
        <f>A235+6</f>
        <v>6</v>
      </c>
      <c r="C235" s="57" t="s">
        <v>5</v>
      </c>
      <c r="D235" s="57"/>
      <c r="E235" s="58"/>
      <c r="F235" s="42">
        <f>IFERROR(IF(F233&gt;$D$3,0,IF(F233&lt;$C$3,0,VLOOKUP($C233,TabHeur,12,0))),0)</f>
        <v>0</v>
      </c>
      <c r="G235" s="42">
        <f>IFERROR(IF(G233&gt;$D$3,0,IF(G233&lt;$C$3,0,VLOOKUP($C233,TabHeur,13,0))),0)</f>
        <v>0</v>
      </c>
      <c r="H235" s="42">
        <f>IFERROR(IF(H233&gt;$D$3,0,IF(H233&lt;$C$3,0,VLOOKUP($C233,TabHeur,14,0))),0)</f>
        <v>0</v>
      </c>
      <c r="I235" s="42">
        <f>IFERROR(IF(I233&gt;$D$3,0,IF(I233&lt;$C$3,0,VLOOKUP($C233,TabHeur,15,0))),0)</f>
        <v>0</v>
      </c>
      <c r="J235" s="42">
        <f>IFERROR(IF(J233&gt;$D$3,0,IF(J233&lt;$C$3,0,VLOOKUP($C233,TabHeur,16,0))),0)</f>
        <v>0</v>
      </c>
      <c r="K235" s="38"/>
      <c r="L235" s="38"/>
      <c r="M235" s="33">
        <f>SUM(F235:J235)</f>
        <v>0</v>
      </c>
      <c r="N235" s="64"/>
      <c r="O235" s="51"/>
      <c r="P235" s="51"/>
    </row>
    <row r="236" spans="1:16" ht="15" hidden="1" customHeight="1" x14ac:dyDescent="0.25">
      <c r="C236" s="2" t="e">
        <f>"Samedi "&amp;Data!#REF!*100&amp;"%"</f>
        <v>#REF!</v>
      </c>
      <c r="D236" s="12"/>
      <c r="E236" s="12"/>
      <c r="K236" s="13"/>
      <c r="L236" s="13"/>
      <c r="M236" s="14">
        <f>SUM(K236:L236)</f>
        <v>0</v>
      </c>
    </row>
    <row r="237" spans="1:16" ht="15" hidden="1" customHeight="1" x14ac:dyDescent="0.25"/>
    <row r="238" spans="1:16" ht="15" hidden="1" customHeight="1" x14ac:dyDescent="0.25">
      <c r="C238" s="8" t="str">
        <f>"Sem "&amp;WEEKNUM($A240)</f>
        <v>Sem 0</v>
      </c>
      <c r="F238" s="9">
        <f>A240</f>
        <v>0</v>
      </c>
      <c r="G238" s="9">
        <f t="shared" ref="G238:L238" si="45">F238+1</f>
        <v>1</v>
      </c>
      <c r="H238" s="9">
        <f t="shared" si="45"/>
        <v>2</v>
      </c>
      <c r="I238" s="9">
        <f t="shared" si="45"/>
        <v>3</v>
      </c>
      <c r="J238" s="9">
        <f t="shared" si="45"/>
        <v>4</v>
      </c>
      <c r="K238" s="9">
        <f t="shared" si="45"/>
        <v>5</v>
      </c>
      <c r="L238" s="9">
        <f t="shared" si="45"/>
        <v>6</v>
      </c>
    </row>
    <row r="239" spans="1:16" ht="20.100000000000001" hidden="1" customHeight="1" x14ac:dyDescent="0.3">
      <c r="A239" s="59" t="str">
        <f>YEAR(A240)&amp;" - "&amp;WEEKNUM(A240)</f>
        <v>1900 - 0</v>
      </c>
      <c r="B239" s="59"/>
      <c r="C239" s="61" t="s">
        <v>4</v>
      </c>
      <c r="D239" s="61"/>
      <c r="E239" s="62"/>
      <c r="F239" s="42">
        <f>IFERROR(IF(F238&gt;$D$3,0,IF(F238&lt;$C$3,0,VLOOKUP($C238,TabHeur,2,0))),0)</f>
        <v>0</v>
      </c>
      <c r="G239" s="42">
        <f>IFERROR(IF(G238&gt;$D$3,0,IF(G238&lt;$C$3,0,VLOOKUP($C238,TabHeur,3,0))),0)</f>
        <v>0</v>
      </c>
      <c r="H239" s="42">
        <f>IFERROR(IF(H238&gt;$D$3,0,IF(H238&lt;$C$3,0,VLOOKUP($C238,TabHeur,4,0))),0)</f>
        <v>0</v>
      </c>
      <c r="I239" s="42">
        <f>IFERROR(IF(I238&gt;$D$3,0,IF(I238&lt;$C$3,0,VLOOKUP($C238,TabHeur,5,0))),0)</f>
        <v>0</v>
      </c>
      <c r="J239" s="42">
        <f>IFERROR(IF(J238&gt;$D$3,0,IF(J238&lt;$C$3,0,VLOOKUP($C238,TabHeur,6,0))),0)</f>
        <v>0</v>
      </c>
      <c r="K239" s="38">
        <f>IFERROR(IF(K238&gt;$D$3,0,IF(K238&lt;$C$3,0,VLOOKUP($C238,TabHeur,7,0))),0)</f>
        <v>0</v>
      </c>
      <c r="L239" s="38">
        <f>IFERROR(IF(L238&gt;$D$3,0,IF(L238&lt;$C$3,0,VLOOKUP($C238,TabHeur,8,0))),0)</f>
        <v>0</v>
      </c>
      <c r="M239" s="33">
        <f>SUM(F239:J239)</f>
        <v>0</v>
      </c>
      <c r="N239" s="63">
        <f>SUM(M239:M240)</f>
        <v>0</v>
      </c>
      <c r="O239" s="50">
        <f>IFERROR(IF(N239&lt;=Data!#REF!,0,(N239-#REF!)-#REF!),0)</f>
        <v>0</v>
      </c>
      <c r="P239" s="50">
        <f>COUNTIF(F239:J239,"&gt;0")</f>
        <v>0</v>
      </c>
    </row>
    <row r="240" spans="1:16" ht="20.100000000000001" hidden="1" customHeight="1" x14ac:dyDescent="0.25">
      <c r="A240" s="10">
        <f>Data!E49</f>
        <v>0</v>
      </c>
      <c r="B240" s="11">
        <f>A240+6</f>
        <v>6</v>
      </c>
      <c r="C240" s="57" t="s">
        <v>5</v>
      </c>
      <c r="D240" s="57"/>
      <c r="E240" s="58"/>
      <c r="F240" s="42">
        <f>IFERROR(IF(F238&gt;$D$3,0,IF(F238&lt;$C$3,0,VLOOKUP($C238,TabHeur,12,0))),0)</f>
        <v>0</v>
      </c>
      <c r="G240" s="42">
        <f>IFERROR(IF(G238&gt;$D$3,0,IF(G238&lt;$C$3,0,VLOOKUP($C238,TabHeur,13,0))),0)</f>
        <v>0</v>
      </c>
      <c r="H240" s="42">
        <f>IFERROR(IF(H238&gt;$D$3,0,IF(H238&lt;$C$3,0,VLOOKUP($C238,TabHeur,14,0))),0)</f>
        <v>0</v>
      </c>
      <c r="I240" s="42">
        <f>IFERROR(IF(I238&gt;$D$3,0,IF(I238&lt;$C$3,0,VLOOKUP($C238,TabHeur,15,0))),0)</f>
        <v>0</v>
      </c>
      <c r="J240" s="42">
        <f>IFERROR(IF(J238&gt;$D$3,0,IF(J238&lt;$C$3,0,VLOOKUP($C238,TabHeur,16,0))),0)</f>
        <v>0</v>
      </c>
      <c r="K240" s="38"/>
      <c r="L240" s="38"/>
      <c r="M240" s="33">
        <f>SUM(F240:J240)</f>
        <v>0</v>
      </c>
      <c r="N240" s="64"/>
      <c r="O240" s="51"/>
      <c r="P240" s="51"/>
    </row>
    <row r="241" spans="1:16" ht="15" hidden="1" customHeight="1" x14ac:dyDescent="0.25">
      <c r="C241" s="2" t="e">
        <f>"Samedi "&amp;Data!#REF!*100&amp;"%"</f>
        <v>#REF!</v>
      </c>
      <c r="D241" s="12"/>
      <c r="E241" s="12"/>
      <c r="K241" s="13"/>
      <c r="L241" s="13"/>
      <c r="M241" s="14">
        <f>SUM(K241:L241)</f>
        <v>0</v>
      </c>
    </row>
    <row r="242" spans="1:16" ht="15" hidden="1" customHeight="1" x14ac:dyDescent="0.25"/>
    <row r="243" spans="1:16" ht="15" hidden="1" customHeight="1" x14ac:dyDescent="0.25">
      <c r="C243" s="8" t="str">
        <f>"Sem "&amp;WEEKNUM($A245)</f>
        <v>Sem 0</v>
      </c>
      <c r="F243" s="9">
        <f>A245</f>
        <v>0</v>
      </c>
      <c r="G243" s="9">
        <f t="shared" ref="G243:L243" si="46">F243+1</f>
        <v>1</v>
      </c>
      <c r="H243" s="9">
        <f t="shared" si="46"/>
        <v>2</v>
      </c>
      <c r="I243" s="9">
        <f t="shared" si="46"/>
        <v>3</v>
      </c>
      <c r="J243" s="9">
        <f t="shared" si="46"/>
        <v>4</v>
      </c>
      <c r="K243" s="9">
        <f t="shared" si="46"/>
        <v>5</v>
      </c>
      <c r="L243" s="9">
        <f t="shared" si="46"/>
        <v>6</v>
      </c>
    </row>
    <row r="244" spans="1:16" ht="20.100000000000001" hidden="1" customHeight="1" x14ac:dyDescent="0.3">
      <c r="A244" s="59" t="str">
        <f>YEAR(A245)&amp;" - "&amp;WEEKNUM(A245)</f>
        <v>1900 - 0</v>
      </c>
      <c r="B244" s="60"/>
      <c r="C244" s="61" t="s">
        <v>4</v>
      </c>
      <c r="D244" s="61"/>
      <c r="E244" s="62"/>
      <c r="F244" s="42">
        <f>IFERROR(IF(F243&gt;$D$3,0,IF(F243&lt;$C$3,0,VLOOKUP($C243,TabHeur,2,0))),0)</f>
        <v>0</v>
      </c>
      <c r="G244" s="42">
        <f>IFERROR(IF(G243&gt;$D$3,0,IF(G243&lt;$C$3,0,VLOOKUP($C243,TabHeur,3,0))),0)</f>
        <v>0</v>
      </c>
      <c r="H244" s="42">
        <f>IFERROR(IF(H243&gt;$D$3,0,IF(H243&lt;$C$3,0,VLOOKUP($C243,TabHeur,4,0))),0)</f>
        <v>0</v>
      </c>
      <c r="I244" s="42">
        <f>IFERROR(IF(I243&gt;$D$3,0,IF(I243&lt;$C$3,0,VLOOKUP($C243,TabHeur,5,0))),0)</f>
        <v>0</v>
      </c>
      <c r="J244" s="42">
        <f>IFERROR(IF(J243&gt;$D$3,0,IF(J243&lt;$C$3,0,VLOOKUP($C243,TabHeur,6,0))),0)</f>
        <v>0</v>
      </c>
      <c r="K244" s="38">
        <f>IFERROR(IF(K243&gt;$D$3,0,IF(K243&lt;$C$3,0,VLOOKUP($C243,TabHeur,7,0))),0)</f>
        <v>0</v>
      </c>
      <c r="L244" s="38">
        <f>IFERROR(IF(L243&gt;$D$3,0,IF(L243&lt;$C$3,0,VLOOKUP($C243,TabHeur,8,0))),0)</f>
        <v>0</v>
      </c>
      <c r="M244" s="33">
        <f>SUM(F244:J244)</f>
        <v>0</v>
      </c>
      <c r="N244" s="63">
        <f>SUM(M244:M245)</f>
        <v>0</v>
      </c>
      <c r="O244" s="50">
        <f>IFERROR(IF(N244&lt;=Data!#REF!,0,(N244-#REF!)-#REF!),0)</f>
        <v>0</v>
      </c>
      <c r="P244" s="50">
        <f>COUNTIF(F244:J244,"&gt;0")</f>
        <v>0</v>
      </c>
    </row>
    <row r="245" spans="1:16" ht="20.100000000000001" hidden="1" customHeight="1" x14ac:dyDescent="0.25">
      <c r="A245" s="10">
        <f>Data!E50</f>
        <v>0</v>
      </c>
      <c r="B245" s="11">
        <f>A245+6</f>
        <v>6</v>
      </c>
      <c r="C245" s="57" t="s">
        <v>5</v>
      </c>
      <c r="D245" s="57"/>
      <c r="E245" s="58"/>
      <c r="F245" s="42">
        <f>IFERROR(IF(F243&gt;$D$3,0,IF(F243&lt;$C$3,0,VLOOKUP($C243,TabHeur,12,0))),0)</f>
        <v>0</v>
      </c>
      <c r="G245" s="42">
        <f>IFERROR(IF(G243&gt;$D$3,0,IF(G243&lt;$C$3,0,VLOOKUP($C243,TabHeur,13,0))),0)</f>
        <v>0</v>
      </c>
      <c r="H245" s="42">
        <f>IFERROR(IF(H243&gt;$D$3,0,IF(H243&lt;$C$3,0,VLOOKUP($C243,TabHeur,14,0))),0)</f>
        <v>0</v>
      </c>
      <c r="I245" s="42">
        <f>IFERROR(IF(I243&gt;$D$3,0,IF(I243&lt;$C$3,0,VLOOKUP($C243,TabHeur,15,0))),0)</f>
        <v>0</v>
      </c>
      <c r="J245" s="42">
        <f>IFERROR(IF(J243&gt;$D$3,0,IF(J243&lt;$C$3,0,VLOOKUP($C243,TabHeur,16,0))),0)</f>
        <v>0</v>
      </c>
      <c r="K245" s="38"/>
      <c r="L245" s="38"/>
      <c r="M245" s="33">
        <f>SUM(F245:J245)</f>
        <v>0</v>
      </c>
      <c r="N245" s="64"/>
      <c r="O245" s="51"/>
      <c r="P245" s="51"/>
    </row>
    <row r="246" spans="1:16" ht="15" hidden="1" customHeight="1" x14ac:dyDescent="0.25">
      <c r="C246" s="2" t="e">
        <f>"Samedi "&amp;Data!#REF!*100&amp;"%"</f>
        <v>#REF!</v>
      </c>
      <c r="D246" s="12"/>
      <c r="E246" s="12"/>
      <c r="K246" s="13"/>
      <c r="L246" s="13"/>
      <c r="M246" s="14">
        <f>SUM(K246:L246)</f>
        <v>0</v>
      </c>
    </row>
    <row r="247" spans="1:16" ht="15" hidden="1" customHeight="1" x14ac:dyDescent="0.25"/>
    <row r="248" spans="1:16" ht="15" hidden="1" customHeight="1" x14ac:dyDescent="0.25">
      <c r="C248" s="8" t="str">
        <f>"Sem "&amp;WEEKNUM($A250)</f>
        <v>Sem 0</v>
      </c>
      <c r="F248" s="9">
        <f>A250</f>
        <v>0</v>
      </c>
      <c r="G248" s="9">
        <f t="shared" ref="G248:L248" si="47">F248+1</f>
        <v>1</v>
      </c>
      <c r="H248" s="9">
        <f t="shared" si="47"/>
        <v>2</v>
      </c>
      <c r="I248" s="9">
        <f t="shared" si="47"/>
        <v>3</v>
      </c>
      <c r="J248" s="9">
        <f t="shared" si="47"/>
        <v>4</v>
      </c>
      <c r="K248" s="9">
        <f t="shared" si="47"/>
        <v>5</v>
      </c>
      <c r="L248" s="9">
        <f t="shared" si="47"/>
        <v>6</v>
      </c>
    </row>
    <row r="249" spans="1:16" ht="20.100000000000001" hidden="1" customHeight="1" x14ac:dyDescent="0.3">
      <c r="A249" s="59" t="str">
        <f>YEAR(A250)&amp;" - "&amp;WEEKNUM(A250)</f>
        <v>1900 - 0</v>
      </c>
      <c r="B249" s="60"/>
      <c r="C249" s="61" t="s">
        <v>4</v>
      </c>
      <c r="D249" s="61"/>
      <c r="E249" s="62"/>
      <c r="F249" s="42">
        <f>IFERROR(IF(F248&gt;$D$3,0,IF(F248&lt;$C$3,0,VLOOKUP($C248,TabHeur,2,0))),0)</f>
        <v>0</v>
      </c>
      <c r="G249" s="42">
        <f>IFERROR(IF(G248&gt;$D$3,0,IF(G248&lt;$C$3,0,VLOOKUP($C248,TabHeur,3,0))),0)</f>
        <v>0</v>
      </c>
      <c r="H249" s="42">
        <f>IFERROR(IF(H248&gt;$D$3,0,IF(H248&lt;$C$3,0,VLOOKUP($C248,TabHeur,4,0))),0)</f>
        <v>0</v>
      </c>
      <c r="I249" s="42">
        <f>IFERROR(IF(I248&gt;$D$3,0,IF(I248&lt;$C$3,0,VLOOKUP($C248,TabHeur,5,0))),0)</f>
        <v>0</v>
      </c>
      <c r="J249" s="42">
        <f>IFERROR(IF(J248&gt;$D$3,0,IF(J248&lt;$C$3,0,VLOOKUP($C248,TabHeur,6,0))),0)</f>
        <v>0</v>
      </c>
      <c r="K249" s="38">
        <f>IFERROR(IF(K248&gt;$D$3,0,IF(K248&lt;$C$3,0,VLOOKUP($C248,TabHeur,7,0))),0)</f>
        <v>0</v>
      </c>
      <c r="L249" s="38">
        <f>IFERROR(IF(L248&gt;$D$3,0,IF(L248&lt;$C$3,0,VLOOKUP($C248,TabHeur,8,0))),0)</f>
        <v>0</v>
      </c>
      <c r="M249" s="33">
        <f>SUM(F249:J249)</f>
        <v>0</v>
      </c>
      <c r="N249" s="63">
        <f>SUM(M249:M250)</f>
        <v>0</v>
      </c>
      <c r="O249" s="50">
        <f>IFERROR(IF(N249&lt;=Data!#REF!,0,(N249-#REF!)-#REF!),0)</f>
        <v>0</v>
      </c>
      <c r="P249" s="50">
        <f>COUNTIF(F249:J249,"&gt;0")</f>
        <v>0</v>
      </c>
    </row>
    <row r="250" spans="1:16" ht="20.100000000000001" hidden="1" customHeight="1" x14ac:dyDescent="0.25">
      <c r="A250" s="10">
        <f>Data!E51</f>
        <v>0</v>
      </c>
      <c r="B250" s="11">
        <f>A250+6</f>
        <v>6</v>
      </c>
      <c r="C250" s="57" t="s">
        <v>5</v>
      </c>
      <c r="D250" s="57"/>
      <c r="E250" s="58"/>
      <c r="F250" s="42">
        <f>IFERROR(IF(F248&gt;$D$3,0,IF(F248&lt;$C$3,0,VLOOKUP($C248,TabHeur,12,0))),0)</f>
        <v>0</v>
      </c>
      <c r="G250" s="42">
        <f>IFERROR(IF(G248&gt;$D$3,0,IF(G248&lt;$C$3,0,VLOOKUP($C248,TabHeur,13,0))),0)</f>
        <v>0</v>
      </c>
      <c r="H250" s="42">
        <f>IFERROR(IF(H248&gt;$D$3,0,IF(H248&lt;$C$3,0,VLOOKUP($C248,TabHeur,14,0))),0)</f>
        <v>0</v>
      </c>
      <c r="I250" s="42">
        <f>IFERROR(IF(I248&gt;$D$3,0,IF(I248&lt;$C$3,0,VLOOKUP($C248,TabHeur,15,0))),0)</f>
        <v>0</v>
      </c>
      <c r="J250" s="42">
        <f>IFERROR(IF(J248&gt;$D$3,0,IF(J248&lt;$C$3,0,VLOOKUP($C248,TabHeur,16,0))),0)</f>
        <v>0</v>
      </c>
      <c r="K250" s="38"/>
      <c r="L250" s="38"/>
      <c r="M250" s="33">
        <f>SUM(F250:J250)</f>
        <v>0</v>
      </c>
      <c r="N250" s="64"/>
      <c r="O250" s="51"/>
      <c r="P250" s="51"/>
    </row>
    <row r="251" spans="1:16" ht="15" hidden="1" customHeight="1" x14ac:dyDescent="0.25">
      <c r="C251" s="2" t="e">
        <f>"Samedi "&amp;Data!#REF!*100&amp;"%"</f>
        <v>#REF!</v>
      </c>
      <c r="D251" s="12"/>
      <c r="E251" s="12"/>
      <c r="K251" s="13"/>
      <c r="L251" s="13"/>
      <c r="M251" s="14">
        <f>SUM(K251:L251)</f>
        <v>0</v>
      </c>
    </row>
    <row r="252" spans="1:16" ht="15" hidden="1" customHeight="1" x14ac:dyDescent="0.25"/>
    <row r="253" spans="1:16" ht="15" hidden="1" customHeight="1" x14ac:dyDescent="0.25">
      <c r="C253" s="8" t="str">
        <f>"Sem "&amp;WEEKNUM($A255)</f>
        <v>Sem 0</v>
      </c>
      <c r="F253" s="9">
        <f>A255</f>
        <v>0</v>
      </c>
      <c r="G253" s="9">
        <f t="shared" ref="G253:L253" si="48">F253+1</f>
        <v>1</v>
      </c>
      <c r="H253" s="9">
        <f t="shared" si="48"/>
        <v>2</v>
      </c>
      <c r="I253" s="9">
        <f t="shared" si="48"/>
        <v>3</v>
      </c>
      <c r="J253" s="9">
        <f t="shared" si="48"/>
        <v>4</v>
      </c>
      <c r="K253" s="9">
        <f t="shared" si="48"/>
        <v>5</v>
      </c>
      <c r="L253" s="9">
        <f t="shared" si="48"/>
        <v>6</v>
      </c>
    </row>
    <row r="254" spans="1:16" ht="20.100000000000001" hidden="1" customHeight="1" x14ac:dyDescent="0.3">
      <c r="A254" s="59" t="str">
        <f>YEAR(A255)&amp;" - "&amp;WEEKNUM(A255)</f>
        <v>1900 - 0</v>
      </c>
      <c r="B254" s="60"/>
      <c r="C254" s="61" t="s">
        <v>4</v>
      </c>
      <c r="D254" s="61"/>
      <c r="E254" s="62"/>
      <c r="F254" s="42">
        <f>IFERROR(IF(F253&gt;$D$3,0,IF(F253&lt;$C$3,0,VLOOKUP($C253,TabHeur,2,0))),0)</f>
        <v>0</v>
      </c>
      <c r="G254" s="42">
        <f>IFERROR(IF(G253&gt;$D$3,0,IF(G253&lt;$C$3,0,VLOOKUP($C253,TabHeur,3,0))),0)</f>
        <v>0</v>
      </c>
      <c r="H254" s="42">
        <f>IFERROR(IF(H253&gt;$D$3,0,IF(H253&lt;$C$3,0,VLOOKUP($C253,TabHeur,4,0))),0)</f>
        <v>0</v>
      </c>
      <c r="I254" s="42">
        <f>IFERROR(IF(I253&gt;$D$3,0,IF(I253&lt;$C$3,0,VLOOKUP($C253,TabHeur,5,0))),0)</f>
        <v>0</v>
      </c>
      <c r="J254" s="42">
        <f>IFERROR(IF(J253&gt;$D$3,0,IF(J253&lt;$C$3,0,VLOOKUP($C253,TabHeur,6,0))),0)</f>
        <v>0</v>
      </c>
      <c r="K254" s="38">
        <f>IFERROR(IF(K253&gt;$D$3,0,IF(K253&lt;$C$3,0,VLOOKUP($C253,TabHeur,7,0))),0)</f>
        <v>0</v>
      </c>
      <c r="L254" s="38">
        <f>IFERROR(IF(L253&gt;$D$3,0,IF(L253&lt;$C$3,0,VLOOKUP($C253,TabHeur,8,0))),0)</f>
        <v>0</v>
      </c>
      <c r="M254" s="33">
        <f>SUM(F254:J254)</f>
        <v>0</v>
      </c>
      <c r="N254" s="63">
        <f>SUM(M254:M255)</f>
        <v>0</v>
      </c>
      <c r="O254" s="50">
        <f>IFERROR(IF(N254&lt;=Data!#REF!,0,(N254-#REF!)-#REF!),0)</f>
        <v>0</v>
      </c>
      <c r="P254" s="50">
        <f>COUNTIF(F254:J254,"&gt;0")</f>
        <v>0</v>
      </c>
    </row>
    <row r="255" spans="1:16" ht="20.100000000000001" hidden="1" customHeight="1" x14ac:dyDescent="0.25">
      <c r="A255" s="10">
        <f>Data!E52</f>
        <v>0</v>
      </c>
      <c r="B255" s="11">
        <f>A255+6</f>
        <v>6</v>
      </c>
      <c r="C255" s="57" t="s">
        <v>5</v>
      </c>
      <c r="D255" s="57"/>
      <c r="E255" s="58"/>
      <c r="F255" s="42">
        <f>IFERROR(IF(F253&gt;$D$3,0,IF(F253&lt;$C$3,0,VLOOKUP($C253,TabHeur,12,0))),0)</f>
        <v>0</v>
      </c>
      <c r="G255" s="42">
        <f>IFERROR(IF(G253&gt;$D$3,0,IF(G253&lt;$C$3,0,VLOOKUP($C253,TabHeur,13,0))),0)</f>
        <v>0</v>
      </c>
      <c r="H255" s="42">
        <f>IFERROR(IF(H253&gt;$D$3,0,IF(H253&lt;$C$3,0,VLOOKUP($C253,TabHeur,14,0))),0)</f>
        <v>0</v>
      </c>
      <c r="I255" s="42">
        <f>IFERROR(IF(I253&gt;$D$3,0,IF(I253&lt;$C$3,0,VLOOKUP($C253,TabHeur,15,0))),0)</f>
        <v>0</v>
      </c>
      <c r="J255" s="42">
        <f>IFERROR(IF(J253&gt;$D$3,0,IF(J253&lt;$C$3,0,VLOOKUP($C253,TabHeur,16,0))),0)</f>
        <v>0</v>
      </c>
      <c r="K255" s="38"/>
      <c r="L255" s="38"/>
      <c r="M255" s="33">
        <f>SUM(F255:J255)</f>
        <v>0</v>
      </c>
      <c r="N255" s="64"/>
      <c r="O255" s="51"/>
      <c r="P255" s="51"/>
    </row>
    <row r="256" spans="1:16" ht="15" hidden="1" customHeight="1" x14ac:dyDescent="0.25">
      <c r="C256" s="2" t="e">
        <f>"Samedi "&amp;Data!#REF!*100&amp;"%"</f>
        <v>#REF!</v>
      </c>
      <c r="D256" s="12"/>
      <c r="E256" s="12"/>
      <c r="K256" s="13"/>
      <c r="L256" s="13"/>
      <c r="M256" s="14">
        <f>SUM(K256:L256)</f>
        <v>0</v>
      </c>
    </row>
    <row r="257" spans="1:16" ht="15" hidden="1" customHeight="1" x14ac:dyDescent="0.25"/>
    <row r="258" spans="1:16" ht="15" hidden="1" customHeight="1" x14ac:dyDescent="0.25">
      <c r="C258" s="8" t="str">
        <f>"Sem "&amp;WEEKNUM($A260)</f>
        <v>Sem 0</v>
      </c>
      <c r="F258" s="9">
        <f>A260</f>
        <v>0</v>
      </c>
      <c r="G258" s="9">
        <f t="shared" ref="G258:L258" si="49">F258+1</f>
        <v>1</v>
      </c>
      <c r="H258" s="9">
        <f t="shared" si="49"/>
        <v>2</v>
      </c>
      <c r="I258" s="9">
        <f t="shared" si="49"/>
        <v>3</v>
      </c>
      <c r="J258" s="9">
        <f t="shared" si="49"/>
        <v>4</v>
      </c>
      <c r="K258" s="9">
        <f t="shared" si="49"/>
        <v>5</v>
      </c>
      <c r="L258" s="9">
        <f t="shared" si="49"/>
        <v>6</v>
      </c>
    </row>
    <row r="259" spans="1:16" ht="20.100000000000001" hidden="1" customHeight="1" x14ac:dyDescent="0.3">
      <c r="A259" s="59" t="str">
        <f>YEAR(A260)&amp;" - "&amp;WEEKNUM(A260)</f>
        <v>1900 - 0</v>
      </c>
      <c r="B259" s="59"/>
      <c r="C259" s="61" t="s">
        <v>4</v>
      </c>
      <c r="D259" s="61"/>
      <c r="E259" s="62"/>
      <c r="F259" s="42">
        <f>IFERROR(IF(F258&gt;$D$3,0,IF(F258&lt;$C$3,0,VLOOKUP($C258,TabHeur,2,0))),0)</f>
        <v>0</v>
      </c>
      <c r="G259" s="42">
        <f>IFERROR(IF(G258&gt;$D$3,0,IF(G258&lt;$C$3,0,VLOOKUP($C258,TabHeur,3,0))),0)</f>
        <v>0</v>
      </c>
      <c r="H259" s="42">
        <f>IFERROR(IF(H258&gt;$D$3,0,IF(H258&lt;$C$3,0,VLOOKUP($C258,TabHeur,4,0))),0)</f>
        <v>0</v>
      </c>
      <c r="I259" s="42">
        <f>IFERROR(IF(I258&gt;$D$3,0,IF(I258&lt;$C$3,0,VLOOKUP($C258,TabHeur,5,0))),0)</f>
        <v>0</v>
      </c>
      <c r="J259" s="42">
        <f>IFERROR(IF(J258&gt;$D$3,0,IF(J258&lt;$C$3,0,VLOOKUP($C258,TabHeur,6,0))),0)</f>
        <v>0</v>
      </c>
      <c r="K259" s="38">
        <f>IFERROR(IF(K258&gt;$D$3,0,IF(K258&lt;$C$3,0,VLOOKUP($C258,TabHeur,7,0))),0)</f>
        <v>0</v>
      </c>
      <c r="L259" s="38">
        <f>IFERROR(IF(L258&gt;$D$3,0,IF(L258&lt;$C$3,0,VLOOKUP($C258,TabHeur,8,0))),0)</f>
        <v>0</v>
      </c>
      <c r="M259" s="33">
        <f>SUM(F259:J259)</f>
        <v>0</v>
      </c>
      <c r="N259" s="63">
        <f>SUM(M259:M260)</f>
        <v>0</v>
      </c>
      <c r="O259" s="50">
        <f>IFERROR(IF(N259&lt;=Data!#REF!,0,(N259-#REF!)-#REF!),0)</f>
        <v>0</v>
      </c>
      <c r="P259" s="50">
        <f>COUNTIF(F259:J259,"&gt;0")</f>
        <v>0</v>
      </c>
    </row>
    <row r="260" spans="1:16" ht="20.100000000000001" hidden="1" customHeight="1" x14ac:dyDescent="0.25">
      <c r="A260" s="10">
        <f>Data!E53</f>
        <v>0</v>
      </c>
      <c r="B260" s="11">
        <f>A260+6</f>
        <v>6</v>
      </c>
      <c r="C260" s="57" t="s">
        <v>5</v>
      </c>
      <c r="D260" s="57"/>
      <c r="E260" s="58"/>
      <c r="F260" s="42">
        <f>IFERROR(IF(F258&gt;$D$3,0,IF(F258&lt;$C$3,0,VLOOKUP($C258,TabHeur,12,0))),0)</f>
        <v>0</v>
      </c>
      <c r="G260" s="42">
        <f>IFERROR(IF(G258&gt;$D$3,0,IF(G258&lt;$C$3,0,VLOOKUP($C258,TabHeur,13,0))),0)</f>
        <v>0</v>
      </c>
      <c r="H260" s="42">
        <f>IFERROR(IF(H258&gt;$D$3,0,IF(H258&lt;$C$3,0,VLOOKUP($C258,TabHeur,14,0))),0)</f>
        <v>0</v>
      </c>
      <c r="I260" s="42">
        <f>IFERROR(IF(I258&gt;$D$3,0,IF(I258&lt;$C$3,0,VLOOKUP($C258,TabHeur,15,0))),0)</f>
        <v>0</v>
      </c>
      <c r="J260" s="42">
        <f>IFERROR(IF(J258&gt;$D$3,0,IF(J258&lt;$C$3,0,VLOOKUP($C258,TabHeur,16,0))),0)</f>
        <v>0</v>
      </c>
      <c r="K260" s="38"/>
      <c r="L260" s="38"/>
      <c r="M260" s="33">
        <f>SUM(F260:J260)</f>
        <v>0</v>
      </c>
      <c r="N260" s="64"/>
      <c r="O260" s="51"/>
      <c r="P260" s="51"/>
    </row>
    <row r="261" spans="1:16" ht="15" hidden="1" customHeight="1" x14ac:dyDescent="0.25">
      <c r="C261" s="2" t="e">
        <f>"Samedi "&amp;Data!#REF!*100&amp;"%"</f>
        <v>#REF!</v>
      </c>
      <c r="D261" s="12"/>
      <c r="E261" s="12"/>
      <c r="K261" s="13"/>
      <c r="L261" s="13"/>
      <c r="M261" s="14">
        <f>SUM(K261:L261)</f>
        <v>0</v>
      </c>
    </row>
    <row r="262" spans="1:16" ht="15" hidden="1" customHeight="1" x14ac:dyDescent="0.25"/>
    <row r="263" spans="1:16" ht="15" hidden="1" customHeight="1" x14ac:dyDescent="0.25">
      <c r="C263" s="8" t="str">
        <f>"Sem "&amp;WEEKNUM($A265)</f>
        <v>Sem 0</v>
      </c>
      <c r="F263" s="9">
        <f>A265</f>
        <v>0</v>
      </c>
      <c r="G263" s="9">
        <f t="shared" ref="G263:L263" si="50">F263+1</f>
        <v>1</v>
      </c>
      <c r="H263" s="9">
        <f t="shared" si="50"/>
        <v>2</v>
      </c>
      <c r="I263" s="9">
        <f t="shared" si="50"/>
        <v>3</v>
      </c>
      <c r="J263" s="9">
        <f t="shared" si="50"/>
        <v>4</v>
      </c>
      <c r="K263" s="9">
        <f t="shared" si="50"/>
        <v>5</v>
      </c>
      <c r="L263" s="9">
        <f t="shared" si="50"/>
        <v>6</v>
      </c>
    </row>
    <row r="264" spans="1:16" ht="20.100000000000001" hidden="1" customHeight="1" x14ac:dyDescent="0.3">
      <c r="A264" s="59" t="str">
        <f>YEAR(A265)&amp;" - "&amp;WEEKNUM(A265)</f>
        <v>1900 - 0</v>
      </c>
      <c r="B264" s="60"/>
      <c r="C264" s="61" t="s">
        <v>4</v>
      </c>
      <c r="D264" s="61"/>
      <c r="E264" s="62"/>
      <c r="F264" s="42">
        <f>IFERROR(IF(F263&gt;$D$3,0,IF(F263&lt;$C$3,0,VLOOKUP($C263,TabHeur,2,0))),0)</f>
        <v>0</v>
      </c>
      <c r="G264" s="42">
        <f>IFERROR(IF(G263&gt;$D$3,0,IF(G263&lt;$C$3,0,VLOOKUP($C263,TabHeur,3,0))),0)</f>
        <v>0</v>
      </c>
      <c r="H264" s="42">
        <f>IFERROR(IF(H263&gt;$D$3,0,IF(H263&lt;$C$3,0,VLOOKUP($C263,TabHeur,4,0))),0)</f>
        <v>0</v>
      </c>
      <c r="I264" s="42">
        <f>IFERROR(IF(I263&gt;$D$3,0,IF(I263&lt;$C$3,0,VLOOKUP($C263,TabHeur,5,0))),0)</f>
        <v>0</v>
      </c>
      <c r="J264" s="42">
        <f>IFERROR(IF(J263&gt;$D$3,0,IF(J263&lt;$C$3,0,VLOOKUP($C263,TabHeur,6,0))),0)</f>
        <v>0</v>
      </c>
      <c r="K264" s="38">
        <f>IFERROR(IF(K263&gt;$D$3,0,IF(K263&lt;$C$3,0,VLOOKUP($C263,TabHeur,7,0))),0)</f>
        <v>0</v>
      </c>
      <c r="L264" s="38">
        <f>IFERROR(IF(L263&gt;$D$3,0,IF(L263&lt;$C$3,0,VLOOKUP($C263,TabHeur,8,0))),0)</f>
        <v>0</v>
      </c>
      <c r="M264" s="33">
        <f>SUM(F264:J264)</f>
        <v>0</v>
      </c>
      <c r="N264" s="63">
        <f>SUM(M264:M265)</f>
        <v>0</v>
      </c>
      <c r="O264" s="50">
        <f>IFERROR(IF(N264&lt;=Data!#REF!,0,(N264-#REF!)-#REF!),0)</f>
        <v>0</v>
      </c>
      <c r="P264" s="50">
        <f>COUNTIF(F264:J264,"&gt;0")</f>
        <v>0</v>
      </c>
    </row>
    <row r="265" spans="1:16" ht="20.100000000000001" hidden="1" customHeight="1" x14ac:dyDescent="0.25">
      <c r="A265" s="10">
        <f>Data!E54</f>
        <v>0</v>
      </c>
      <c r="B265" s="11">
        <f>A265+6</f>
        <v>6</v>
      </c>
      <c r="C265" s="57" t="s">
        <v>5</v>
      </c>
      <c r="D265" s="57"/>
      <c r="E265" s="58"/>
      <c r="F265" s="42">
        <f>IFERROR(IF(F263&gt;$D$3,0,IF(F263&lt;$C$3,0,VLOOKUP($C263,TabHeur,12,0))),0)</f>
        <v>0</v>
      </c>
      <c r="G265" s="42">
        <f>IFERROR(IF(G263&gt;$D$3,0,IF(G263&lt;$C$3,0,VLOOKUP($C263,TabHeur,13,0))),0)</f>
        <v>0</v>
      </c>
      <c r="H265" s="42">
        <f>IFERROR(IF(H263&gt;$D$3,0,IF(H263&lt;$C$3,0,VLOOKUP($C263,TabHeur,14,0))),0)</f>
        <v>0</v>
      </c>
      <c r="I265" s="42">
        <f>IFERROR(IF(I263&gt;$D$3,0,IF(I263&lt;$C$3,0,VLOOKUP($C263,TabHeur,15,0))),0)</f>
        <v>0</v>
      </c>
      <c r="J265" s="42">
        <f>IFERROR(IF(J263&gt;$D$3,0,IF(J263&lt;$C$3,0,VLOOKUP($C263,TabHeur,16,0))),0)</f>
        <v>0</v>
      </c>
      <c r="K265" s="38"/>
      <c r="L265" s="38"/>
      <c r="M265" s="33">
        <f>SUM(F265:J265)</f>
        <v>0</v>
      </c>
      <c r="N265" s="64"/>
      <c r="O265" s="51"/>
      <c r="P265" s="51"/>
    </row>
    <row r="266" spans="1:16" ht="15" hidden="1" customHeight="1" x14ac:dyDescent="0.25">
      <c r="C266" s="2" t="e">
        <f>"Samedi "&amp;Data!#REF!*100&amp;"%"</f>
        <v>#REF!</v>
      </c>
      <c r="D266" s="12"/>
      <c r="E266" s="12"/>
      <c r="K266" s="13"/>
      <c r="L266" s="13"/>
      <c r="M266" s="14">
        <f>SUM(K266:L266)</f>
        <v>0</v>
      </c>
    </row>
    <row r="267" spans="1:16" ht="15" hidden="1" customHeight="1" x14ac:dyDescent="0.25"/>
    <row r="268" spans="1:16" ht="15" hidden="1" customHeight="1" x14ac:dyDescent="0.25">
      <c r="C268" s="8" t="str">
        <f>"Sem "&amp;WEEKNUM($A270)</f>
        <v>Sem 0</v>
      </c>
      <c r="F268" s="9">
        <f>A270</f>
        <v>0</v>
      </c>
      <c r="G268" s="9">
        <f t="shared" ref="G268:L268" si="51">F268+1</f>
        <v>1</v>
      </c>
      <c r="H268" s="9">
        <f t="shared" si="51"/>
        <v>2</v>
      </c>
      <c r="I268" s="9">
        <f t="shared" si="51"/>
        <v>3</v>
      </c>
      <c r="J268" s="9">
        <f t="shared" si="51"/>
        <v>4</v>
      </c>
      <c r="K268" s="9">
        <f t="shared" si="51"/>
        <v>5</v>
      </c>
      <c r="L268" s="9">
        <f t="shared" si="51"/>
        <v>6</v>
      </c>
    </row>
    <row r="269" spans="1:16" ht="20.100000000000001" hidden="1" customHeight="1" x14ac:dyDescent="0.3">
      <c r="A269" s="59" t="str">
        <f>YEAR(A270)&amp;" - "&amp;WEEKNUM(A270)</f>
        <v>1900 - 0</v>
      </c>
      <c r="B269" s="60"/>
      <c r="C269" s="61" t="s">
        <v>4</v>
      </c>
      <c r="D269" s="61"/>
      <c r="E269" s="62"/>
      <c r="F269" s="42">
        <f>IFERROR(IF(F268&gt;$D$3,0,IF(F268&lt;$C$3,0,VLOOKUP($C268,TabHeur,2,0))),0)</f>
        <v>0</v>
      </c>
      <c r="G269" s="42">
        <f>IFERROR(IF(G268&gt;$D$3,0,IF(G268&lt;$C$3,0,VLOOKUP($C268,TabHeur,3,0))),0)</f>
        <v>0</v>
      </c>
      <c r="H269" s="42">
        <f>IFERROR(IF(H268&gt;$D$3,0,IF(H268&lt;$C$3,0,VLOOKUP($C268,TabHeur,4,0))),0)</f>
        <v>0</v>
      </c>
      <c r="I269" s="42">
        <f>IFERROR(IF(I268&gt;$D$3,0,IF(I268&lt;$C$3,0,VLOOKUP($C268,TabHeur,5,0))),0)</f>
        <v>0</v>
      </c>
      <c r="J269" s="42">
        <f>IFERROR(IF(J268&gt;$D$3,0,IF(J268&lt;$C$3,0,VLOOKUP($C268,TabHeur,6,0))),0)</f>
        <v>0</v>
      </c>
      <c r="K269" s="38">
        <f>IFERROR(IF(K268&gt;$D$3,0,IF(K268&lt;$C$3,0,VLOOKUP($C268,TabHeur,7,0))),0)</f>
        <v>0</v>
      </c>
      <c r="L269" s="38">
        <f>IFERROR(IF(L268&gt;$D$3,0,IF(L268&lt;$C$3,0,VLOOKUP($C268,TabHeur,8,0))),0)</f>
        <v>0</v>
      </c>
      <c r="M269" s="33">
        <f>SUM(F269:J269)</f>
        <v>0</v>
      </c>
      <c r="N269" s="63">
        <f>SUM(M269:M270)</f>
        <v>0</v>
      </c>
      <c r="O269" s="50">
        <f>IFERROR(IF(N269&lt;=Data!#REF!,0,(N269-#REF!)-#REF!),0)</f>
        <v>0</v>
      </c>
      <c r="P269" s="50">
        <f>COUNTIF(F269:J269,"&gt;0")</f>
        <v>0</v>
      </c>
    </row>
    <row r="270" spans="1:16" ht="20.100000000000001" hidden="1" customHeight="1" x14ac:dyDescent="0.25">
      <c r="A270" s="10">
        <f>Data!E55</f>
        <v>0</v>
      </c>
      <c r="B270" s="11">
        <f>A270+6</f>
        <v>6</v>
      </c>
      <c r="C270" s="57" t="s">
        <v>5</v>
      </c>
      <c r="D270" s="57"/>
      <c r="E270" s="58"/>
      <c r="F270" s="42">
        <f>IFERROR(IF(F268&gt;$D$3,0,IF(F268&lt;$C$3,0,VLOOKUP($C268,TabHeur,12,0))),0)</f>
        <v>0</v>
      </c>
      <c r="G270" s="42">
        <f>IFERROR(IF(G268&gt;$D$3,0,IF(G268&lt;$C$3,0,VLOOKUP($C268,TabHeur,13,0))),0)</f>
        <v>0</v>
      </c>
      <c r="H270" s="42">
        <f>IFERROR(IF(H268&gt;$D$3,0,IF(H268&lt;$C$3,0,VLOOKUP($C268,TabHeur,14,0))),0)</f>
        <v>0</v>
      </c>
      <c r="I270" s="42">
        <f>IFERROR(IF(I268&gt;$D$3,0,IF(I268&lt;$C$3,0,VLOOKUP($C268,TabHeur,15,0))),0)</f>
        <v>0</v>
      </c>
      <c r="J270" s="42">
        <f>IFERROR(IF(J268&gt;$D$3,0,IF(J268&lt;$C$3,0,VLOOKUP($C268,TabHeur,16,0))),0)</f>
        <v>0</v>
      </c>
      <c r="K270" s="38"/>
      <c r="L270" s="38"/>
      <c r="M270" s="33">
        <f>SUM(F270:J270)</f>
        <v>0</v>
      </c>
      <c r="N270" s="64"/>
      <c r="O270" s="51"/>
      <c r="P270" s="51"/>
    </row>
    <row r="271" spans="1:16" ht="15" hidden="1" customHeight="1" x14ac:dyDescent="0.25">
      <c r="C271" s="2" t="e">
        <f>"Samedi "&amp;Data!#REF!*100&amp;"%"</f>
        <v>#REF!</v>
      </c>
      <c r="D271" s="12"/>
      <c r="E271" s="12"/>
      <c r="K271" s="13"/>
      <c r="L271" s="13"/>
      <c r="M271" s="14">
        <f>SUM(K271:L271)</f>
        <v>0</v>
      </c>
    </row>
    <row r="272" spans="1:16" ht="15" hidden="1" customHeight="1" x14ac:dyDescent="0.25"/>
    <row r="273" ht="15" customHeight="1" x14ac:dyDescent="0.25"/>
  </sheetData>
  <mergeCells count="338">
    <mergeCell ref="Q59:Q60"/>
    <mergeCell ref="Q64:Q65"/>
    <mergeCell ref="Q69:Q70"/>
    <mergeCell ref="Q74:Q75"/>
    <mergeCell ref="Q79:Q80"/>
    <mergeCell ref="Q84:Q85"/>
    <mergeCell ref="Q89:Q90"/>
    <mergeCell ref="Q94:Q95"/>
    <mergeCell ref="Q14:Q15"/>
    <mergeCell ref="Q19:Q20"/>
    <mergeCell ref="Q24:Q25"/>
    <mergeCell ref="Q29:Q30"/>
    <mergeCell ref="Q34:Q35"/>
    <mergeCell ref="Q39:Q40"/>
    <mergeCell ref="Q44:Q45"/>
    <mergeCell ref="Q49:Q50"/>
    <mergeCell ref="Q54:Q55"/>
    <mergeCell ref="N14:N15"/>
    <mergeCell ref="C15:E15"/>
    <mergeCell ref="A19:B19"/>
    <mergeCell ref="C19:E19"/>
    <mergeCell ref="N19:N20"/>
    <mergeCell ref="N39:N40"/>
    <mergeCell ref="N34:N35"/>
    <mergeCell ref="N10:P10"/>
    <mergeCell ref="P19:P20"/>
    <mergeCell ref="P24:P25"/>
    <mergeCell ref="P29:P30"/>
    <mergeCell ref="P14:P15"/>
    <mergeCell ref="A5:B5"/>
    <mergeCell ref="A6:B6"/>
    <mergeCell ref="A12:B12"/>
    <mergeCell ref="C12:E12"/>
    <mergeCell ref="C20:E20"/>
    <mergeCell ref="A24:B24"/>
    <mergeCell ref="C24:E24"/>
    <mergeCell ref="C25:E25"/>
    <mergeCell ref="A29:B29"/>
    <mergeCell ref="C29:E29"/>
    <mergeCell ref="A14:B14"/>
    <mergeCell ref="C14:E14"/>
    <mergeCell ref="N89:N90"/>
    <mergeCell ref="N84:N85"/>
    <mergeCell ref="N79:N80"/>
    <mergeCell ref="N74:N75"/>
    <mergeCell ref="N69:N70"/>
    <mergeCell ref="N64:N65"/>
    <mergeCell ref="N59:N60"/>
    <mergeCell ref="N54:N55"/>
    <mergeCell ref="N49:N50"/>
    <mergeCell ref="N134:N135"/>
    <mergeCell ref="N129:N130"/>
    <mergeCell ref="N124:N125"/>
    <mergeCell ref="N119:N120"/>
    <mergeCell ref="N114:N115"/>
    <mergeCell ref="N109:N110"/>
    <mergeCell ref="N104:N105"/>
    <mergeCell ref="N99:N100"/>
    <mergeCell ref="N94:N95"/>
    <mergeCell ref="N179:N180"/>
    <mergeCell ref="N174:N175"/>
    <mergeCell ref="N169:N170"/>
    <mergeCell ref="N164:N165"/>
    <mergeCell ref="N159:N160"/>
    <mergeCell ref="N154:N155"/>
    <mergeCell ref="N149:N150"/>
    <mergeCell ref="N144:N145"/>
    <mergeCell ref="N139:N140"/>
    <mergeCell ref="N224:N225"/>
    <mergeCell ref="N219:N220"/>
    <mergeCell ref="N214:N215"/>
    <mergeCell ref="N209:N210"/>
    <mergeCell ref="N204:N205"/>
    <mergeCell ref="N199:N200"/>
    <mergeCell ref="N194:N195"/>
    <mergeCell ref="N189:N190"/>
    <mergeCell ref="N184:N185"/>
    <mergeCell ref="N269:N270"/>
    <mergeCell ref="N264:N265"/>
    <mergeCell ref="N259:N260"/>
    <mergeCell ref="N254:N255"/>
    <mergeCell ref="N249:N250"/>
    <mergeCell ref="N244:N245"/>
    <mergeCell ref="N239:N240"/>
    <mergeCell ref="N234:N235"/>
    <mergeCell ref="N229:N230"/>
    <mergeCell ref="N24:N25"/>
    <mergeCell ref="C40:E40"/>
    <mergeCell ref="A44:B44"/>
    <mergeCell ref="C44:E44"/>
    <mergeCell ref="N29:N30"/>
    <mergeCell ref="N44:N45"/>
    <mergeCell ref="C45:E45"/>
    <mergeCell ref="A49:B49"/>
    <mergeCell ref="C49:E49"/>
    <mergeCell ref="C30:E30"/>
    <mergeCell ref="A34:B34"/>
    <mergeCell ref="C34:E34"/>
    <mergeCell ref="C35:E35"/>
    <mergeCell ref="A39:B39"/>
    <mergeCell ref="C39:E39"/>
    <mergeCell ref="C60:E60"/>
    <mergeCell ref="A64:B64"/>
    <mergeCell ref="C64:E64"/>
    <mergeCell ref="C65:E65"/>
    <mergeCell ref="A69:B69"/>
    <mergeCell ref="C69:E69"/>
    <mergeCell ref="C50:E50"/>
    <mergeCell ref="A54:B54"/>
    <mergeCell ref="C54:E54"/>
    <mergeCell ref="C55:E55"/>
    <mergeCell ref="A59:B59"/>
    <mergeCell ref="C59:E59"/>
    <mergeCell ref="C80:E80"/>
    <mergeCell ref="A84:B84"/>
    <mergeCell ref="C84:E84"/>
    <mergeCell ref="C85:E85"/>
    <mergeCell ref="A89:B89"/>
    <mergeCell ref="C89:E89"/>
    <mergeCell ref="C70:E70"/>
    <mergeCell ref="A74:B74"/>
    <mergeCell ref="C74:E74"/>
    <mergeCell ref="C75:E75"/>
    <mergeCell ref="A79:B79"/>
    <mergeCell ref="C79:E79"/>
    <mergeCell ref="C100:E100"/>
    <mergeCell ref="A104:B104"/>
    <mergeCell ref="C104:E104"/>
    <mergeCell ref="C105:E105"/>
    <mergeCell ref="A109:B109"/>
    <mergeCell ref="C109:E109"/>
    <mergeCell ref="C90:E90"/>
    <mergeCell ref="A94:B94"/>
    <mergeCell ref="C94:E94"/>
    <mergeCell ref="C95:E95"/>
    <mergeCell ref="A99:B99"/>
    <mergeCell ref="C99:E99"/>
    <mergeCell ref="C120:E120"/>
    <mergeCell ref="A124:B124"/>
    <mergeCell ref="C124:E124"/>
    <mergeCell ref="C125:E125"/>
    <mergeCell ref="A129:B129"/>
    <mergeCell ref="C129:E129"/>
    <mergeCell ref="C110:E110"/>
    <mergeCell ref="A114:B114"/>
    <mergeCell ref="C114:E114"/>
    <mergeCell ref="C115:E115"/>
    <mergeCell ref="A119:B119"/>
    <mergeCell ref="C119:E119"/>
    <mergeCell ref="C140:E140"/>
    <mergeCell ref="A144:B144"/>
    <mergeCell ref="C144:E144"/>
    <mergeCell ref="C145:E145"/>
    <mergeCell ref="A149:B149"/>
    <mergeCell ref="C149:E149"/>
    <mergeCell ref="C130:E130"/>
    <mergeCell ref="A134:B134"/>
    <mergeCell ref="C134:E134"/>
    <mergeCell ref="C135:E135"/>
    <mergeCell ref="A139:B139"/>
    <mergeCell ref="C139:E139"/>
    <mergeCell ref="C160:E160"/>
    <mergeCell ref="A164:B164"/>
    <mergeCell ref="C164:E164"/>
    <mergeCell ref="C165:E165"/>
    <mergeCell ref="A169:B169"/>
    <mergeCell ref="C169:E169"/>
    <mergeCell ref="C150:E150"/>
    <mergeCell ref="A154:B154"/>
    <mergeCell ref="C154:E154"/>
    <mergeCell ref="C155:E155"/>
    <mergeCell ref="A159:B159"/>
    <mergeCell ref="C159:E159"/>
    <mergeCell ref="C180:E180"/>
    <mergeCell ref="A184:B184"/>
    <mergeCell ref="C184:E184"/>
    <mergeCell ref="C185:E185"/>
    <mergeCell ref="A189:B189"/>
    <mergeCell ref="C189:E189"/>
    <mergeCell ref="C170:E170"/>
    <mergeCell ref="A174:B174"/>
    <mergeCell ref="C174:E174"/>
    <mergeCell ref="C175:E175"/>
    <mergeCell ref="A179:B179"/>
    <mergeCell ref="C179:E179"/>
    <mergeCell ref="C200:E200"/>
    <mergeCell ref="A204:B204"/>
    <mergeCell ref="C204:E204"/>
    <mergeCell ref="C205:E205"/>
    <mergeCell ref="A209:B209"/>
    <mergeCell ref="C209:E209"/>
    <mergeCell ref="C190:E190"/>
    <mergeCell ref="A194:B194"/>
    <mergeCell ref="C194:E194"/>
    <mergeCell ref="C195:E195"/>
    <mergeCell ref="A199:B199"/>
    <mergeCell ref="C199:E199"/>
    <mergeCell ref="C220:E220"/>
    <mergeCell ref="A224:B224"/>
    <mergeCell ref="C224:E224"/>
    <mergeCell ref="C225:E225"/>
    <mergeCell ref="A229:B229"/>
    <mergeCell ref="C229:E229"/>
    <mergeCell ref="C210:E210"/>
    <mergeCell ref="A214:B214"/>
    <mergeCell ref="C214:E214"/>
    <mergeCell ref="C215:E215"/>
    <mergeCell ref="A219:B219"/>
    <mergeCell ref="C219:E219"/>
    <mergeCell ref="C240:E240"/>
    <mergeCell ref="A244:B244"/>
    <mergeCell ref="C244:E244"/>
    <mergeCell ref="C245:E245"/>
    <mergeCell ref="A249:B249"/>
    <mergeCell ref="C249:E249"/>
    <mergeCell ref="C230:E230"/>
    <mergeCell ref="A234:B234"/>
    <mergeCell ref="C234:E234"/>
    <mergeCell ref="C235:E235"/>
    <mergeCell ref="A239:B239"/>
    <mergeCell ref="C239:E239"/>
    <mergeCell ref="C270:E270"/>
    <mergeCell ref="C260:E260"/>
    <mergeCell ref="A264:B264"/>
    <mergeCell ref="C264:E264"/>
    <mergeCell ref="C265:E265"/>
    <mergeCell ref="A269:B269"/>
    <mergeCell ref="C269:E269"/>
    <mergeCell ref="C250:E250"/>
    <mergeCell ref="A254:B254"/>
    <mergeCell ref="C254:E254"/>
    <mergeCell ref="C255:E255"/>
    <mergeCell ref="A259:B259"/>
    <mergeCell ref="C259:E259"/>
    <mergeCell ref="O64:O65"/>
    <mergeCell ref="O69:O70"/>
    <mergeCell ref="O74:O75"/>
    <mergeCell ref="O79:O80"/>
    <mergeCell ref="O84:O85"/>
    <mergeCell ref="O89:O90"/>
    <mergeCell ref="O94:O95"/>
    <mergeCell ref="O99:O100"/>
    <mergeCell ref="O14:O15"/>
    <mergeCell ref="O19:O20"/>
    <mergeCell ref="O24:O25"/>
    <mergeCell ref="O29:O30"/>
    <mergeCell ref="O34:O35"/>
    <mergeCell ref="O39:O40"/>
    <mergeCell ref="O44:O45"/>
    <mergeCell ref="O49:O50"/>
    <mergeCell ref="O54:O55"/>
    <mergeCell ref="O254:O255"/>
    <mergeCell ref="O259:O260"/>
    <mergeCell ref="O264:O265"/>
    <mergeCell ref="O269:O270"/>
    <mergeCell ref="O194:O195"/>
    <mergeCell ref="O199:O200"/>
    <mergeCell ref="O204:O205"/>
    <mergeCell ref="O209:O210"/>
    <mergeCell ref="O214:O215"/>
    <mergeCell ref="O219:O220"/>
    <mergeCell ref="O224:O225"/>
    <mergeCell ref="O229:O230"/>
    <mergeCell ref="O234:O235"/>
    <mergeCell ref="A1:N1"/>
    <mergeCell ref="A2:N2"/>
    <mergeCell ref="O239:O240"/>
    <mergeCell ref="O244:O245"/>
    <mergeCell ref="O249:O250"/>
    <mergeCell ref="O149:O150"/>
    <mergeCell ref="O154:O155"/>
    <mergeCell ref="O159:O160"/>
    <mergeCell ref="O164:O165"/>
    <mergeCell ref="O169:O170"/>
    <mergeCell ref="O174:O175"/>
    <mergeCell ref="O179:O180"/>
    <mergeCell ref="O184:O185"/>
    <mergeCell ref="O189:O190"/>
    <mergeCell ref="O104:O105"/>
    <mergeCell ref="O109:O110"/>
    <mergeCell ref="O114:O115"/>
    <mergeCell ref="O119:O120"/>
    <mergeCell ref="O124:O125"/>
    <mergeCell ref="O129:O130"/>
    <mergeCell ref="O134:O135"/>
    <mergeCell ref="O139:O140"/>
    <mergeCell ref="O144:O145"/>
    <mergeCell ref="O59:O60"/>
    <mergeCell ref="P34:P35"/>
    <mergeCell ref="P39:P40"/>
    <mergeCell ref="P44:P45"/>
    <mergeCell ref="P49:P50"/>
    <mergeCell ref="P54:P55"/>
    <mergeCell ref="P59:P60"/>
    <mergeCell ref="P64:P65"/>
    <mergeCell ref="P69:P70"/>
    <mergeCell ref="P74:P75"/>
    <mergeCell ref="P129:P130"/>
    <mergeCell ref="P134:P135"/>
    <mergeCell ref="P139:P140"/>
    <mergeCell ref="P144:P145"/>
    <mergeCell ref="P149:P150"/>
    <mergeCell ref="P154:P155"/>
    <mergeCell ref="P159:P160"/>
    <mergeCell ref="P164:P165"/>
    <mergeCell ref="P79:P80"/>
    <mergeCell ref="P84:P85"/>
    <mergeCell ref="P89:P90"/>
    <mergeCell ref="P94:P95"/>
    <mergeCell ref="P99:P100"/>
    <mergeCell ref="P104:P105"/>
    <mergeCell ref="P109:P110"/>
    <mergeCell ref="P114:P115"/>
    <mergeCell ref="P119:P120"/>
    <mergeCell ref="P259:P260"/>
    <mergeCell ref="P264:P265"/>
    <mergeCell ref="P269:P270"/>
    <mergeCell ref="E5:F5"/>
    <mergeCell ref="E6:F6"/>
    <mergeCell ref="P214:P215"/>
    <mergeCell ref="P219:P220"/>
    <mergeCell ref="P224:P225"/>
    <mergeCell ref="P229:P230"/>
    <mergeCell ref="P234:P235"/>
    <mergeCell ref="P239:P240"/>
    <mergeCell ref="P244:P245"/>
    <mergeCell ref="P249:P250"/>
    <mergeCell ref="P254:P255"/>
    <mergeCell ref="P169:P170"/>
    <mergeCell ref="P174:P175"/>
    <mergeCell ref="P179:P180"/>
    <mergeCell ref="P184:P185"/>
    <mergeCell ref="P189:P190"/>
    <mergeCell ref="P194:P195"/>
    <mergeCell ref="P199:P200"/>
    <mergeCell ref="P204:P205"/>
    <mergeCell ref="P209:P210"/>
    <mergeCell ref="P124:P125"/>
  </mergeCells>
  <conditionalFormatting sqref="F13:L13">
    <cfRule type="expression" dxfId="209" priority="1028">
      <formula>COUNTIF(Fériés,F13)</formula>
    </cfRule>
  </conditionalFormatting>
  <conditionalFormatting sqref="C16">
    <cfRule type="expression" dxfId="208" priority="1027">
      <formula>COUNTIF(Fériés,C16)</formula>
    </cfRule>
  </conditionalFormatting>
  <conditionalFormatting sqref="F18:L18">
    <cfRule type="expression" dxfId="207" priority="1026">
      <formula>COUNTIF(Fériés,F18)</formula>
    </cfRule>
  </conditionalFormatting>
  <conditionalFormatting sqref="F23:L23">
    <cfRule type="expression" dxfId="206" priority="1025">
      <formula>COUNTIF(Fériés,F23)</formula>
    </cfRule>
  </conditionalFormatting>
  <conditionalFormatting sqref="F28:L28">
    <cfRule type="expression" dxfId="205" priority="1024">
      <formula>COUNTIF(Fériés,F28)</formula>
    </cfRule>
  </conditionalFormatting>
  <conditionalFormatting sqref="F33:L33">
    <cfRule type="expression" dxfId="204" priority="1023">
      <formula>COUNTIF(Fériés,F33)</formula>
    </cfRule>
  </conditionalFormatting>
  <conditionalFormatting sqref="F38:L38">
    <cfRule type="expression" dxfId="203" priority="1022">
      <formula>COUNTIF(Fériés,F38)</formula>
    </cfRule>
  </conditionalFormatting>
  <conditionalFormatting sqref="F43:L43">
    <cfRule type="expression" dxfId="202" priority="1021">
      <formula>COUNTIF(Fériés,F43)</formula>
    </cfRule>
  </conditionalFormatting>
  <conditionalFormatting sqref="F48:L48">
    <cfRule type="expression" dxfId="201" priority="1020">
      <formula>COUNTIF(Fériés,F48)</formula>
    </cfRule>
  </conditionalFormatting>
  <conditionalFormatting sqref="F53:L53">
    <cfRule type="expression" dxfId="200" priority="1019">
      <formula>COUNTIF(Fériés,F53)</formula>
    </cfRule>
  </conditionalFormatting>
  <conditionalFormatting sqref="F58:L58">
    <cfRule type="expression" dxfId="199" priority="1018">
      <formula>COUNTIF(Fériés,F58)</formula>
    </cfRule>
  </conditionalFormatting>
  <conditionalFormatting sqref="F63:L63">
    <cfRule type="expression" dxfId="198" priority="1017">
      <formula>COUNTIF(Fériés,F63)</formula>
    </cfRule>
  </conditionalFormatting>
  <conditionalFormatting sqref="F68:L68">
    <cfRule type="expression" dxfId="197" priority="1016">
      <formula>COUNTIF(Fériés,F68)</formula>
    </cfRule>
  </conditionalFormatting>
  <conditionalFormatting sqref="F73:L73">
    <cfRule type="expression" dxfId="196" priority="1015">
      <formula>COUNTIF(Fériés,F73)</formula>
    </cfRule>
  </conditionalFormatting>
  <conditionalFormatting sqref="F78:L78">
    <cfRule type="expression" dxfId="195" priority="1014">
      <formula>COUNTIF(Fériés,F78)</formula>
    </cfRule>
  </conditionalFormatting>
  <conditionalFormatting sqref="F83:L83">
    <cfRule type="expression" dxfId="194" priority="1013">
      <formula>COUNTIF(Fériés,F83)</formula>
    </cfRule>
  </conditionalFormatting>
  <conditionalFormatting sqref="F88:L88">
    <cfRule type="expression" dxfId="193" priority="1012">
      <formula>COUNTIF(Fériés,F88)</formula>
    </cfRule>
  </conditionalFormatting>
  <conditionalFormatting sqref="F93:L93">
    <cfRule type="expression" dxfId="192" priority="1011">
      <formula>COUNTIF(Fériés,F93)</formula>
    </cfRule>
  </conditionalFormatting>
  <conditionalFormatting sqref="F98:L98">
    <cfRule type="expression" dxfId="191" priority="1010">
      <formula>COUNTIF(Fériés,F98)</formula>
    </cfRule>
  </conditionalFormatting>
  <conditionalFormatting sqref="F103:L103">
    <cfRule type="expression" dxfId="190" priority="1009">
      <formula>COUNTIF(Fériés,F103)</formula>
    </cfRule>
  </conditionalFormatting>
  <conditionalFormatting sqref="F108:L108">
    <cfRule type="expression" dxfId="189" priority="1008">
      <formula>COUNTIF(Fériés,F108)</formula>
    </cfRule>
  </conditionalFormatting>
  <conditionalFormatting sqref="F113:L113">
    <cfRule type="expression" dxfId="188" priority="1007">
      <formula>COUNTIF(Fériés,F113)</formula>
    </cfRule>
  </conditionalFormatting>
  <conditionalFormatting sqref="F118:L118">
    <cfRule type="expression" dxfId="187" priority="1006">
      <formula>COUNTIF(Fériés,F118)</formula>
    </cfRule>
  </conditionalFormatting>
  <conditionalFormatting sqref="F123:L123">
    <cfRule type="expression" dxfId="186" priority="1005">
      <formula>COUNTIF(Fériés,F123)</formula>
    </cfRule>
  </conditionalFormatting>
  <conditionalFormatting sqref="F128:L128">
    <cfRule type="expression" dxfId="185" priority="1004">
      <formula>COUNTIF(Fériés,F128)</formula>
    </cfRule>
  </conditionalFormatting>
  <conditionalFormatting sqref="F133:L133">
    <cfRule type="expression" dxfId="184" priority="1003">
      <formula>COUNTIF(Fériés,F133)</formula>
    </cfRule>
  </conditionalFormatting>
  <conditionalFormatting sqref="F138:L138">
    <cfRule type="expression" dxfId="183" priority="1002">
      <formula>COUNTIF(Fériés,F138)</formula>
    </cfRule>
  </conditionalFormatting>
  <conditionalFormatting sqref="F143:L143">
    <cfRule type="expression" dxfId="182" priority="1001">
      <formula>COUNTIF(Fériés,F143)</formula>
    </cfRule>
  </conditionalFormatting>
  <conditionalFormatting sqref="F148:L148">
    <cfRule type="expression" dxfId="181" priority="1000">
      <formula>COUNTIF(Fériés,F148)</formula>
    </cfRule>
  </conditionalFormatting>
  <conditionalFormatting sqref="F153:L153">
    <cfRule type="expression" dxfId="180" priority="999">
      <formula>COUNTIF(Fériés,F153)</formula>
    </cfRule>
  </conditionalFormatting>
  <conditionalFormatting sqref="F158:L158">
    <cfRule type="expression" dxfId="179" priority="998">
      <formula>COUNTIF(Fériés,F158)</formula>
    </cfRule>
  </conditionalFormatting>
  <conditionalFormatting sqref="F163:L163">
    <cfRule type="expression" dxfId="178" priority="997">
      <formula>COUNTIF(Fériés,F163)</formula>
    </cfRule>
  </conditionalFormatting>
  <conditionalFormatting sqref="F168:L168">
    <cfRule type="expression" dxfId="177" priority="996">
      <formula>COUNTIF(Fériés,F168)</formula>
    </cfRule>
  </conditionalFormatting>
  <conditionalFormatting sqref="F173:L173">
    <cfRule type="expression" dxfId="176" priority="995">
      <formula>COUNTIF(Fériés,F173)</formula>
    </cfRule>
  </conditionalFormatting>
  <conditionalFormatting sqref="F178:L178">
    <cfRule type="expression" dxfId="175" priority="994">
      <formula>COUNTIF(Fériés,F178)</formula>
    </cfRule>
  </conditionalFormatting>
  <conditionalFormatting sqref="F183:L183">
    <cfRule type="expression" dxfId="174" priority="993">
      <formula>COUNTIF(Fériés,F183)</formula>
    </cfRule>
  </conditionalFormatting>
  <conditionalFormatting sqref="F188:L188">
    <cfRule type="expression" dxfId="173" priority="992">
      <formula>COUNTIF(Fériés,F188)</formula>
    </cfRule>
  </conditionalFormatting>
  <conditionalFormatting sqref="F193:L193">
    <cfRule type="expression" dxfId="172" priority="991">
      <formula>COUNTIF(Fériés,F193)</formula>
    </cfRule>
  </conditionalFormatting>
  <conditionalFormatting sqref="F198:L198">
    <cfRule type="expression" dxfId="171" priority="990">
      <formula>COUNTIF(Fériés,F198)</formula>
    </cfRule>
  </conditionalFormatting>
  <conditionalFormatting sqref="F203:L203">
    <cfRule type="expression" dxfId="170" priority="989">
      <formula>COUNTIF(Fériés,F203)</formula>
    </cfRule>
  </conditionalFormatting>
  <conditionalFormatting sqref="F208:L208">
    <cfRule type="expression" dxfId="169" priority="988">
      <formula>COUNTIF(Fériés,F208)</formula>
    </cfRule>
  </conditionalFormatting>
  <conditionalFormatting sqref="F213:L213">
    <cfRule type="expression" dxfId="168" priority="987">
      <formula>COUNTIF(Fériés,F213)</formula>
    </cfRule>
  </conditionalFormatting>
  <conditionalFormatting sqref="F218:L218">
    <cfRule type="expression" dxfId="167" priority="986">
      <formula>COUNTIF(Fériés,F218)</formula>
    </cfRule>
  </conditionalFormatting>
  <conditionalFormatting sqref="F223:L223">
    <cfRule type="expression" dxfId="166" priority="985">
      <formula>COUNTIF(Fériés,F223)</formula>
    </cfRule>
  </conditionalFormatting>
  <conditionalFormatting sqref="F228:L228">
    <cfRule type="expression" dxfId="165" priority="984">
      <formula>COUNTIF(Fériés,F228)</formula>
    </cfRule>
  </conditionalFormatting>
  <conditionalFormatting sqref="F233:L233">
    <cfRule type="expression" dxfId="164" priority="983">
      <formula>COUNTIF(Fériés,F233)</formula>
    </cfRule>
  </conditionalFormatting>
  <conditionalFormatting sqref="F238:L238">
    <cfRule type="expression" dxfId="163" priority="982">
      <formula>COUNTIF(Fériés,F238)</formula>
    </cfRule>
  </conditionalFormatting>
  <conditionalFormatting sqref="F243:L243">
    <cfRule type="expression" dxfId="162" priority="981">
      <formula>COUNTIF(Fériés,F243)</formula>
    </cfRule>
  </conditionalFormatting>
  <conditionalFormatting sqref="F248:L248">
    <cfRule type="expression" dxfId="161" priority="980">
      <formula>COUNTIF(Fériés,F248)</formula>
    </cfRule>
  </conditionalFormatting>
  <conditionalFormatting sqref="F253:L253">
    <cfRule type="expression" dxfId="160" priority="979">
      <formula>COUNTIF(Fériés,F253)</formula>
    </cfRule>
  </conditionalFormatting>
  <conditionalFormatting sqref="F258:L258">
    <cfRule type="expression" dxfId="159" priority="978">
      <formula>COUNTIF(Fériés,F258)</formula>
    </cfRule>
  </conditionalFormatting>
  <conditionalFormatting sqref="F263:L263">
    <cfRule type="expression" dxfId="158" priority="977">
      <formula>COUNTIF(Fériés,F263)</formula>
    </cfRule>
  </conditionalFormatting>
  <conditionalFormatting sqref="F268:L268">
    <cfRule type="expression" dxfId="157" priority="976">
      <formula>COUNTIF(Fériés,F268)</formula>
    </cfRule>
  </conditionalFormatting>
  <conditionalFormatting sqref="K15:L15">
    <cfRule type="cellIs" dxfId="156" priority="975" operator="greaterThan">
      <formula>0</formula>
    </cfRule>
  </conditionalFormatting>
  <conditionalFormatting sqref="C271 C266 C261 C256 C251 C246 C241 C236 C231 C226 C221 C216 C211 C206 C201 C196 C191 C186 C181 C176 C171 C166 C161 C156 C151 C146 C141 C136 C131 C126 C121 C116 C111 C106 C101 C96 C91 C86 C81 C76 C71 C66 C61 C56 C51 C46 C41 C36 C31 C26 C21">
    <cfRule type="expression" dxfId="155" priority="923">
      <formula>COUNTIF(Fériés,C21)</formula>
    </cfRule>
  </conditionalFormatting>
  <conditionalFormatting sqref="F14">
    <cfRule type="cellIs" dxfId="154" priority="868" operator="greaterThan">
      <formula>0</formula>
    </cfRule>
  </conditionalFormatting>
  <conditionalFormatting sqref="J270 J265 J260">
    <cfRule type="cellIs" dxfId="153" priority="1" operator="greaterThan">
      <formula>0</formula>
    </cfRule>
  </conditionalFormatting>
  <conditionalFormatting sqref="G14">
    <cfRule type="cellIs" dxfId="152" priority="180" operator="greaterThan">
      <formula>0</formula>
    </cfRule>
  </conditionalFormatting>
  <conditionalFormatting sqref="H14">
    <cfRule type="cellIs" dxfId="151" priority="179" operator="greaterThan">
      <formula>0</formula>
    </cfRule>
  </conditionalFormatting>
  <conditionalFormatting sqref="I14">
    <cfRule type="cellIs" dxfId="150" priority="178" operator="greaterThan">
      <formula>0</formula>
    </cfRule>
  </conditionalFormatting>
  <conditionalFormatting sqref="J14">
    <cfRule type="cellIs" dxfId="149" priority="177" operator="greaterThan">
      <formula>0</formula>
    </cfRule>
  </conditionalFormatting>
  <conditionalFormatting sqref="K14">
    <cfRule type="cellIs" dxfId="148" priority="176" operator="greaterThan">
      <formula>0</formula>
    </cfRule>
  </conditionalFormatting>
  <conditionalFormatting sqref="L14">
    <cfRule type="cellIs" dxfId="147" priority="175" operator="greaterThan">
      <formula>0</formula>
    </cfRule>
  </conditionalFormatting>
  <conditionalFormatting sqref="F15">
    <cfRule type="cellIs" dxfId="146" priority="174" operator="greaterThan">
      <formula>0</formula>
    </cfRule>
  </conditionalFormatting>
  <conditionalFormatting sqref="G15">
    <cfRule type="cellIs" dxfId="145" priority="173" operator="greaterThan">
      <formula>0</formula>
    </cfRule>
  </conditionalFormatting>
  <conditionalFormatting sqref="H15">
    <cfRule type="cellIs" dxfId="144" priority="172" operator="greaterThan">
      <formula>0</formula>
    </cfRule>
  </conditionalFormatting>
  <conditionalFormatting sqref="I15">
    <cfRule type="cellIs" dxfId="143" priority="171" operator="greaterThan">
      <formula>0</formula>
    </cfRule>
  </conditionalFormatting>
  <conditionalFormatting sqref="J15">
    <cfRule type="cellIs" dxfId="142" priority="170" operator="greaterThan">
      <formula>0</formula>
    </cfRule>
  </conditionalFormatting>
  <conditionalFormatting sqref="K255:L255 K250:L250 K245:L245 K240:L240 K235:L235">
    <cfRule type="cellIs" dxfId="141" priority="26" operator="greaterThan">
      <formula>0</formula>
    </cfRule>
  </conditionalFormatting>
  <conditionalFormatting sqref="F254 F249 F244 F239 F234">
    <cfRule type="cellIs" dxfId="140" priority="25" operator="greaterThan">
      <formula>0</formula>
    </cfRule>
  </conditionalFormatting>
  <conditionalFormatting sqref="G254 G249 G244 G239 G234">
    <cfRule type="cellIs" dxfId="139" priority="24" operator="greaterThan">
      <formula>0</formula>
    </cfRule>
  </conditionalFormatting>
  <conditionalFormatting sqref="H254 H249 H244 H239 H234">
    <cfRule type="cellIs" dxfId="138" priority="23" operator="greaterThan">
      <formula>0</formula>
    </cfRule>
  </conditionalFormatting>
  <conditionalFormatting sqref="I254 I249 I244 I239 I234">
    <cfRule type="cellIs" dxfId="137" priority="22" operator="greaterThan">
      <formula>0</formula>
    </cfRule>
  </conditionalFormatting>
  <conditionalFormatting sqref="J254 J249 J244 J239 J234">
    <cfRule type="cellIs" dxfId="136" priority="21" operator="greaterThan">
      <formula>0</formula>
    </cfRule>
  </conditionalFormatting>
  <conditionalFormatting sqref="K254 K249 K244 K239 K234">
    <cfRule type="cellIs" dxfId="135" priority="20" operator="greaterThan">
      <formula>0</formula>
    </cfRule>
  </conditionalFormatting>
  <conditionalFormatting sqref="L254 L249 L244 L239 L234">
    <cfRule type="cellIs" dxfId="134" priority="19" operator="greaterThan">
      <formula>0</formula>
    </cfRule>
  </conditionalFormatting>
  <conditionalFormatting sqref="F255 F250 F245 F240 F235">
    <cfRule type="cellIs" dxfId="133" priority="18" operator="greaterThan">
      <formula>0</formula>
    </cfRule>
  </conditionalFormatting>
  <conditionalFormatting sqref="G255 G250 G245 G240 G235">
    <cfRule type="cellIs" dxfId="132" priority="17" operator="greaterThan">
      <formula>0</formula>
    </cfRule>
  </conditionalFormatting>
  <conditionalFormatting sqref="H255 H250 H245 H240 H235">
    <cfRule type="cellIs" dxfId="131" priority="16" operator="greaterThan">
      <formula>0</formula>
    </cfRule>
  </conditionalFormatting>
  <conditionalFormatting sqref="I255 I250 I245 I240 I235">
    <cfRule type="cellIs" dxfId="130" priority="15" operator="greaterThan">
      <formula>0</formula>
    </cfRule>
  </conditionalFormatting>
  <conditionalFormatting sqref="J255 J250 J245 J240 J235">
    <cfRule type="cellIs" dxfId="129" priority="14" operator="greaterThan">
      <formula>0</formula>
    </cfRule>
  </conditionalFormatting>
  <conditionalFormatting sqref="K35:L35 K30:L30 K25:L25 K20:L20">
    <cfRule type="cellIs" dxfId="128" priority="143" operator="greaterThan">
      <formula>0</formula>
    </cfRule>
  </conditionalFormatting>
  <conditionalFormatting sqref="F34 F29 F24 F19">
    <cfRule type="cellIs" dxfId="127" priority="142" operator="greaterThan">
      <formula>0</formula>
    </cfRule>
  </conditionalFormatting>
  <conditionalFormatting sqref="G34 G29 G24 G19">
    <cfRule type="cellIs" dxfId="126" priority="141" operator="greaterThan">
      <formula>0</formula>
    </cfRule>
  </conditionalFormatting>
  <conditionalFormatting sqref="H34 H29 H24 H19">
    <cfRule type="cellIs" dxfId="125" priority="140" operator="greaterThan">
      <formula>0</formula>
    </cfRule>
  </conditionalFormatting>
  <conditionalFormatting sqref="I34 I29 I24 I19">
    <cfRule type="cellIs" dxfId="124" priority="139" operator="greaterThan">
      <formula>0</formula>
    </cfRule>
  </conditionalFormatting>
  <conditionalFormatting sqref="J34 J29 J24 J19">
    <cfRule type="cellIs" dxfId="123" priority="138" operator="greaterThan">
      <formula>0</formula>
    </cfRule>
  </conditionalFormatting>
  <conditionalFormatting sqref="K34 K29 K24 K19">
    <cfRule type="cellIs" dxfId="122" priority="137" operator="greaterThan">
      <formula>0</formula>
    </cfRule>
  </conditionalFormatting>
  <conditionalFormatting sqref="L34 L29 L24 L19">
    <cfRule type="cellIs" dxfId="121" priority="136" operator="greaterThan">
      <formula>0</formula>
    </cfRule>
  </conditionalFormatting>
  <conditionalFormatting sqref="F35 F30 F25 F20">
    <cfRule type="cellIs" dxfId="120" priority="135" operator="greaterThan">
      <formula>0</formula>
    </cfRule>
  </conditionalFormatting>
  <conditionalFormatting sqref="G35 G30 G25 G20">
    <cfRule type="cellIs" dxfId="119" priority="134" operator="greaterThan">
      <formula>0</formula>
    </cfRule>
  </conditionalFormatting>
  <conditionalFormatting sqref="H35 H30 H25 H20">
    <cfRule type="cellIs" dxfId="118" priority="133" operator="greaterThan">
      <formula>0</formula>
    </cfRule>
  </conditionalFormatting>
  <conditionalFormatting sqref="I35 I30 I25 I20">
    <cfRule type="cellIs" dxfId="117" priority="132" operator="greaterThan">
      <formula>0</formula>
    </cfRule>
  </conditionalFormatting>
  <conditionalFormatting sqref="J35 J30 J25 J20">
    <cfRule type="cellIs" dxfId="116" priority="131" operator="greaterThan">
      <formula>0</formula>
    </cfRule>
  </conditionalFormatting>
  <conditionalFormatting sqref="K65:L65 K60:L60 K55:L55 K50:L50 K45:L45 K40:L40">
    <cfRule type="cellIs" dxfId="115" priority="130" operator="greaterThan">
      <formula>0</formula>
    </cfRule>
  </conditionalFormatting>
  <conditionalFormatting sqref="F64 F59 F54 F49 F44 F39">
    <cfRule type="cellIs" dxfId="114" priority="129" operator="greaterThan">
      <formula>0</formula>
    </cfRule>
  </conditionalFormatting>
  <conditionalFormatting sqref="G64 G59 G54 G49 G44 G39">
    <cfRule type="cellIs" dxfId="113" priority="128" operator="greaterThan">
      <formula>0</formula>
    </cfRule>
  </conditionalFormatting>
  <conditionalFormatting sqref="H64 H59 H54 H49 H44 H39">
    <cfRule type="cellIs" dxfId="112" priority="127" operator="greaterThan">
      <formula>0</formula>
    </cfRule>
  </conditionalFormatting>
  <conditionalFormatting sqref="I64 I59 I54 I49 I44 I39">
    <cfRule type="cellIs" dxfId="111" priority="126" operator="greaterThan">
      <formula>0</formula>
    </cfRule>
  </conditionalFormatting>
  <conditionalFormatting sqref="J64 J59 J54 J49 J44 J39">
    <cfRule type="cellIs" dxfId="110" priority="125" operator="greaterThan">
      <formula>0</formula>
    </cfRule>
  </conditionalFormatting>
  <conditionalFormatting sqref="K64 K59 K54 K49 K44 K39">
    <cfRule type="cellIs" dxfId="109" priority="124" operator="greaterThan">
      <formula>0</formula>
    </cfRule>
  </conditionalFormatting>
  <conditionalFormatting sqref="L64 L59 L54 L49 L44 L39">
    <cfRule type="cellIs" dxfId="108" priority="123" operator="greaterThan">
      <formula>0</formula>
    </cfRule>
  </conditionalFormatting>
  <conditionalFormatting sqref="F65 F60 F55 F50 F45 F40">
    <cfRule type="cellIs" dxfId="107" priority="122" operator="greaterThan">
      <formula>0</formula>
    </cfRule>
  </conditionalFormatting>
  <conditionalFormatting sqref="G65 G60 G55 G50 G45 G40">
    <cfRule type="cellIs" dxfId="106" priority="121" operator="greaterThan">
      <formula>0</formula>
    </cfRule>
  </conditionalFormatting>
  <conditionalFormatting sqref="H65 H60 H55 H50 H45 H40">
    <cfRule type="cellIs" dxfId="105" priority="120" operator="greaterThan">
      <formula>0</formula>
    </cfRule>
  </conditionalFormatting>
  <conditionalFormatting sqref="I65 I60 I55 I50 I45 I40">
    <cfRule type="cellIs" dxfId="104" priority="119" operator="greaterThan">
      <formula>0</formula>
    </cfRule>
  </conditionalFormatting>
  <conditionalFormatting sqref="J65 J60 J55 J50 J45 J40">
    <cfRule type="cellIs" dxfId="103" priority="118" operator="greaterThan">
      <formula>0</formula>
    </cfRule>
  </conditionalFormatting>
  <conditionalFormatting sqref="K100:L100 K95:L95 K90:L90 K85:L85 K80:L80 K75:L75 K70:L70">
    <cfRule type="cellIs" dxfId="102" priority="117" operator="greaterThan">
      <formula>0</formula>
    </cfRule>
  </conditionalFormatting>
  <conditionalFormatting sqref="F99 F94 F89 F84 F79 F74 F69">
    <cfRule type="cellIs" dxfId="101" priority="116" operator="greaterThan">
      <formula>0</formula>
    </cfRule>
  </conditionalFormatting>
  <conditionalFormatting sqref="G99 G94 G89 G84 G79 G74 G69">
    <cfRule type="cellIs" dxfId="100" priority="115" operator="greaterThan">
      <formula>0</formula>
    </cfRule>
  </conditionalFormatting>
  <conditionalFormatting sqref="H99 H94 H89 H84 H79 H74 H69">
    <cfRule type="cellIs" dxfId="99" priority="114" operator="greaterThan">
      <formula>0</formula>
    </cfRule>
  </conditionalFormatting>
  <conditionalFormatting sqref="I99 I94 I89 I84 I79 I74 I69">
    <cfRule type="cellIs" dxfId="98" priority="113" operator="greaterThan">
      <formula>0</formula>
    </cfRule>
  </conditionalFormatting>
  <conditionalFormatting sqref="J99 J94 J89 J84 J79 J74 J69">
    <cfRule type="cellIs" dxfId="97" priority="112" operator="greaterThan">
      <formula>0</formula>
    </cfRule>
  </conditionalFormatting>
  <conditionalFormatting sqref="K99 K94 K89 K84 K79 K74 K69">
    <cfRule type="cellIs" dxfId="96" priority="111" operator="greaterThan">
      <formula>0</formula>
    </cfRule>
  </conditionalFormatting>
  <conditionalFormatting sqref="L99 L94 L89 L84 L79 L74 L69">
    <cfRule type="cellIs" dxfId="95" priority="110" operator="greaterThan">
      <formula>0</formula>
    </cfRule>
  </conditionalFormatting>
  <conditionalFormatting sqref="F100 F95 F90 F85 F80 F75 F70">
    <cfRule type="cellIs" dxfId="94" priority="109" operator="greaterThan">
      <formula>0</formula>
    </cfRule>
  </conditionalFormatting>
  <conditionalFormatting sqref="G100 G95 G90 G85 G80 G75 G70">
    <cfRule type="cellIs" dxfId="93" priority="108" operator="greaterThan">
      <formula>0</formula>
    </cfRule>
  </conditionalFormatting>
  <conditionalFormatting sqref="H100 H95 H90 H85 H80 H75 H70">
    <cfRule type="cellIs" dxfId="92" priority="107" operator="greaterThan">
      <formula>0</formula>
    </cfRule>
  </conditionalFormatting>
  <conditionalFormatting sqref="I100 I95 I90 I85 I80 I75 I70">
    <cfRule type="cellIs" dxfId="91" priority="106" operator="greaterThan">
      <formula>0</formula>
    </cfRule>
  </conditionalFormatting>
  <conditionalFormatting sqref="J100 J95 J90 J85 J80 J75 J70">
    <cfRule type="cellIs" dxfId="90" priority="105" operator="greaterThan">
      <formula>0</formula>
    </cfRule>
  </conditionalFormatting>
  <conditionalFormatting sqref="K120:L120 K115:L115 K110:L110 K105:L105">
    <cfRule type="cellIs" dxfId="89" priority="104" operator="greaterThan">
      <formula>0</formula>
    </cfRule>
  </conditionalFormatting>
  <conditionalFormatting sqref="F119 F114 F109 F104">
    <cfRule type="cellIs" dxfId="88" priority="103" operator="greaterThan">
      <formula>0</formula>
    </cfRule>
  </conditionalFormatting>
  <conditionalFormatting sqref="G119 G114 G109 G104">
    <cfRule type="cellIs" dxfId="87" priority="102" operator="greaterThan">
      <formula>0</formula>
    </cfRule>
  </conditionalFormatting>
  <conditionalFormatting sqref="H119 H114 H109 H104">
    <cfRule type="cellIs" dxfId="86" priority="101" operator="greaterThan">
      <formula>0</formula>
    </cfRule>
  </conditionalFormatting>
  <conditionalFormatting sqref="I119 I114 I109 I104">
    <cfRule type="cellIs" dxfId="85" priority="100" operator="greaterThan">
      <formula>0</formula>
    </cfRule>
  </conditionalFormatting>
  <conditionalFormatting sqref="J119 J114 J109 J104">
    <cfRule type="cellIs" dxfId="84" priority="99" operator="greaterThan">
      <formula>0</formula>
    </cfRule>
  </conditionalFormatting>
  <conditionalFormatting sqref="K119 K114 K109 K104">
    <cfRule type="cellIs" dxfId="83" priority="98" operator="greaterThan">
      <formula>0</formula>
    </cfRule>
  </conditionalFormatting>
  <conditionalFormatting sqref="L119 L114 L109 L104">
    <cfRule type="cellIs" dxfId="82" priority="97" operator="greaterThan">
      <formula>0</formula>
    </cfRule>
  </conditionalFormatting>
  <conditionalFormatting sqref="F120 F115 F110 F105">
    <cfRule type="cellIs" dxfId="81" priority="96" operator="greaterThan">
      <formula>0</formula>
    </cfRule>
  </conditionalFormatting>
  <conditionalFormatting sqref="G120 G115 G110 G105">
    <cfRule type="cellIs" dxfId="80" priority="95" operator="greaterThan">
      <formula>0</formula>
    </cfRule>
  </conditionalFormatting>
  <conditionalFormatting sqref="H120 H115 H110 H105">
    <cfRule type="cellIs" dxfId="79" priority="94" operator="greaterThan">
      <formula>0</formula>
    </cfRule>
  </conditionalFormatting>
  <conditionalFormatting sqref="I120 I115 I110 I105">
    <cfRule type="cellIs" dxfId="78" priority="93" operator="greaterThan">
      <formula>0</formula>
    </cfRule>
  </conditionalFormatting>
  <conditionalFormatting sqref="J120 J115 J110 J105">
    <cfRule type="cellIs" dxfId="77" priority="92" operator="greaterThan">
      <formula>0</formula>
    </cfRule>
  </conditionalFormatting>
  <conditionalFormatting sqref="K140:L140 K135:L135 K130:L130 K125:L125">
    <cfRule type="cellIs" dxfId="76" priority="91" operator="greaterThan">
      <formula>0</formula>
    </cfRule>
  </conditionalFormatting>
  <conditionalFormatting sqref="F139 F134 F129 F124">
    <cfRule type="cellIs" dxfId="75" priority="90" operator="greaterThan">
      <formula>0</formula>
    </cfRule>
  </conditionalFormatting>
  <conditionalFormatting sqref="G139 G134 G129 G124">
    <cfRule type="cellIs" dxfId="74" priority="89" operator="greaterThan">
      <formula>0</formula>
    </cfRule>
  </conditionalFormatting>
  <conditionalFormatting sqref="H139 H134 H129 H124">
    <cfRule type="cellIs" dxfId="73" priority="88" operator="greaterThan">
      <formula>0</formula>
    </cfRule>
  </conditionalFormatting>
  <conditionalFormatting sqref="I139 I134 I129 I124">
    <cfRule type="cellIs" dxfId="72" priority="87" operator="greaterThan">
      <formula>0</formula>
    </cfRule>
  </conditionalFormatting>
  <conditionalFormatting sqref="J139 J134 J129 J124">
    <cfRule type="cellIs" dxfId="71" priority="86" operator="greaterThan">
      <formula>0</formula>
    </cfRule>
  </conditionalFormatting>
  <conditionalFormatting sqref="K139 K134 K129 K124">
    <cfRule type="cellIs" dxfId="70" priority="85" operator="greaterThan">
      <formula>0</formula>
    </cfRule>
  </conditionalFormatting>
  <conditionalFormatting sqref="L139 L134 L129 L124">
    <cfRule type="cellIs" dxfId="69" priority="84" operator="greaterThan">
      <formula>0</formula>
    </cfRule>
  </conditionalFormatting>
  <conditionalFormatting sqref="F140 F135 F130 F125">
    <cfRule type="cellIs" dxfId="68" priority="83" operator="greaterThan">
      <formula>0</formula>
    </cfRule>
  </conditionalFormatting>
  <conditionalFormatting sqref="G140 G135 G130 G125">
    <cfRule type="cellIs" dxfId="67" priority="82" operator="greaterThan">
      <formula>0</formula>
    </cfRule>
  </conditionalFormatting>
  <conditionalFormatting sqref="H140 H135 H130 H125">
    <cfRule type="cellIs" dxfId="66" priority="81" operator="greaterThan">
      <formula>0</formula>
    </cfRule>
  </conditionalFormatting>
  <conditionalFormatting sqref="I140 I135 I130 I125">
    <cfRule type="cellIs" dxfId="65" priority="80" operator="greaterThan">
      <formula>0</formula>
    </cfRule>
  </conditionalFormatting>
  <conditionalFormatting sqref="J140 J135 J130 J125">
    <cfRule type="cellIs" dxfId="64" priority="79" operator="greaterThan">
      <formula>0</formula>
    </cfRule>
  </conditionalFormatting>
  <conditionalFormatting sqref="K160:L160 K155:L155 K150:L150 K145:L145">
    <cfRule type="cellIs" dxfId="63" priority="78" operator="greaterThan">
      <formula>0</formula>
    </cfRule>
  </conditionalFormatting>
  <conditionalFormatting sqref="F159 F154 F149 F144">
    <cfRule type="cellIs" dxfId="62" priority="77" operator="greaterThan">
      <formula>0</formula>
    </cfRule>
  </conditionalFormatting>
  <conditionalFormatting sqref="G159 G154 G149 G144">
    <cfRule type="cellIs" dxfId="61" priority="76" operator="greaterThan">
      <formula>0</formula>
    </cfRule>
  </conditionalFormatting>
  <conditionalFormatting sqref="H159 H154 H149 H144">
    <cfRule type="cellIs" dxfId="60" priority="75" operator="greaterThan">
      <formula>0</formula>
    </cfRule>
  </conditionalFormatting>
  <conditionalFormatting sqref="I159 I154 I149 I144">
    <cfRule type="cellIs" dxfId="59" priority="74" operator="greaterThan">
      <formula>0</formula>
    </cfRule>
  </conditionalFormatting>
  <conditionalFormatting sqref="J159 J154 J149 J144">
    <cfRule type="cellIs" dxfId="58" priority="73" operator="greaterThan">
      <formula>0</formula>
    </cfRule>
  </conditionalFormatting>
  <conditionalFormatting sqref="K159 K154 K149 K144">
    <cfRule type="cellIs" dxfId="57" priority="72" operator="greaterThan">
      <formula>0</formula>
    </cfRule>
  </conditionalFormatting>
  <conditionalFormatting sqref="L159 L154 L149 L144">
    <cfRule type="cellIs" dxfId="56" priority="71" operator="greaterThan">
      <formula>0</formula>
    </cfRule>
  </conditionalFormatting>
  <conditionalFormatting sqref="F160 F155 F150 F145">
    <cfRule type="cellIs" dxfId="55" priority="70" operator="greaterThan">
      <formula>0</formula>
    </cfRule>
  </conditionalFormatting>
  <conditionalFormatting sqref="G160 G155 G150 G145">
    <cfRule type="cellIs" dxfId="54" priority="69" operator="greaterThan">
      <formula>0</formula>
    </cfRule>
  </conditionalFormatting>
  <conditionalFormatting sqref="H160 H155 H150 H145">
    <cfRule type="cellIs" dxfId="53" priority="68" operator="greaterThan">
      <formula>0</formula>
    </cfRule>
  </conditionalFormatting>
  <conditionalFormatting sqref="I160 I155 I150 I145">
    <cfRule type="cellIs" dxfId="52" priority="67" operator="greaterThan">
      <formula>0</formula>
    </cfRule>
  </conditionalFormatting>
  <conditionalFormatting sqref="J160 J155 J150 J145">
    <cfRule type="cellIs" dxfId="51" priority="66" operator="greaterThan">
      <formula>0</formula>
    </cfRule>
  </conditionalFormatting>
  <conditionalFormatting sqref="K185:L185 K180:L180 K175:L175 K170:L170 K165:L165">
    <cfRule type="cellIs" dxfId="50" priority="65" operator="greaterThan">
      <formula>0</formula>
    </cfRule>
  </conditionalFormatting>
  <conditionalFormatting sqref="F184 F179 F174 F169 F164">
    <cfRule type="cellIs" dxfId="49" priority="64" operator="greaterThan">
      <formula>0</formula>
    </cfRule>
  </conditionalFormatting>
  <conditionalFormatting sqref="G184 G179 G174 G169 G164">
    <cfRule type="cellIs" dxfId="48" priority="63" operator="greaterThan">
      <formula>0</formula>
    </cfRule>
  </conditionalFormatting>
  <conditionalFormatting sqref="H184 H179 H174 H169 H164">
    <cfRule type="cellIs" dxfId="47" priority="62" operator="greaterThan">
      <formula>0</formula>
    </cfRule>
  </conditionalFormatting>
  <conditionalFormatting sqref="I184 I179 I174 I169 I164">
    <cfRule type="cellIs" dxfId="46" priority="61" operator="greaterThan">
      <formula>0</formula>
    </cfRule>
  </conditionalFormatting>
  <conditionalFormatting sqref="J184 J179 J174 J169 J164">
    <cfRule type="cellIs" dxfId="45" priority="60" operator="greaterThan">
      <formula>0</formula>
    </cfRule>
  </conditionalFormatting>
  <conditionalFormatting sqref="K184 K179 K174 K169 K164">
    <cfRule type="cellIs" dxfId="44" priority="59" operator="greaterThan">
      <formula>0</formula>
    </cfRule>
  </conditionalFormatting>
  <conditionalFormatting sqref="L184 L179 L174 L169 L164">
    <cfRule type="cellIs" dxfId="43" priority="58" operator="greaterThan">
      <formula>0</formula>
    </cfRule>
  </conditionalFormatting>
  <conditionalFormatting sqref="F185 F180 F175 F170 F165">
    <cfRule type="cellIs" dxfId="42" priority="57" operator="greaterThan">
      <formula>0</formula>
    </cfRule>
  </conditionalFormatting>
  <conditionalFormatting sqref="G185 G180 G175 G170 G165">
    <cfRule type="cellIs" dxfId="41" priority="56" operator="greaterThan">
      <formula>0</formula>
    </cfRule>
  </conditionalFormatting>
  <conditionalFormatting sqref="H185 H180 H175 H170 H165">
    <cfRule type="cellIs" dxfId="40" priority="55" operator="greaterThan">
      <formula>0</formula>
    </cfRule>
  </conditionalFormatting>
  <conditionalFormatting sqref="I185 I180 I175 I170 I165">
    <cfRule type="cellIs" dxfId="39" priority="54" operator="greaterThan">
      <formula>0</formula>
    </cfRule>
  </conditionalFormatting>
  <conditionalFormatting sqref="J185 J180 J175 J170 J165">
    <cfRule type="cellIs" dxfId="38" priority="53" operator="greaterThan">
      <formula>0</formula>
    </cfRule>
  </conditionalFormatting>
  <conditionalFormatting sqref="K205:L205 K200:L200 K195:L195 K190:L190">
    <cfRule type="cellIs" dxfId="37" priority="52" operator="greaterThan">
      <formula>0</formula>
    </cfRule>
  </conditionalFormatting>
  <conditionalFormatting sqref="F204 F199 F194 F189">
    <cfRule type="cellIs" dxfId="36" priority="51" operator="greaterThan">
      <formula>0</formula>
    </cfRule>
  </conditionalFormatting>
  <conditionalFormatting sqref="G204 G199 G194 G189">
    <cfRule type="cellIs" dxfId="35" priority="50" operator="greaterThan">
      <formula>0</formula>
    </cfRule>
  </conditionalFormatting>
  <conditionalFormatting sqref="H204 H199 H194 H189">
    <cfRule type="cellIs" dxfId="34" priority="49" operator="greaterThan">
      <formula>0</formula>
    </cfRule>
  </conditionalFormatting>
  <conditionalFormatting sqref="I204 I199 I194 I189">
    <cfRule type="cellIs" dxfId="33" priority="48" operator="greaterThan">
      <formula>0</formula>
    </cfRule>
  </conditionalFormatting>
  <conditionalFormatting sqref="J204 J199 J194 J189">
    <cfRule type="cellIs" dxfId="32" priority="47" operator="greaterThan">
      <formula>0</formula>
    </cfRule>
  </conditionalFormatting>
  <conditionalFormatting sqref="K204 K199 K194 K189">
    <cfRule type="cellIs" dxfId="31" priority="46" operator="greaterThan">
      <formula>0</formula>
    </cfRule>
  </conditionalFormatting>
  <conditionalFormatting sqref="L204 L199 L194 L189">
    <cfRule type="cellIs" dxfId="30" priority="45" operator="greaterThan">
      <formula>0</formula>
    </cfRule>
  </conditionalFormatting>
  <conditionalFormatting sqref="F205 F200 F195 F190">
    <cfRule type="cellIs" dxfId="29" priority="44" operator="greaterThan">
      <formula>0</formula>
    </cfRule>
  </conditionalFormatting>
  <conditionalFormatting sqref="G205 G200 G195 G190">
    <cfRule type="cellIs" dxfId="28" priority="43" operator="greaterThan">
      <formula>0</formula>
    </cfRule>
  </conditionalFormatting>
  <conditionalFormatting sqref="H205 H200 H195 H190">
    <cfRule type="cellIs" dxfId="27" priority="42" operator="greaterThan">
      <formula>0</formula>
    </cfRule>
  </conditionalFormatting>
  <conditionalFormatting sqref="I205 I200 I195 I190">
    <cfRule type="cellIs" dxfId="26" priority="41" operator="greaterThan">
      <formula>0</formula>
    </cfRule>
  </conditionalFormatting>
  <conditionalFormatting sqref="J205 J200 J195 J190">
    <cfRule type="cellIs" dxfId="25" priority="40" operator="greaterThan">
      <formula>0</formula>
    </cfRule>
  </conditionalFormatting>
  <conditionalFormatting sqref="K230:L230 K225:L225 K220:L220 K215:L215 K210:L210">
    <cfRule type="cellIs" dxfId="24" priority="39" operator="greaterThan">
      <formula>0</formula>
    </cfRule>
  </conditionalFormatting>
  <conditionalFormatting sqref="F229 F224 F219 F214 F209">
    <cfRule type="cellIs" dxfId="23" priority="38" operator="greaterThan">
      <formula>0</formula>
    </cfRule>
  </conditionalFormatting>
  <conditionalFormatting sqref="G229 G224 G219 G214 G209">
    <cfRule type="cellIs" dxfId="22" priority="37" operator="greaterThan">
      <formula>0</formula>
    </cfRule>
  </conditionalFormatting>
  <conditionalFormatting sqref="H229 H224 H219 H214 H209">
    <cfRule type="cellIs" dxfId="21" priority="36" operator="greaterThan">
      <formula>0</formula>
    </cfRule>
  </conditionalFormatting>
  <conditionalFormatting sqref="I229 I224 I219 I214 I209">
    <cfRule type="cellIs" dxfId="20" priority="35" operator="greaterThan">
      <formula>0</formula>
    </cfRule>
  </conditionalFormatting>
  <conditionalFormatting sqref="J229 J224 J219 J214 J209">
    <cfRule type="cellIs" dxfId="19" priority="34" operator="greaterThan">
      <formula>0</formula>
    </cfRule>
  </conditionalFormatting>
  <conditionalFormatting sqref="K229 K224 K219 K214 K209">
    <cfRule type="cellIs" dxfId="18" priority="33" operator="greaterThan">
      <formula>0</formula>
    </cfRule>
  </conditionalFormatting>
  <conditionalFormatting sqref="L229 L224 L219 L214 L209">
    <cfRule type="cellIs" dxfId="17" priority="32" operator="greaterThan">
      <formula>0</formula>
    </cfRule>
  </conditionalFormatting>
  <conditionalFormatting sqref="F230 F225 F220 F215 F210">
    <cfRule type="cellIs" dxfId="16" priority="31" operator="greaterThan">
      <formula>0</formula>
    </cfRule>
  </conditionalFormatting>
  <conditionalFormatting sqref="G230 G225 G220 G215 G210">
    <cfRule type="cellIs" dxfId="15" priority="30" operator="greaterThan">
      <formula>0</formula>
    </cfRule>
  </conditionalFormatting>
  <conditionalFormatting sqref="H230 H225 H220 H215 H210">
    <cfRule type="cellIs" dxfId="14" priority="29" operator="greaterThan">
      <formula>0</formula>
    </cfRule>
  </conditionalFormatting>
  <conditionalFormatting sqref="I230 I225 I220 I215 I210">
    <cfRule type="cellIs" dxfId="13" priority="28" operator="greaterThan">
      <formula>0</formula>
    </cfRule>
  </conditionalFormatting>
  <conditionalFormatting sqref="J230 J225 J220 J215 J210">
    <cfRule type="cellIs" dxfId="12" priority="27" operator="greaterThan">
      <formula>0</formula>
    </cfRule>
  </conditionalFormatting>
  <conditionalFormatting sqref="K270:L270 K265:L265 K260:L260">
    <cfRule type="cellIs" dxfId="11" priority="13" operator="greaterThan">
      <formula>0</formula>
    </cfRule>
  </conditionalFormatting>
  <conditionalFormatting sqref="F269 F264 F259">
    <cfRule type="cellIs" dxfId="10" priority="12" operator="greaterThan">
      <formula>0</formula>
    </cfRule>
  </conditionalFormatting>
  <conditionalFormatting sqref="G269 G264 G259">
    <cfRule type="cellIs" dxfId="9" priority="11" operator="greaterThan">
      <formula>0</formula>
    </cfRule>
  </conditionalFormatting>
  <conditionalFormatting sqref="H269 H264 H259">
    <cfRule type="cellIs" dxfId="8" priority="10" operator="greaterThan">
      <formula>0</formula>
    </cfRule>
  </conditionalFormatting>
  <conditionalFormatting sqref="I269 I264 I259">
    <cfRule type="cellIs" dxfId="7" priority="9" operator="greaterThan">
      <formula>0</formula>
    </cfRule>
  </conditionalFormatting>
  <conditionalFormatting sqref="J269 J264 J259">
    <cfRule type="cellIs" dxfId="6" priority="8" operator="greaterThan">
      <formula>0</formula>
    </cfRule>
  </conditionalFormatting>
  <conditionalFormatting sqref="K269 K264 K259">
    <cfRule type="cellIs" dxfId="5" priority="7" operator="greaterThan">
      <formula>0</formula>
    </cfRule>
  </conditionalFormatting>
  <conditionalFormatting sqref="L269 L264 L259">
    <cfRule type="cellIs" dxfId="4" priority="6" operator="greaterThan">
      <formula>0</formula>
    </cfRule>
  </conditionalFormatting>
  <conditionalFormatting sqref="F270 F265 F260">
    <cfRule type="cellIs" dxfId="3" priority="5" operator="greaterThan">
      <formula>0</formula>
    </cfRule>
  </conditionalFormatting>
  <conditionalFormatting sqref="G270 G265 G260">
    <cfRule type="cellIs" dxfId="2" priority="4" operator="greaterThan">
      <formula>0</formula>
    </cfRule>
  </conditionalFormatting>
  <conditionalFormatting sqref="H270 H265 H260">
    <cfRule type="cellIs" dxfId="1" priority="3" operator="greaterThan">
      <formula>0</formula>
    </cfRule>
  </conditionalFormatting>
  <conditionalFormatting sqref="I270 I265 I260">
    <cfRule type="cellIs" dxfId="0" priority="2" operator="greaterThan">
      <formula>0</formula>
    </cfRule>
  </conditionalFormatting>
  <pageMargins left="0.70866141732283472" right="0.70866141732283472" top="0.74803149606299213" bottom="0.74803149606299213" header="0.31496062992125984" footer="0.31496062992125984"/>
  <pageSetup paperSize="9" scale="45" fitToHeight="0" orientation="portrait" r:id="rId1"/>
  <rowBreaks count="2" manualBreakCount="2">
    <brk id="102" max="16383" man="1"/>
    <brk id="197"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Data</vt:lpstr>
      <vt:lpstr>Sauv</vt:lpstr>
      <vt:lpstr>ImprimerPointage</vt:lpstr>
      <vt:lpstr>ImprimerPointage!Impression_des_titres</vt:lpstr>
      <vt:lpstr>Pointage</vt:lpstr>
      <vt:lpstr>TabHeur</vt:lpstr>
      <vt:lpstr>Data!Zone_d_impression</vt:lpstr>
      <vt:lpstr>ImprimerPointage!Zone_d_impression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dc:creator>
  <dc:description>Avec copier coller des données des fiches de salaire N-1</dc:description>
  <cp:lastModifiedBy>TH</cp:lastModifiedBy>
  <cp:lastPrinted>2019-07-24T10:24:16Z</cp:lastPrinted>
  <dcterms:created xsi:type="dcterms:W3CDTF">2018-11-04T09:07:41Z</dcterms:created>
  <dcterms:modified xsi:type="dcterms:W3CDTF">2019-07-28T15:03:06Z</dcterms:modified>
</cp:coreProperties>
</file>