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nnic\Desktop\"/>
    </mc:Choice>
  </mc:AlternateContent>
  <bookViews>
    <workbookView xWindow="0" yWindow="0" windowWidth="28800" windowHeight="12435"/>
  </bookViews>
  <sheets>
    <sheet name="Opérations" sheetId="1" r:id="rId1"/>
    <sheet name="Dpense_revenu" sheetId="3" r:id="rId2"/>
    <sheet name="Données" sheetId="2" r:id="rId3"/>
  </sheets>
  <externalReferences>
    <externalReference r:id="rId4"/>
  </externalReferences>
  <definedNames>
    <definedName name="Alimentation">Données!$B$2:$B$3</definedName>
    <definedName name="Animaux">Données!$E$2:$E$5</definedName>
    <definedName name="Auto">Données!$C$2:$C$6</definedName>
    <definedName name="Banque">Données!$D$2</definedName>
    <definedName name="Catégorie">Données!$B$1:$O$1</definedName>
    <definedName name="Débit">Données!$F$2</definedName>
    <definedName name="Divers">Données!$G$2</definedName>
    <definedName name="Habillement">Données!$H$2:$H$4</definedName>
    <definedName name="Impôt">Données!$I$2:$I$4</definedName>
    <definedName name="Loisir">Données!$J$2:$J$14</definedName>
    <definedName name="Maison">Données!$K$2:$K$7</definedName>
    <definedName name="Mouvement">Données!$L$2:$L$3</definedName>
    <definedName name="Paiement">Données!$M$2:$M$8</definedName>
    <definedName name="Revenu">Données!$N$2:$N$8</definedName>
    <definedName name="Santé">Données!$O$2:$O$8</definedName>
    <definedName name="Tiers">Données!$A$2:$A$39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0" i="3" l="1"/>
  <c r="S31" i="3"/>
  <c r="S32" i="3"/>
  <c r="S33" i="3"/>
  <c r="S34" i="3"/>
  <c r="S35" i="3"/>
  <c r="S36" i="3"/>
  <c r="S37" i="3"/>
  <c r="S38" i="3"/>
  <c r="S39" i="3"/>
  <c r="S40" i="3"/>
  <c r="S29" i="3"/>
  <c r="P9" i="1"/>
  <c r="S15" i="3" l="1"/>
  <c r="S16" i="3"/>
  <c r="S17" i="3"/>
  <c r="S18" i="3"/>
  <c r="S19" i="3"/>
  <c r="S20" i="3"/>
  <c r="S21" i="3"/>
  <c r="S22" i="3"/>
  <c r="S23" i="3"/>
  <c r="S24" i="3"/>
  <c r="S25" i="3"/>
  <c r="S14" i="3"/>
  <c r="R22" i="3"/>
  <c r="R23" i="3"/>
  <c r="R24" i="3"/>
  <c r="R25" i="3"/>
  <c r="R14" i="3"/>
  <c r="R15" i="3"/>
  <c r="R16" i="3"/>
  <c r="T16" i="3" s="1"/>
  <c r="R17" i="3"/>
  <c r="R18" i="3"/>
  <c r="R19" i="3"/>
  <c r="R20" i="3"/>
  <c r="R21" i="3"/>
  <c r="U4" i="3"/>
  <c r="U5" i="3"/>
  <c r="U6" i="3"/>
  <c r="U7" i="3"/>
  <c r="U8" i="3"/>
  <c r="Q5" i="3"/>
  <c r="Q6" i="3"/>
  <c r="Q7" i="3"/>
  <c r="Q8" i="3"/>
  <c r="Q4" i="3"/>
  <c r="T20" i="3" l="1"/>
  <c r="T15" i="3"/>
  <c r="T18" i="3"/>
  <c r="T21" i="3"/>
  <c r="T25" i="3"/>
  <c r="T24" i="3"/>
  <c r="T19" i="3"/>
  <c r="T23" i="3"/>
  <c r="T22" i="3"/>
  <c r="T17" i="3"/>
  <c r="T14" i="3"/>
  <c r="Q2" i="3"/>
  <c r="U2" i="3"/>
  <c r="I51" i="3" s="1"/>
  <c r="J49" i="3"/>
  <c r="F4" i="3"/>
  <c r="R10" i="3" l="1"/>
  <c r="I5" i="3"/>
  <c r="M5" i="3" s="1"/>
  <c r="I6" i="3"/>
  <c r="M6" i="3" s="1"/>
  <c r="I7" i="3"/>
  <c r="M7" i="3" s="1"/>
  <c r="I8" i="3"/>
  <c r="M8" i="3" s="1"/>
  <c r="I9" i="3"/>
  <c r="M9" i="3" s="1"/>
  <c r="I10" i="3"/>
  <c r="M10" i="3" s="1"/>
  <c r="I11" i="3"/>
  <c r="M11" i="3" s="1"/>
  <c r="I12" i="3"/>
  <c r="M12" i="3" s="1"/>
  <c r="I13" i="3"/>
  <c r="M13" i="3" s="1"/>
  <c r="I14" i="3"/>
  <c r="M14" i="3" s="1"/>
  <c r="I15" i="3"/>
  <c r="M15" i="3" s="1"/>
  <c r="I16" i="3"/>
  <c r="M16" i="3" s="1"/>
  <c r="I17" i="3"/>
  <c r="M17" i="3" s="1"/>
  <c r="I18" i="3"/>
  <c r="M18" i="3" s="1"/>
  <c r="I19" i="3"/>
  <c r="M19" i="3" s="1"/>
  <c r="I20" i="3"/>
  <c r="M20" i="3" s="1"/>
  <c r="I21" i="3"/>
  <c r="M21" i="3" s="1"/>
  <c r="I22" i="3"/>
  <c r="M22" i="3" s="1"/>
  <c r="I23" i="3"/>
  <c r="M23" i="3" s="1"/>
  <c r="I24" i="3"/>
  <c r="M24" i="3" s="1"/>
  <c r="I25" i="3"/>
  <c r="M25" i="3" s="1"/>
  <c r="I26" i="3"/>
  <c r="M26" i="3" s="1"/>
  <c r="I27" i="3"/>
  <c r="M27" i="3" s="1"/>
  <c r="I28" i="3"/>
  <c r="M28" i="3" s="1"/>
  <c r="I29" i="3"/>
  <c r="M29" i="3" s="1"/>
  <c r="I30" i="3"/>
  <c r="M30" i="3" s="1"/>
  <c r="I31" i="3"/>
  <c r="M31" i="3" s="1"/>
  <c r="I32" i="3"/>
  <c r="M32" i="3" s="1"/>
  <c r="I33" i="3"/>
  <c r="M33" i="3" s="1"/>
  <c r="I34" i="3"/>
  <c r="M34" i="3" s="1"/>
  <c r="I35" i="3"/>
  <c r="M35" i="3" s="1"/>
  <c r="I36" i="3"/>
  <c r="M36" i="3" s="1"/>
  <c r="I37" i="3"/>
  <c r="M37" i="3" s="1"/>
  <c r="I38" i="3"/>
  <c r="M38" i="3" s="1"/>
  <c r="I39" i="3"/>
  <c r="M39" i="3" s="1"/>
  <c r="I40" i="3"/>
  <c r="M40" i="3" s="1"/>
  <c r="I41" i="3"/>
  <c r="M41" i="3" s="1"/>
  <c r="I42" i="3"/>
  <c r="M42" i="3" s="1"/>
  <c r="I43" i="3"/>
  <c r="M43" i="3" s="1"/>
  <c r="I44" i="3"/>
  <c r="M44" i="3" s="1"/>
  <c r="I45" i="3"/>
  <c r="M45" i="3" s="1"/>
  <c r="I46" i="3"/>
  <c r="M46" i="3" s="1"/>
  <c r="I47" i="3"/>
  <c r="M47" i="3" s="1"/>
  <c r="I48" i="3"/>
  <c r="M48" i="3" s="1"/>
  <c r="I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4" i="3"/>
  <c r="F5" i="3"/>
  <c r="F6" i="3"/>
  <c r="F7" i="3"/>
  <c r="F8" i="3"/>
  <c r="F9" i="3"/>
  <c r="F10" i="3"/>
  <c r="F11" i="3"/>
  <c r="F12" i="3"/>
  <c r="F13" i="3"/>
  <c r="F14" i="3"/>
  <c r="F15" i="3"/>
  <c r="M4" i="3" l="1"/>
  <c r="M49" i="3" s="1"/>
  <c r="I49" i="3"/>
  <c r="I52" i="3" s="1"/>
  <c r="F2" i="3"/>
  <c r="C2" i="3"/>
  <c r="I2" i="3"/>
  <c r="L12" i="1"/>
  <c r="L29" i="1" l="1"/>
  <c r="L30" i="1"/>
  <c r="L31" i="1"/>
  <c r="L13" i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B3" i="1"/>
  <c r="B7" i="1"/>
  <c r="B6" i="1"/>
  <c r="B5" i="1"/>
  <c r="B4" i="1"/>
  <c r="B8" i="1" l="1"/>
  <c r="C5" i="1"/>
  <c r="P4" i="1"/>
  <c r="P3" i="1"/>
  <c r="P7" i="1" l="1"/>
  <c r="U35" i="3"/>
</calcChain>
</file>

<file path=xl/sharedStrings.xml><?xml version="1.0" encoding="utf-8"?>
<sst xmlns="http://schemas.openxmlformats.org/spreadsheetml/2006/main" count="344" uniqueCount="146">
  <si>
    <t>Payé par CB :</t>
  </si>
  <si>
    <t>Payé par chèque :</t>
  </si>
  <si>
    <t>Payé en liquide :</t>
  </si>
  <si>
    <t>Prélèvement :</t>
  </si>
  <si>
    <t>Crédit caisse :</t>
  </si>
  <si>
    <t>Solde caisse :</t>
  </si>
  <si>
    <t>Date</t>
  </si>
  <si>
    <t>Tiers</t>
  </si>
  <si>
    <t>Catégorie</t>
  </si>
  <si>
    <t>Sous catégorie</t>
  </si>
  <si>
    <t>Paiement</t>
  </si>
  <si>
    <t>P</t>
  </si>
  <si>
    <t xml:space="preserve">Débit  </t>
  </si>
  <si>
    <t xml:space="preserve">Crédit  </t>
  </si>
  <si>
    <t xml:space="preserve">Solde  </t>
  </si>
  <si>
    <t xml:space="preserve">Solde antérieur :   </t>
  </si>
  <si>
    <t xml:space="preserve">Crédit :   </t>
  </si>
  <si>
    <t xml:space="preserve">Débit :   </t>
  </si>
  <si>
    <t xml:space="preserve">Solde final :   </t>
  </si>
  <si>
    <t xml:space="preserve">Ecart :   </t>
  </si>
  <si>
    <t xml:space="preserve">Encours carte mois en cours :   </t>
  </si>
  <si>
    <t>Autoroute</t>
  </si>
  <si>
    <t>Autres fournisseurs</t>
  </si>
  <si>
    <t>Boucherie</t>
  </si>
  <si>
    <t>Boulangerie</t>
  </si>
  <si>
    <t>CA44</t>
  </si>
  <si>
    <t>Caisse</t>
  </si>
  <si>
    <t>Canal</t>
  </si>
  <si>
    <t>Compte courant</t>
  </si>
  <si>
    <t>Compte d'épargne</t>
  </si>
  <si>
    <t>CPAM</t>
  </si>
  <si>
    <t>CRAM</t>
  </si>
  <si>
    <t>Dc Brossier</t>
  </si>
  <si>
    <t>Dc Delfosse</t>
  </si>
  <si>
    <t>Dc Elkouri</t>
  </si>
  <si>
    <t>Decathlon</t>
  </si>
  <si>
    <t>Divers</t>
  </si>
  <si>
    <t>Don Bosco</t>
  </si>
  <si>
    <t>DxO</t>
  </si>
  <si>
    <t>EDF</t>
  </si>
  <si>
    <t>Epicerie</t>
  </si>
  <si>
    <t>Gaudin</t>
  </si>
  <si>
    <t>GDF SUEZ</t>
  </si>
  <si>
    <t>Grande surface</t>
  </si>
  <si>
    <t>Harmonie Mutualité</t>
  </si>
  <si>
    <t>Jardinerie</t>
  </si>
  <si>
    <t>MAAF</t>
  </si>
  <si>
    <t>Magasin Bricolage</t>
  </si>
  <si>
    <t>Matériel.net</t>
  </si>
  <si>
    <t>Numéricable</t>
  </si>
  <si>
    <t>Pharmacie</t>
  </si>
  <si>
    <t>Poissonnerie</t>
  </si>
  <si>
    <t>Restaurant divers</t>
  </si>
  <si>
    <t>Resto du cœur</t>
  </si>
  <si>
    <t>Station</t>
  </si>
  <si>
    <t>Tabac</t>
  </si>
  <si>
    <t>Toyota</t>
  </si>
  <si>
    <t>Trésor public</t>
  </si>
  <si>
    <t>Marché</t>
  </si>
  <si>
    <t>Alimentation</t>
  </si>
  <si>
    <t>Auto</t>
  </si>
  <si>
    <t>Banque</t>
  </si>
  <si>
    <t>Débit</t>
  </si>
  <si>
    <t>Habillement</t>
  </si>
  <si>
    <t>Impôt</t>
  </si>
  <si>
    <t>Loisir</t>
  </si>
  <si>
    <t>Maison</t>
  </si>
  <si>
    <t>Revenu</t>
  </si>
  <si>
    <t>Santé</t>
  </si>
  <si>
    <t>Produit alimentaire</t>
  </si>
  <si>
    <t>Auto assurance</t>
  </si>
  <si>
    <t>Frais bancaire</t>
  </si>
  <si>
    <t>Chat croquette</t>
  </si>
  <si>
    <t>H Chaussure</t>
  </si>
  <si>
    <t>Impôt amende</t>
  </si>
  <si>
    <t>L Bar</t>
  </si>
  <si>
    <t>Maison assurance</t>
  </si>
  <si>
    <t>CB</t>
  </si>
  <si>
    <t>Don</t>
  </si>
  <si>
    <t>Santé assurance</t>
  </si>
  <si>
    <t>Restaurant alim</t>
  </si>
  <si>
    <t>Auto carburant</t>
  </si>
  <si>
    <t>Chat litière</t>
  </si>
  <si>
    <t>H Pressing</t>
  </si>
  <si>
    <t>Impôts locaux</t>
  </si>
  <si>
    <t>L Billard adhésion</t>
  </si>
  <si>
    <t>Maison Electricité</t>
  </si>
  <si>
    <t>Crédit</t>
  </si>
  <si>
    <t>Intérêt de placement</t>
  </si>
  <si>
    <t>Santé dentiste</t>
  </si>
  <si>
    <t>Auto entretien</t>
  </si>
  <si>
    <t>Chat matériel</t>
  </si>
  <si>
    <t>H Vêtement</t>
  </si>
  <si>
    <t>Impôt revenu</t>
  </si>
  <si>
    <t>L Cigarette</t>
  </si>
  <si>
    <t>Maison entretien</t>
  </si>
  <si>
    <t>Ch</t>
  </si>
  <si>
    <t>Remboursement divers</t>
  </si>
  <si>
    <t>Santé docteur</t>
  </si>
  <si>
    <t>Auto parking</t>
  </si>
  <si>
    <t>L Informatique</t>
  </si>
  <si>
    <t>Maison équipement</t>
  </si>
  <si>
    <t>Remboursement frais santé</t>
  </si>
  <si>
    <t>Santé médoc</t>
  </si>
  <si>
    <t>Auto péage</t>
  </si>
  <si>
    <t>L Internet télé téléphone</t>
  </si>
  <si>
    <t>Maison Gaz</t>
  </si>
  <si>
    <t>Liq</t>
  </si>
  <si>
    <t>Retraite complémentaire</t>
  </si>
  <si>
    <t>Santé opticien oculiste</t>
  </si>
  <si>
    <t>L Invitation</t>
  </si>
  <si>
    <t>Maison loyer</t>
  </si>
  <si>
    <t>Prélev</t>
  </si>
  <si>
    <t>Retraite régime générale</t>
  </si>
  <si>
    <t>Santé radiologie</t>
  </si>
  <si>
    <t>L Jardinage</t>
  </si>
  <si>
    <t>V Ext</t>
  </si>
  <si>
    <t>Vente de matériel</t>
  </si>
  <si>
    <t>Santé Rhumatologie</t>
  </si>
  <si>
    <t>L Jeux</t>
  </si>
  <si>
    <t>L Livre et magasine</t>
  </si>
  <si>
    <t>L matériel</t>
  </si>
  <si>
    <t>L Oiseau graine</t>
  </si>
  <si>
    <t>L Photo</t>
  </si>
  <si>
    <t>L Vacances</t>
  </si>
  <si>
    <t>Animaux</t>
  </si>
  <si>
    <t>Oiseau graines</t>
  </si>
  <si>
    <t>x</t>
  </si>
  <si>
    <t>o</t>
  </si>
  <si>
    <t>OPERATION SUR COMPTE COURANT ET CAISSE</t>
  </si>
  <si>
    <t>Retrait DAB</t>
  </si>
  <si>
    <t>Chat</t>
  </si>
  <si>
    <t>Oiseau</t>
  </si>
  <si>
    <t>Budget</t>
  </si>
  <si>
    <t xml:space="preserve">Δ </t>
  </si>
  <si>
    <t>Revenus</t>
  </si>
  <si>
    <t>R AGIRC Ex-cips</t>
  </si>
  <si>
    <t>R ARRCO Ex-cipca</t>
  </si>
  <si>
    <t>R ARRCO Ex-cipcr</t>
  </si>
  <si>
    <t>REUNICA</t>
  </si>
  <si>
    <t>Total revenu</t>
  </si>
  <si>
    <t>Autres revenus</t>
  </si>
  <si>
    <t>Prévision  revenu</t>
  </si>
  <si>
    <t>Dépenses</t>
  </si>
  <si>
    <t>En cours carte a débit différé</t>
  </si>
  <si>
    <t>19/12/20157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</si>
</sst>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4" tint="-0.499984740745262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20"/>
      <color theme="4" tint="-0.499984740745262"/>
      <name val="Calibri"/>
      <family val="2"/>
      <scheme val="minor"/>
    </font>
    <font>
      <b/>
      <sz val="12"/>
      <color theme="4" tint="-0.499984740745262"/>
      <name val="Calibri"/>
      <family val="2"/>
    </font>
    <font>
      <b/>
      <sz val="12"/>
      <color theme="8" tint="-0.499984740745262"/>
      <name val="Calibri"/>
      <family val="2"/>
    </font>
    <font>
      <b/>
      <sz val="12"/>
      <color theme="8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2"/>
      <name val="Calibri"/>
      <family val="2"/>
    </font>
    <font>
      <sz val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193F61"/>
        <bgColor indexed="64"/>
      </patternFill>
    </fill>
    <fill>
      <patternFill patternType="solid">
        <fgColor rgb="FF183D5E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double">
        <color theme="0"/>
      </top>
      <bottom/>
      <diagonal/>
    </border>
    <border>
      <left style="double">
        <color theme="0"/>
      </left>
      <right/>
      <top style="double">
        <color theme="0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69">
    <xf numFmtId="0" fontId="0" fillId="0" borderId="0" xfId="0"/>
    <xf numFmtId="0" fontId="3" fillId="4" borderId="0" xfId="0" applyFont="1" applyFill="1"/>
    <xf numFmtId="44" fontId="3" fillId="4" borderId="0" xfId="1" applyFont="1" applyFill="1"/>
    <xf numFmtId="0" fontId="3" fillId="4" borderId="0" xfId="0" applyFont="1" applyFill="1" applyAlignment="1">
      <alignment horizontal="center"/>
    </xf>
    <xf numFmtId="44" fontId="3" fillId="4" borderId="0" xfId="1" applyFont="1" applyFill="1" applyAlignment="1">
      <alignment horizontal="right"/>
    </xf>
    <xf numFmtId="0" fontId="3" fillId="4" borderId="0" xfId="0" applyFont="1" applyFill="1" applyAlignment="1">
      <alignment horizontal="right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/>
    <xf numFmtId="0" fontId="4" fillId="3" borderId="0" xfId="0" applyFont="1" applyFill="1" applyAlignment="1">
      <alignment horizontal="center"/>
    </xf>
    <xf numFmtId="44" fontId="4" fillId="3" borderId="0" xfId="1" applyFont="1" applyFill="1" applyAlignment="1">
      <alignment horizontal="right"/>
    </xf>
    <xf numFmtId="44" fontId="3" fillId="4" borderId="0" xfId="0" applyNumberFormat="1" applyFont="1" applyFill="1"/>
    <xf numFmtId="0" fontId="3" fillId="4" borderId="0" xfId="0" applyFont="1" applyFill="1" applyAlignment="1">
      <alignment horizontal="center" vertical="center"/>
    </xf>
    <xf numFmtId="0" fontId="0" fillId="0" borderId="0" xfId="0" applyBorder="1"/>
    <xf numFmtId="0" fontId="3" fillId="4" borderId="0" xfId="0" applyFont="1" applyFill="1" applyBorder="1"/>
    <xf numFmtId="44" fontId="3" fillId="4" borderId="0" xfId="1" applyFont="1" applyFill="1" applyBorder="1"/>
    <xf numFmtId="0" fontId="5" fillId="5" borderId="1" xfId="2" applyFont="1" applyFill="1" applyBorder="1"/>
    <xf numFmtId="0" fontId="5" fillId="5" borderId="1" xfId="2" applyFont="1" applyFill="1" applyBorder="1" applyAlignment="1">
      <alignment horizontal="center"/>
    </xf>
    <xf numFmtId="0" fontId="5" fillId="5" borderId="1" xfId="2" applyFont="1" applyFill="1" applyBorder="1" applyAlignment="1">
      <alignment horizontal="center" vertical="center"/>
    </xf>
    <xf numFmtId="44" fontId="5" fillId="5" borderId="1" xfId="1" applyFont="1" applyFill="1" applyBorder="1"/>
    <xf numFmtId="44" fontId="5" fillId="5" borderId="1" xfId="2" applyNumberFormat="1" applyFont="1" applyFill="1" applyBorder="1"/>
    <xf numFmtId="0" fontId="5" fillId="5" borderId="1" xfId="0" applyFont="1" applyFill="1" applyBorder="1"/>
    <xf numFmtId="0" fontId="5" fillId="5" borderId="1" xfId="0" applyFont="1" applyFill="1" applyBorder="1" applyAlignment="1">
      <alignment horizontal="center"/>
    </xf>
    <xf numFmtId="44" fontId="5" fillId="5" borderId="1" xfId="1" applyFont="1" applyFill="1" applyBorder="1" applyAlignment="1">
      <alignment horizontal="right"/>
    </xf>
    <xf numFmtId="14" fontId="5" fillId="5" borderId="1" xfId="2" applyNumberFormat="1" applyFont="1" applyFill="1" applyBorder="1" applyAlignment="1">
      <alignment horizontal="center"/>
    </xf>
    <xf numFmtId="0" fontId="3" fillId="6" borderId="0" xfId="0" applyFont="1" applyFill="1"/>
    <xf numFmtId="44" fontId="3" fillId="6" borderId="0" xfId="1" applyFont="1" applyFill="1"/>
    <xf numFmtId="0" fontId="3" fillId="6" borderId="0" xfId="0" applyFont="1" applyFill="1" applyAlignment="1">
      <alignment horizontal="right"/>
    </xf>
    <xf numFmtId="44" fontId="3" fillId="6" borderId="0" xfId="0" applyNumberFormat="1" applyFont="1" applyFill="1"/>
    <xf numFmtId="0" fontId="3" fillId="6" borderId="0" xfId="0" applyFont="1" applyFill="1" applyBorder="1" applyAlignment="1">
      <alignment horizontal="right"/>
    </xf>
    <xf numFmtId="44" fontId="3" fillId="6" borderId="3" xfId="1" applyFont="1" applyFill="1" applyBorder="1"/>
    <xf numFmtId="0" fontId="3" fillId="6" borderId="2" xfId="0" applyFont="1" applyFill="1" applyBorder="1"/>
    <xf numFmtId="0" fontId="7" fillId="3" borderId="0" xfId="0" applyFont="1" applyFill="1" applyBorder="1" applyAlignment="1">
      <alignment horizontal="center" vertical="center" wrapText="1"/>
    </xf>
    <xf numFmtId="0" fontId="7" fillId="7" borderId="0" xfId="0" applyFont="1" applyFill="1" applyBorder="1" applyAlignment="1">
      <alignment horizontal="center" vertical="center" wrapText="1"/>
    </xf>
    <xf numFmtId="0" fontId="9" fillId="3" borderId="0" xfId="0" applyFont="1" applyFill="1"/>
    <xf numFmtId="44" fontId="10" fillId="0" borderId="0" xfId="1" applyFont="1"/>
    <xf numFmtId="0" fontId="10" fillId="0" borderId="0" xfId="0" applyFont="1"/>
    <xf numFmtId="0" fontId="11" fillId="7" borderId="0" xfId="0" applyFont="1" applyFill="1" applyAlignment="1">
      <alignment horizontal="left" vertical="center" wrapText="1"/>
    </xf>
    <xf numFmtId="44" fontId="10" fillId="0" borderId="0" xfId="0" applyNumberFormat="1" applyFont="1"/>
    <xf numFmtId="0" fontId="8" fillId="3" borderId="0" xfId="0" applyFont="1" applyFill="1" applyBorder="1" applyAlignment="1">
      <alignment horizontal="right" vertical="center" wrapText="1"/>
    </xf>
    <xf numFmtId="14" fontId="10" fillId="0" borderId="0" xfId="0" applyNumberFormat="1" applyFont="1"/>
    <xf numFmtId="0" fontId="10" fillId="0" borderId="0" xfId="0" applyFont="1" applyAlignment="1">
      <alignment horizontal="center"/>
    </xf>
    <xf numFmtId="14" fontId="10" fillId="0" borderId="0" xfId="0" applyNumberFormat="1" applyFont="1" applyAlignment="1">
      <alignment horizontal="center"/>
    </xf>
    <xf numFmtId="0" fontId="8" fillId="7" borderId="0" xfId="0" applyFont="1" applyFill="1" applyBorder="1" applyAlignment="1">
      <alignment horizontal="left" vertical="center" wrapText="1"/>
    </xf>
    <xf numFmtId="0" fontId="9" fillId="7" borderId="0" xfId="0" applyFont="1" applyFill="1" applyBorder="1"/>
    <xf numFmtId="0" fontId="4" fillId="3" borderId="0" xfId="0" applyFont="1" applyFill="1" applyAlignment="1">
      <alignment vertical="center"/>
    </xf>
    <xf numFmtId="0" fontId="8" fillId="3" borderId="0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/>
    </xf>
    <xf numFmtId="44" fontId="12" fillId="0" borderId="0" xfId="1" applyFont="1" applyAlignment="1">
      <alignment vertical="center"/>
    </xf>
    <xf numFmtId="44" fontId="13" fillId="7" borderId="0" xfId="1" applyFont="1" applyFill="1" applyBorder="1" applyAlignment="1">
      <alignment horizontal="center" vertical="center" wrapText="1"/>
    </xf>
    <xf numFmtId="44" fontId="12" fillId="0" borderId="0" xfId="0" applyNumberFormat="1" applyFont="1"/>
    <xf numFmtId="14" fontId="5" fillId="5" borderId="1" xfId="1" applyNumberFormat="1" applyFont="1" applyFill="1" applyBorder="1" applyAlignment="1">
      <alignment horizontal="center"/>
    </xf>
    <xf numFmtId="0" fontId="8" fillId="3" borderId="0" xfId="0" applyFont="1" applyFill="1" applyAlignment="1">
      <alignment vertical="center" wrapText="1"/>
    </xf>
    <xf numFmtId="0" fontId="8" fillId="7" borderId="0" xfId="0" applyFont="1" applyFill="1" applyAlignment="1">
      <alignment vertical="center" wrapText="1"/>
    </xf>
    <xf numFmtId="0" fontId="8" fillId="7" borderId="0" xfId="0" applyFont="1" applyFill="1" applyBorder="1" applyAlignment="1">
      <alignment vertical="center" wrapText="1"/>
    </xf>
    <xf numFmtId="44" fontId="0" fillId="0" borderId="0" xfId="1" applyFont="1"/>
    <xf numFmtId="164" fontId="10" fillId="0" borderId="0" xfId="1" applyNumberFormat="1" applyFont="1"/>
    <xf numFmtId="14" fontId="14" fillId="7" borderId="0" xfId="0" applyNumberFormat="1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/>
    </xf>
    <xf numFmtId="14" fontId="3" fillId="4" borderId="0" xfId="0" applyNumberFormat="1" applyFont="1" applyFill="1" applyAlignment="1">
      <alignment horizontal="center"/>
    </xf>
    <xf numFmtId="14" fontId="3" fillId="4" borderId="0" xfId="0" applyNumberFormat="1" applyFont="1" applyFill="1"/>
    <xf numFmtId="14" fontId="4" fillId="3" borderId="0" xfId="0" applyNumberFormat="1" applyFont="1" applyFill="1" applyAlignment="1">
      <alignment horizontal="center"/>
    </xf>
    <xf numFmtId="14" fontId="5" fillId="5" borderId="1" xfId="0" applyNumberFormat="1" applyFont="1" applyFill="1" applyBorder="1" applyAlignment="1">
      <alignment horizontal="center"/>
    </xf>
    <xf numFmtId="0" fontId="3" fillId="6" borderId="0" xfId="0" applyFont="1" applyFill="1" applyAlignment="1">
      <alignment horizontal="center"/>
    </xf>
    <xf numFmtId="0" fontId="0" fillId="4" borderId="0" xfId="0" applyFill="1"/>
    <xf numFmtId="0" fontId="3" fillId="6" borderId="0" xfId="0" applyFont="1" applyFill="1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8" fillId="3" borderId="0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/>
    </xf>
    <xf numFmtId="14" fontId="10" fillId="0" borderId="0" xfId="0" applyNumberFormat="1" applyFont="1" applyAlignment="1">
      <alignment vertical="center"/>
    </xf>
  </cellXfs>
  <cellStyles count="3">
    <cellStyle name="Monétaire" xfId="1" builtinId="4"/>
    <cellStyle name="Normal" xfId="0" builtinId="0"/>
    <cellStyle name="Satisfaisant" xfId="2" builtinId="26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183D5E"/>
      <color rgb="FF193F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epense_revenu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_revenu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4"/>
  <sheetViews>
    <sheetView showGridLines="0" tabSelected="1" zoomScale="118" zoomScaleNormal="118" workbookViewId="0">
      <pane ySplit="11" topLeftCell="A12" activePane="bottomLeft" state="frozen"/>
      <selection pane="bottomLeft" activeCell="D13" sqref="D13"/>
    </sheetView>
  </sheetViews>
  <sheetFormatPr baseColWidth="10" defaultRowHeight="15.75" x14ac:dyDescent="0.25"/>
  <cols>
    <col min="1" max="1" width="20.28515625" style="1" customWidth="1"/>
    <col min="2" max="2" width="11.42578125" style="2"/>
    <col min="3" max="3" width="14" style="2" customWidth="1"/>
    <col min="4" max="4" width="14" style="58" customWidth="1"/>
    <col min="5" max="5" width="20.5703125" style="1" customWidth="1"/>
    <col min="6" max="6" width="17.140625" style="1" customWidth="1"/>
    <col min="7" max="7" width="26.7109375" style="1" customWidth="1"/>
    <col min="8" max="8" width="11.42578125" style="3"/>
    <col min="9" max="9" width="4.85546875" style="11" customWidth="1"/>
    <col min="10" max="10" width="11.42578125" style="4"/>
    <col min="11" max="11" width="12.5703125" style="4" bestFit="1" customWidth="1"/>
    <col min="12" max="12" width="12.42578125" style="4" bestFit="1" customWidth="1"/>
    <col min="13" max="13" width="3.85546875" style="1" customWidth="1"/>
    <col min="14" max="14" width="12.5703125" style="1" customWidth="1"/>
    <col min="15" max="15" width="17.28515625" style="1" customWidth="1"/>
    <col min="16" max="16" width="12.7109375" style="5" customWidth="1"/>
    <col min="17" max="17" width="14.5703125" style="1" customWidth="1"/>
    <col min="18" max="16384" width="11.42578125" style="1"/>
  </cols>
  <sheetData>
    <row r="1" spans="1:27" ht="23.25" customHeight="1" x14ac:dyDescent="0.25">
      <c r="AA1" s="1" t="s">
        <v>25</v>
      </c>
    </row>
    <row r="2" spans="1:27" ht="24.75" customHeight="1" x14ac:dyDescent="0.25">
      <c r="D2" s="59"/>
      <c r="E2" s="65" t="s">
        <v>129</v>
      </c>
      <c r="F2" s="65"/>
      <c r="G2" s="65"/>
      <c r="H2" s="65"/>
      <c r="I2" s="65"/>
      <c r="J2" s="65"/>
      <c r="K2" s="65"/>
      <c r="L2" s="1"/>
      <c r="N2" s="24"/>
      <c r="O2" s="26" t="s">
        <v>15</v>
      </c>
      <c r="P2" s="25">
        <v>1000</v>
      </c>
      <c r="Q2" s="2"/>
      <c r="AA2" s="1" t="s">
        <v>77</v>
      </c>
    </row>
    <row r="3" spans="1:27" x14ac:dyDescent="0.25">
      <c r="A3" s="26" t="s">
        <v>0</v>
      </c>
      <c r="B3" s="25">
        <f>SUMIF($H$12:$H$1201,AA2,$J$12:$J$1201)</f>
        <v>900</v>
      </c>
      <c r="C3" s="25"/>
      <c r="N3" s="24"/>
      <c r="O3" s="26" t="s">
        <v>16</v>
      </c>
      <c r="P3" s="27">
        <f>SUMIF(I11:I1201,AA6,K11:K1201)</f>
        <v>550</v>
      </c>
      <c r="Q3" s="10"/>
      <c r="AA3" s="1" t="s">
        <v>96</v>
      </c>
    </row>
    <row r="4" spans="1:27" ht="16.5" thickBot="1" x14ac:dyDescent="0.3">
      <c r="A4" s="26" t="s">
        <v>1</v>
      </c>
      <c r="B4" s="25">
        <f>SUMIF($H$10:$H$1201,$AA$3,$J$10:$J$1201)</f>
        <v>200</v>
      </c>
      <c r="C4" s="25"/>
      <c r="D4" s="59"/>
      <c r="L4" s="1"/>
      <c r="N4" s="24"/>
      <c r="O4" s="26" t="s">
        <v>17</v>
      </c>
      <c r="P4" s="25">
        <f>SUMIF(I11:I1201,AA6,J11:J1201)</f>
        <v>1100</v>
      </c>
      <c r="Q4" s="2"/>
      <c r="AA4" s="1" t="s">
        <v>107</v>
      </c>
    </row>
    <row r="5" spans="1:27" ht="17.25" thickTop="1" thickBot="1" x14ac:dyDescent="0.3">
      <c r="A5" s="26" t="s">
        <v>2</v>
      </c>
      <c r="B5" s="25">
        <f>SUMIF($H$10:$H$1201,AA4,$J$10:$J$1201)</f>
        <v>0</v>
      </c>
      <c r="C5" s="25">
        <f>SUM(B3:B7)-SUMIF($H$11:$H$1201,AA8,$K$11:$K$1201)</f>
        <v>1400</v>
      </c>
      <c r="N5" s="24"/>
      <c r="O5" s="28" t="s">
        <v>18</v>
      </c>
      <c r="P5" s="29">
        <v>5100</v>
      </c>
      <c r="Q5" s="14"/>
      <c r="R5" s="13"/>
      <c r="AA5" s="1" t="s">
        <v>26</v>
      </c>
    </row>
    <row r="6" spans="1:27" ht="16.5" thickTop="1" x14ac:dyDescent="0.25">
      <c r="A6" s="26" t="s">
        <v>3</v>
      </c>
      <c r="B6" s="25">
        <f>SUMIF($H$11:$H$1201,AA7,J$11:$J$1201)</f>
        <v>200</v>
      </c>
      <c r="C6" s="25"/>
      <c r="N6" s="24"/>
      <c r="O6" s="26"/>
      <c r="P6" s="30"/>
      <c r="Q6" s="13"/>
      <c r="AA6" s="1" t="s">
        <v>127</v>
      </c>
    </row>
    <row r="7" spans="1:27" x14ac:dyDescent="0.25">
      <c r="A7" s="26" t="s">
        <v>4</v>
      </c>
      <c r="B7" s="25">
        <f>SUMIF($H$10:$H$1201,AA5,J$10:$J$1201)+SUMIF($H$10:$H$1201,AA8,$K$10:$K$1201)</f>
        <v>100</v>
      </c>
      <c r="C7" s="25"/>
      <c r="N7" s="24"/>
      <c r="O7" s="26" t="s">
        <v>19</v>
      </c>
      <c r="P7" s="27">
        <f>P2+P3-P4-P5</f>
        <v>-4650</v>
      </c>
      <c r="AA7" s="1" t="s">
        <v>112</v>
      </c>
    </row>
    <row r="8" spans="1:27" x14ac:dyDescent="0.25">
      <c r="A8" s="26" t="s">
        <v>5</v>
      </c>
      <c r="B8" s="25">
        <f>(B7-B5)</f>
        <v>100</v>
      </c>
      <c r="C8" s="25"/>
      <c r="N8" s="24"/>
      <c r="O8" s="24"/>
      <c r="P8" s="26"/>
      <c r="AA8" s="1" t="s">
        <v>87</v>
      </c>
    </row>
    <row r="9" spans="1:27" x14ac:dyDescent="0.25">
      <c r="N9" s="64" t="s">
        <v>20</v>
      </c>
      <c r="O9" s="64"/>
      <c r="P9" s="62" t="e">
        <f>LOOKUP(9^9,[1]Depense_revenu!$S$9:$S$40)</f>
        <v>#N/A</v>
      </c>
      <c r="AA9" s="1" t="s">
        <v>128</v>
      </c>
    </row>
    <row r="11" spans="1:27" x14ac:dyDescent="0.25">
      <c r="D11" s="60" t="s">
        <v>6</v>
      </c>
      <c r="E11" s="7" t="s">
        <v>7</v>
      </c>
      <c r="F11" s="7" t="s">
        <v>8</v>
      </c>
      <c r="G11" s="7" t="s">
        <v>9</v>
      </c>
      <c r="H11" s="8" t="s">
        <v>10</v>
      </c>
      <c r="I11" s="6" t="s">
        <v>11</v>
      </c>
      <c r="J11" s="9" t="s">
        <v>12</v>
      </c>
      <c r="K11" s="9" t="s">
        <v>13</v>
      </c>
      <c r="L11" s="9" t="s">
        <v>14</v>
      </c>
    </row>
    <row r="12" spans="1:27" x14ac:dyDescent="0.25">
      <c r="D12" s="23">
        <v>42370</v>
      </c>
      <c r="E12" s="15" t="s">
        <v>43</v>
      </c>
      <c r="F12" s="15" t="s">
        <v>59</v>
      </c>
      <c r="G12" s="15" t="s">
        <v>69</v>
      </c>
      <c r="H12" s="16" t="s">
        <v>77</v>
      </c>
      <c r="I12" s="17" t="s">
        <v>127</v>
      </c>
      <c r="J12" s="18">
        <v>100</v>
      </c>
      <c r="K12" s="18"/>
      <c r="L12" s="19">
        <f>P2-J12+K12</f>
        <v>900</v>
      </c>
    </row>
    <row r="13" spans="1:27" x14ac:dyDescent="0.25">
      <c r="D13" s="23">
        <v>42371</v>
      </c>
      <c r="E13" s="15" t="s">
        <v>31</v>
      </c>
      <c r="F13" s="15" t="s">
        <v>67</v>
      </c>
      <c r="G13" s="15" t="s">
        <v>113</v>
      </c>
      <c r="H13" s="16" t="s">
        <v>116</v>
      </c>
      <c r="I13" s="17" t="s">
        <v>127</v>
      </c>
      <c r="J13" s="18"/>
      <c r="K13" s="18">
        <v>500</v>
      </c>
      <c r="L13" s="19">
        <f>IF(D13&gt;0,L12+K13-J13,"")</f>
        <v>1400</v>
      </c>
    </row>
    <row r="14" spans="1:27" x14ac:dyDescent="0.25">
      <c r="D14" s="23">
        <v>42401</v>
      </c>
      <c r="E14" s="15" t="s">
        <v>24</v>
      </c>
      <c r="F14" s="15" t="s">
        <v>59</v>
      </c>
      <c r="G14" s="15" t="s">
        <v>69</v>
      </c>
      <c r="H14" s="16" t="s">
        <v>77</v>
      </c>
      <c r="I14" s="17" t="s">
        <v>127</v>
      </c>
      <c r="J14" s="18">
        <v>100</v>
      </c>
      <c r="K14" s="18"/>
      <c r="L14" s="19">
        <f t="shared" ref="L14:L31" si="0">IF(D14&gt;0,L13+K14-J14,"")</f>
        <v>1300</v>
      </c>
      <c r="P14" s="63"/>
    </row>
    <row r="15" spans="1:27" x14ac:dyDescent="0.25">
      <c r="D15" s="23">
        <v>42402</v>
      </c>
      <c r="E15" s="15" t="s">
        <v>25</v>
      </c>
      <c r="F15" s="15" t="s">
        <v>130</v>
      </c>
      <c r="G15" s="15" t="s">
        <v>62</v>
      </c>
      <c r="H15" s="16" t="s">
        <v>26</v>
      </c>
      <c r="I15" s="17" t="s">
        <v>127</v>
      </c>
      <c r="J15" s="18">
        <v>100</v>
      </c>
      <c r="K15" s="18"/>
      <c r="L15" s="19">
        <f t="shared" si="0"/>
        <v>1200</v>
      </c>
    </row>
    <row r="16" spans="1:27" x14ac:dyDescent="0.25">
      <c r="D16" s="23">
        <v>42430</v>
      </c>
      <c r="E16" s="15" t="s">
        <v>46</v>
      </c>
      <c r="F16" s="15" t="s">
        <v>60</v>
      </c>
      <c r="G16" s="15" t="s">
        <v>70</v>
      </c>
      <c r="H16" s="16" t="s">
        <v>112</v>
      </c>
      <c r="I16" s="17" t="s">
        <v>127</v>
      </c>
      <c r="J16" s="18">
        <v>100</v>
      </c>
      <c r="K16" s="18"/>
      <c r="L16" s="19">
        <f t="shared" si="0"/>
        <v>1100</v>
      </c>
    </row>
    <row r="17" spans="4:15" x14ac:dyDescent="0.25">
      <c r="D17" s="23">
        <v>42431</v>
      </c>
      <c r="E17" s="15" t="s">
        <v>37</v>
      </c>
      <c r="F17" s="15" t="s">
        <v>65</v>
      </c>
      <c r="G17" s="15" t="s">
        <v>75</v>
      </c>
      <c r="H17" s="16" t="s">
        <v>96</v>
      </c>
      <c r="I17" s="17" t="s">
        <v>127</v>
      </c>
      <c r="J17" s="18">
        <v>100</v>
      </c>
      <c r="K17" s="18"/>
      <c r="L17" s="19">
        <f t="shared" si="0"/>
        <v>1000</v>
      </c>
    </row>
    <row r="18" spans="4:15" x14ac:dyDescent="0.25">
      <c r="D18" s="23">
        <v>42461</v>
      </c>
      <c r="E18" s="15" t="s">
        <v>21</v>
      </c>
      <c r="F18" s="15" t="s">
        <v>60</v>
      </c>
      <c r="G18" s="15" t="s">
        <v>104</v>
      </c>
      <c r="H18" s="16" t="s">
        <v>96</v>
      </c>
      <c r="I18" s="17" t="s">
        <v>127</v>
      </c>
      <c r="J18" s="18">
        <v>100</v>
      </c>
      <c r="K18" s="18"/>
      <c r="L18" s="19">
        <f t="shared" si="0"/>
        <v>900</v>
      </c>
    </row>
    <row r="19" spans="4:15" x14ac:dyDescent="0.25">
      <c r="D19" s="23">
        <v>42462</v>
      </c>
      <c r="E19" s="15" t="s">
        <v>45</v>
      </c>
      <c r="F19" s="15" t="s">
        <v>65</v>
      </c>
      <c r="G19" s="15" t="s">
        <v>122</v>
      </c>
      <c r="H19" s="16" t="s">
        <v>77</v>
      </c>
      <c r="I19" s="17" t="s">
        <v>127</v>
      </c>
      <c r="J19" s="18">
        <v>100</v>
      </c>
      <c r="K19" s="18"/>
      <c r="L19" s="19">
        <f t="shared" si="0"/>
        <v>800</v>
      </c>
      <c r="N19" s="10"/>
    </row>
    <row r="20" spans="4:15" x14ac:dyDescent="0.25">
      <c r="D20" s="50">
        <v>42491</v>
      </c>
      <c r="E20" s="15" t="s">
        <v>44</v>
      </c>
      <c r="F20" s="15" t="s">
        <v>67</v>
      </c>
      <c r="G20" s="15" t="s">
        <v>102</v>
      </c>
      <c r="H20" s="16" t="s">
        <v>116</v>
      </c>
      <c r="I20" s="17" t="s">
        <v>127</v>
      </c>
      <c r="J20" s="18"/>
      <c r="K20" s="18">
        <v>50</v>
      </c>
      <c r="L20" s="19">
        <f t="shared" si="0"/>
        <v>850</v>
      </c>
      <c r="O20" s="10"/>
    </row>
    <row r="21" spans="4:15" x14ac:dyDescent="0.25">
      <c r="D21" s="23">
        <v>42492</v>
      </c>
      <c r="E21" s="15" t="s">
        <v>27</v>
      </c>
      <c r="F21" s="15" t="s">
        <v>65</v>
      </c>
      <c r="G21" s="15" t="s">
        <v>105</v>
      </c>
      <c r="H21" s="16" t="s">
        <v>112</v>
      </c>
      <c r="I21" s="17" t="s">
        <v>127</v>
      </c>
      <c r="J21" s="18">
        <v>100</v>
      </c>
      <c r="K21" s="18"/>
      <c r="L21" s="19">
        <f t="shared" si="0"/>
        <v>750</v>
      </c>
    </row>
    <row r="22" spans="4:15" x14ac:dyDescent="0.25">
      <c r="D22" s="23">
        <v>42522</v>
      </c>
      <c r="E22" s="15" t="s">
        <v>21</v>
      </c>
      <c r="F22" s="15" t="s">
        <v>60</v>
      </c>
      <c r="G22" s="15" t="s">
        <v>104</v>
      </c>
      <c r="H22" s="16" t="s">
        <v>77</v>
      </c>
      <c r="I22" s="17" t="s">
        <v>127</v>
      </c>
      <c r="J22" s="18">
        <v>100</v>
      </c>
      <c r="K22" s="18"/>
      <c r="L22" s="19">
        <f t="shared" si="0"/>
        <v>650</v>
      </c>
    </row>
    <row r="23" spans="4:15" x14ac:dyDescent="0.25">
      <c r="D23" s="23">
        <v>42552</v>
      </c>
      <c r="E23" s="15" t="s">
        <v>43</v>
      </c>
      <c r="F23" s="15" t="s">
        <v>59</v>
      </c>
      <c r="G23" s="15" t="s">
        <v>69</v>
      </c>
      <c r="H23" s="16" t="s">
        <v>77</v>
      </c>
      <c r="I23" s="17" t="s">
        <v>127</v>
      </c>
      <c r="J23" s="18">
        <v>100</v>
      </c>
      <c r="K23" s="18"/>
      <c r="L23" s="19">
        <f t="shared" si="0"/>
        <v>550</v>
      </c>
    </row>
    <row r="24" spans="4:15" x14ac:dyDescent="0.25">
      <c r="D24" s="23">
        <v>42553</v>
      </c>
      <c r="E24" s="15" t="s">
        <v>22</v>
      </c>
      <c r="F24" s="15" t="s">
        <v>65</v>
      </c>
      <c r="G24" s="15" t="s">
        <v>75</v>
      </c>
      <c r="H24" s="16" t="s">
        <v>77</v>
      </c>
      <c r="I24" s="17" t="s">
        <v>127</v>
      </c>
      <c r="J24" s="18">
        <v>100</v>
      </c>
      <c r="K24" s="18"/>
      <c r="L24" s="19">
        <f t="shared" si="0"/>
        <v>450</v>
      </c>
    </row>
    <row r="25" spans="4:15" x14ac:dyDescent="0.25">
      <c r="D25" s="23">
        <v>42583</v>
      </c>
      <c r="E25" s="15" t="s">
        <v>43</v>
      </c>
      <c r="F25" s="15" t="s">
        <v>59</v>
      </c>
      <c r="G25" s="15" t="s">
        <v>69</v>
      </c>
      <c r="H25" s="16" t="s">
        <v>77</v>
      </c>
      <c r="I25" s="17" t="str">
        <f t="shared" ref="I25:I78" si="1">IF(H25=$AA$4,"o","")</f>
        <v/>
      </c>
      <c r="J25" s="18">
        <v>100</v>
      </c>
      <c r="K25" s="18"/>
      <c r="L25" s="19">
        <f t="shared" si="0"/>
        <v>350</v>
      </c>
    </row>
    <row r="26" spans="4:15" x14ac:dyDescent="0.25">
      <c r="D26" s="23">
        <v>42584</v>
      </c>
      <c r="E26" s="15" t="s">
        <v>35</v>
      </c>
      <c r="F26" s="15" t="s">
        <v>63</v>
      </c>
      <c r="G26" s="15" t="s">
        <v>73</v>
      </c>
      <c r="H26" s="16" t="s">
        <v>77</v>
      </c>
      <c r="I26" s="17" t="str">
        <f t="shared" si="1"/>
        <v/>
      </c>
      <c r="J26" s="18">
        <v>100</v>
      </c>
      <c r="K26" s="18"/>
      <c r="L26" s="19">
        <f t="shared" si="0"/>
        <v>250</v>
      </c>
    </row>
    <row r="27" spans="4:15" x14ac:dyDescent="0.25">
      <c r="D27" s="23">
        <v>42614</v>
      </c>
      <c r="E27" s="15" t="s">
        <v>31</v>
      </c>
      <c r="F27" s="15" t="s">
        <v>67</v>
      </c>
      <c r="G27" s="15" t="s">
        <v>113</v>
      </c>
      <c r="H27" s="16" t="s">
        <v>116</v>
      </c>
      <c r="I27" s="17" t="str">
        <f t="shared" si="1"/>
        <v/>
      </c>
      <c r="J27" s="18"/>
      <c r="K27" s="18">
        <v>500</v>
      </c>
      <c r="L27" s="19">
        <f t="shared" si="0"/>
        <v>750</v>
      </c>
    </row>
    <row r="28" spans="4:15" x14ac:dyDescent="0.25">
      <c r="D28" s="23">
        <v>42615</v>
      </c>
      <c r="E28" s="15" t="s">
        <v>45</v>
      </c>
      <c r="F28" s="15" t="s">
        <v>65</v>
      </c>
      <c r="G28" s="15" t="s">
        <v>115</v>
      </c>
      <c r="H28" s="16" t="s">
        <v>77</v>
      </c>
      <c r="I28" s="17" t="str">
        <f t="shared" si="1"/>
        <v/>
      </c>
      <c r="J28" s="18">
        <v>100</v>
      </c>
      <c r="K28" s="18"/>
      <c r="L28" s="19">
        <f t="shared" si="0"/>
        <v>650</v>
      </c>
    </row>
    <row r="29" spans="4:15" x14ac:dyDescent="0.25">
      <c r="D29" s="23"/>
      <c r="E29" s="15"/>
      <c r="F29" s="15"/>
      <c r="G29" s="15"/>
      <c r="H29" s="16"/>
      <c r="I29" s="17" t="str">
        <f t="shared" si="1"/>
        <v/>
      </c>
      <c r="J29" s="18"/>
      <c r="K29" s="18"/>
      <c r="L29" s="19" t="str">
        <f t="shared" si="0"/>
        <v/>
      </c>
    </row>
    <row r="30" spans="4:15" x14ac:dyDescent="0.25">
      <c r="D30" s="61"/>
      <c r="E30" s="20"/>
      <c r="F30" s="20"/>
      <c r="G30" s="20"/>
      <c r="H30" s="21"/>
      <c r="I30" s="17" t="str">
        <f t="shared" si="1"/>
        <v/>
      </c>
      <c r="J30" s="22"/>
      <c r="K30" s="22"/>
      <c r="L30" s="19" t="str">
        <f t="shared" si="0"/>
        <v/>
      </c>
    </row>
    <row r="31" spans="4:15" x14ac:dyDescent="0.25">
      <c r="D31" s="61"/>
      <c r="E31" s="20"/>
      <c r="F31" s="20"/>
      <c r="G31" s="20"/>
      <c r="H31" s="21"/>
      <c r="I31" s="17" t="str">
        <f t="shared" si="1"/>
        <v/>
      </c>
      <c r="J31" s="22"/>
      <c r="K31" s="22"/>
      <c r="L31" s="19" t="str">
        <f t="shared" si="0"/>
        <v/>
      </c>
    </row>
    <row r="32" spans="4:15" x14ac:dyDescent="0.25">
      <c r="D32" s="61"/>
      <c r="E32" s="20"/>
      <c r="F32" s="20"/>
      <c r="G32" s="20"/>
      <c r="H32" s="21"/>
      <c r="I32" s="17" t="str">
        <f t="shared" si="1"/>
        <v/>
      </c>
      <c r="J32" s="22"/>
      <c r="K32" s="22"/>
      <c r="L32" s="22"/>
    </row>
    <row r="33" spans="4:12" x14ac:dyDescent="0.25">
      <c r="D33" s="61"/>
      <c r="E33" s="20"/>
      <c r="F33" s="20"/>
      <c r="G33" s="20"/>
      <c r="H33" s="21"/>
      <c r="I33" s="17" t="str">
        <f t="shared" si="1"/>
        <v/>
      </c>
      <c r="J33" s="22"/>
      <c r="K33" s="22"/>
      <c r="L33" s="22"/>
    </row>
    <row r="34" spans="4:12" x14ac:dyDescent="0.25">
      <c r="D34" s="61"/>
      <c r="E34" s="20"/>
      <c r="F34" s="20"/>
      <c r="G34" s="20"/>
      <c r="H34" s="21"/>
      <c r="I34" s="17" t="str">
        <f t="shared" si="1"/>
        <v/>
      </c>
      <c r="J34" s="22"/>
      <c r="K34" s="22"/>
      <c r="L34" s="22"/>
    </row>
    <row r="35" spans="4:12" x14ac:dyDescent="0.25">
      <c r="D35" s="61"/>
      <c r="E35" s="20"/>
      <c r="F35" s="20"/>
      <c r="G35" s="20"/>
      <c r="H35" s="21"/>
      <c r="I35" s="17" t="str">
        <f t="shared" si="1"/>
        <v/>
      </c>
      <c r="J35" s="22"/>
      <c r="K35" s="22"/>
      <c r="L35" s="22"/>
    </row>
    <row r="36" spans="4:12" x14ac:dyDescent="0.25">
      <c r="D36" s="61"/>
      <c r="E36" s="20"/>
      <c r="F36" s="20"/>
      <c r="G36" s="20"/>
      <c r="H36" s="21"/>
      <c r="I36" s="17" t="str">
        <f t="shared" si="1"/>
        <v/>
      </c>
      <c r="J36" s="22"/>
      <c r="K36" s="22"/>
      <c r="L36" s="22"/>
    </row>
    <row r="37" spans="4:12" x14ac:dyDescent="0.25">
      <c r="D37" s="61"/>
      <c r="E37" s="20"/>
      <c r="F37" s="20"/>
      <c r="G37" s="20"/>
      <c r="H37" s="21"/>
      <c r="I37" s="17" t="str">
        <f t="shared" si="1"/>
        <v/>
      </c>
      <c r="J37" s="22"/>
      <c r="K37" s="22"/>
      <c r="L37" s="22"/>
    </row>
    <row r="38" spans="4:12" x14ac:dyDescent="0.25">
      <c r="D38" s="61"/>
      <c r="E38" s="20"/>
      <c r="F38" s="20"/>
      <c r="G38" s="20"/>
      <c r="H38" s="21"/>
      <c r="I38" s="17" t="str">
        <f t="shared" si="1"/>
        <v/>
      </c>
      <c r="J38" s="22"/>
      <c r="K38" s="22"/>
      <c r="L38" s="22"/>
    </row>
    <row r="39" spans="4:12" x14ac:dyDescent="0.25">
      <c r="D39" s="61"/>
      <c r="E39" s="20"/>
      <c r="F39" s="20"/>
      <c r="G39" s="20"/>
      <c r="H39" s="21"/>
      <c r="I39" s="17" t="str">
        <f t="shared" si="1"/>
        <v/>
      </c>
      <c r="J39" s="22"/>
      <c r="K39" s="22"/>
      <c r="L39" s="22"/>
    </row>
    <row r="40" spans="4:12" x14ac:dyDescent="0.25">
      <c r="D40" s="61"/>
      <c r="E40" s="20"/>
      <c r="F40" s="20"/>
      <c r="G40" s="20"/>
      <c r="H40" s="21"/>
      <c r="I40" s="17" t="str">
        <f t="shared" si="1"/>
        <v/>
      </c>
      <c r="J40" s="22"/>
      <c r="K40" s="22"/>
      <c r="L40" s="22"/>
    </row>
    <row r="41" spans="4:12" x14ac:dyDescent="0.25">
      <c r="D41" s="61"/>
      <c r="E41" s="20"/>
      <c r="F41" s="20"/>
      <c r="G41" s="20"/>
      <c r="H41" s="21"/>
      <c r="I41" s="17" t="str">
        <f t="shared" si="1"/>
        <v/>
      </c>
      <c r="J41" s="22"/>
      <c r="K41" s="22"/>
      <c r="L41" s="22"/>
    </row>
    <row r="42" spans="4:12" x14ac:dyDescent="0.25">
      <c r="D42" s="61"/>
      <c r="E42" s="20"/>
      <c r="F42" s="20"/>
      <c r="G42" s="20"/>
      <c r="H42" s="21"/>
      <c r="I42" s="17" t="str">
        <f t="shared" si="1"/>
        <v/>
      </c>
      <c r="J42" s="22"/>
      <c r="K42" s="22"/>
      <c r="L42" s="22"/>
    </row>
    <row r="43" spans="4:12" x14ac:dyDescent="0.25">
      <c r="D43" s="61"/>
      <c r="E43" s="20"/>
      <c r="F43" s="20"/>
      <c r="G43" s="20"/>
      <c r="H43" s="21"/>
      <c r="I43" s="17" t="str">
        <f t="shared" si="1"/>
        <v/>
      </c>
      <c r="J43" s="22"/>
      <c r="K43" s="22"/>
      <c r="L43" s="22"/>
    </row>
    <row r="44" spans="4:12" x14ac:dyDescent="0.25">
      <c r="D44" s="61"/>
      <c r="E44" s="20"/>
      <c r="F44" s="20"/>
      <c r="G44" s="20"/>
      <c r="H44" s="21"/>
      <c r="I44" s="17" t="str">
        <f t="shared" si="1"/>
        <v/>
      </c>
      <c r="J44" s="22"/>
      <c r="K44" s="22"/>
      <c r="L44" s="22"/>
    </row>
    <row r="45" spans="4:12" x14ac:dyDescent="0.25">
      <c r="D45" s="61"/>
      <c r="E45" s="20"/>
      <c r="F45" s="20"/>
      <c r="G45" s="20"/>
      <c r="H45" s="21"/>
      <c r="I45" s="17" t="str">
        <f t="shared" si="1"/>
        <v/>
      </c>
      <c r="J45" s="22"/>
      <c r="K45" s="22"/>
      <c r="L45" s="22"/>
    </row>
    <row r="46" spans="4:12" x14ac:dyDescent="0.25">
      <c r="D46" s="61"/>
      <c r="E46" s="20"/>
      <c r="F46" s="20"/>
      <c r="G46" s="20"/>
      <c r="H46" s="21"/>
      <c r="I46" s="17" t="str">
        <f t="shared" si="1"/>
        <v/>
      </c>
      <c r="J46" s="22"/>
      <c r="K46" s="22"/>
      <c r="L46" s="22"/>
    </row>
    <row r="47" spans="4:12" x14ac:dyDescent="0.25">
      <c r="D47" s="61"/>
      <c r="E47" s="20"/>
      <c r="F47" s="20"/>
      <c r="G47" s="20"/>
      <c r="H47" s="21"/>
      <c r="I47" s="17" t="str">
        <f t="shared" si="1"/>
        <v/>
      </c>
      <c r="J47" s="22"/>
      <c r="K47" s="22"/>
      <c r="L47" s="22"/>
    </row>
    <row r="48" spans="4:12" x14ac:dyDescent="0.25">
      <c r="D48" s="61"/>
      <c r="E48" s="20"/>
      <c r="F48" s="20"/>
      <c r="G48" s="20"/>
      <c r="H48" s="21"/>
      <c r="I48" s="17" t="str">
        <f t="shared" si="1"/>
        <v/>
      </c>
      <c r="J48" s="22"/>
      <c r="K48" s="22"/>
      <c r="L48" s="22"/>
    </row>
    <row r="49" spans="4:12" x14ac:dyDescent="0.25">
      <c r="D49" s="61"/>
      <c r="E49" s="20"/>
      <c r="F49" s="20"/>
      <c r="G49" s="20"/>
      <c r="H49" s="21"/>
      <c r="I49" s="17" t="str">
        <f t="shared" si="1"/>
        <v/>
      </c>
      <c r="J49" s="22"/>
      <c r="K49" s="22"/>
      <c r="L49" s="22"/>
    </row>
    <row r="50" spans="4:12" x14ac:dyDescent="0.25">
      <c r="D50" s="61"/>
      <c r="E50" s="20"/>
      <c r="F50" s="20"/>
      <c r="G50" s="20"/>
      <c r="H50" s="21"/>
      <c r="I50" s="17" t="str">
        <f t="shared" si="1"/>
        <v/>
      </c>
      <c r="J50" s="22"/>
      <c r="K50" s="22"/>
      <c r="L50" s="22"/>
    </row>
    <row r="51" spans="4:12" x14ac:dyDescent="0.25">
      <c r="D51" s="61"/>
      <c r="E51" s="20"/>
      <c r="F51" s="20"/>
      <c r="G51" s="20"/>
      <c r="H51" s="21"/>
      <c r="I51" s="17" t="str">
        <f t="shared" si="1"/>
        <v/>
      </c>
      <c r="J51" s="22"/>
      <c r="K51" s="22"/>
      <c r="L51" s="22"/>
    </row>
    <row r="52" spans="4:12" x14ac:dyDescent="0.25">
      <c r="D52" s="61"/>
      <c r="E52" s="20"/>
      <c r="F52" s="20"/>
      <c r="G52" s="20"/>
      <c r="H52" s="21"/>
      <c r="I52" s="17" t="str">
        <f t="shared" si="1"/>
        <v/>
      </c>
      <c r="J52" s="22"/>
      <c r="K52" s="22"/>
      <c r="L52" s="22"/>
    </row>
    <row r="53" spans="4:12" x14ac:dyDescent="0.25">
      <c r="D53" s="61"/>
      <c r="E53" s="20"/>
      <c r="F53" s="20"/>
      <c r="G53" s="20"/>
      <c r="H53" s="21"/>
      <c r="I53" s="17" t="str">
        <f t="shared" si="1"/>
        <v/>
      </c>
      <c r="J53" s="22"/>
      <c r="K53" s="22"/>
      <c r="L53" s="22"/>
    </row>
    <row r="54" spans="4:12" x14ac:dyDescent="0.25">
      <c r="D54" s="61"/>
      <c r="E54" s="20"/>
      <c r="F54" s="20"/>
      <c r="G54" s="20"/>
      <c r="H54" s="21"/>
      <c r="I54" s="17" t="str">
        <f t="shared" si="1"/>
        <v/>
      </c>
      <c r="J54" s="22"/>
      <c r="K54" s="22"/>
      <c r="L54" s="22"/>
    </row>
    <row r="55" spans="4:12" x14ac:dyDescent="0.25">
      <c r="D55" s="61"/>
      <c r="E55" s="20"/>
      <c r="F55" s="20"/>
      <c r="G55" s="20"/>
      <c r="H55" s="21"/>
      <c r="I55" s="17" t="str">
        <f t="shared" si="1"/>
        <v/>
      </c>
      <c r="J55" s="22"/>
      <c r="K55" s="22"/>
      <c r="L55" s="22"/>
    </row>
    <row r="56" spans="4:12" x14ac:dyDescent="0.25">
      <c r="D56" s="61"/>
      <c r="E56" s="20"/>
      <c r="F56" s="20"/>
      <c r="G56" s="20"/>
      <c r="H56" s="21"/>
      <c r="I56" s="17" t="str">
        <f t="shared" si="1"/>
        <v/>
      </c>
      <c r="J56" s="22"/>
      <c r="K56" s="22"/>
      <c r="L56" s="22"/>
    </row>
    <row r="57" spans="4:12" x14ac:dyDescent="0.25">
      <c r="D57" s="61"/>
      <c r="E57" s="20"/>
      <c r="F57" s="20"/>
      <c r="G57" s="20"/>
      <c r="H57" s="21"/>
      <c r="I57" s="17" t="str">
        <f t="shared" si="1"/>
        <v/>
      </c>
      <c r="J57" s="22"/>
      <c r="K57" s="22"/>
      <c r="L57" s="22"/>
    </row>
    <row r="58" spans="4:12" x14ac:dyDescent="0.25">
      <c r="D58" s="61"/>
      <c r="E58" s="20"/>
      <c r="F58" s="20"/>
      <c r="G58" s="20"/>
      <c r="H58" s="21"/>
      <c r="I58" s="17" t="str">
        <f t="shared" si="1"/>
        <v/>
      </c>
      <c r="J58" s="22"/>
      <c r="K58" s="22"/>
      <c r="L58" s="22"/>
    </row>
    <row r="59" spans="4:12" x14ac:dyDescent="0.25">
      <c r="D59" s="61"/>
      <c r="E59" s="20"/>
      <c r="F59" s="20"/>
      <c r="G59" s="20"/>
      <c r="H59" s="21"/>
      <c r="I59" s="17" t="str">
        <f t="shared" si="1"/>
        <v/>
      </c>
      <c r="J59" s="22"/>
      <c r="K59" s="22"/>
      <c r="L59" s="22"/>
    </row>
    <row r="60" spans="4:12" x14ac:dyDescent="0.25">
      <c r="D60" s="61"/>
      <c r="E60" s="20"/>
      <c r="F60" s="20"/>
      <c r="G60" s="20"/>
      <c r="H60" s="21"/>
      <c r="I60" s="17" t="str">
        <f t="shared" si="1"/>
        <v/>
      </c>
      <c r="J60" s="22"/>
      <c r="K60" s="22"/>
      <c r="L60" s="22"/>
    </row>
    <row r="61" spans="4:12" x14ac:dyDescent="0.25">
      <c r="D61" s="61"/>
      <c r="E61" s="20"/>
      <c r="F61" s="20"/>
      <c r="G61" s="20"/>
      <c r="H61" s="21"/>
      <c r="I61" s="17" t="str">
        <f t="shared" si="1"/>
        <v/>
      </c>
      <c r="J61" s="22"/>
      <c r="K61" s="22"/>
      <c r="L61" s="22"/>
    </row>
    <row r="62" spans="4:12" x14ac:dyDescent="0.25">
      <c r="D62" s="61"/>
      <c r="E62" s="20"/>
      <c r="F62" s="20"/>
      <c r="G62" s="20"/>
      <c r="H62" s="21"/>
      <c r="I62" s="17" t="str">
        <f t="shared" si="1"/>
        <v/>
      </c>
      <c r="J62" s="22"/>
      <c r="K62" s="22"/>
      <c r="L62" s="22"/>
    </row>
    <row r="63" spans="4:12" x14ac:dyDescent="0.25">
      <c r="D63" s="61"/>
      <c r="E63" s="20"/>
      <c r="F63" s="20"/>
      <c r="G63" s="20"/>
      <c r="H63" s="21"/>
      <c r="I63" s="17" t="str">
        <f t="shared" si="1"/>
        <v/>
      </c>
      <c r="J63" s="22"/>
      <c r="K63" s="22"/>
      <c r="L63" s="22"/>
    </row>
    <row r="64" spans="4:12" x14ac:dyDescent="0.25">
      <c r="D64" s="61"/>
      <c r="E64" s="20"/>
      <c r="F64" s="20"/>
      <c r="G64" s="20"/>
      <c r="H64" s="21"/>
      <c r="I64" s="17" t="str">
        <f t="shared" si="1"/>
        <v/>
      </c>
      <c r="J64" s="22"/>
      <c r="K64" s="22"/>
      <c r="L64" s="22"/>
    </row>
    <row r="65" spans="4:12" x14ac:dyDescent="0.25">
      <c r="D65" s="61"/>
      <c r="E65" s="20"/>
      <c r="F65" s="20"/>
      <c r="G65" s="20"/>
      <c r="H65" s="21"/>
      <c r="I65" s="17" t="str">
        <f t="shared" si="1"/>
        <v/>
      </c>
      <c r="J65" s="22"/>
      <c r="K65" s="22"/>
      <c r="L65" s="22"/>
    </row>
    <row r="66" spans="4:12" x14ac:dyDescent="0.25">
      <c r="D66" s="61"/>
      <c r="E66" s="20"/>
      <c r="F66" s="20"/>
      <c r="G66" s="20"/>
      <c r="H66" s="21"/>
      <c r="I66" s="17" t="str">
        <f t="shared" si="1"/>
        <v/>
      </c>
      <c r="J66" s="22"/>
      <c r="K66" s="22"/>
      <c r="L66" s="22"/>
    </row>
    <row r="67" spans="4:12" x14ac:dyDescent="0.25">
      <c r="D67" s="61"/>
      <c r="E67" s="20"/>
      <c r="F67" s="20"/>
      <c r="G67" s="20"/>
      <c r="H67" s="21"/>
      <c r="I67" s="17" t="str">
        <f t="shared" si="1"/>
        <v/>
      </c>
      <c r="J67" s="22"/>
      <c r="K67" s="22"/>
      <c r="L67" s="22"/>
    </row>
    <row r="68" spans="4:12" x14ac:dyDescent="0.25">
      <c r="D68" s="61"/>
      <c r="E68" s="20"/>
      <c r="F68" s="20"/>
      <c r="G68" s="20"/>
      <c r="H68" s="21"/>
      <c r="I68" s="17" t="str">
        <f t="shared" si="1"/>
        <v/>
      </c>
      <c r="J68" s="22"/>
      <c r="K68" s="22"/>
      <c r="L68" s="22"/>
    </row>
    <row r="69" spans="4:12" x14ac:dyDescent="0.25">
      <c r="D69" s="61"/>
      <c r="E69" s="20"/>
      <c r="F69" s="20"/>
      <c r="G69" s="20"/>
      <c r="H69" s="21"/>
      <c r="I69" s="17" t="str">
        <f t="shared" si="1"/>
        <v/>
      </c>
      <c r="J69" s="22"/>
      <c r="K69" s="22"/>
      <c r="L69" s="22"/>
    </row>
    <row r="70" spans="4:12" x14ac:dyDescent="0.25">
      <c r="D70" s="61"/>
      <c r="E70" s="20"/>
      <c r="F70" s="20"/>
      <c r="G70" s="20"/>
      <c r="H70" s="21"/>
      <c r="I70" s="17" t="str">
        <f t="shared" si="1"/>
        <v/>
      </c>
      <c r="J70" s="22"/>
      <c r="K70" s="22"/>
      <c r="L70" s="22"/>
    </row>
    <row r="71" spans="4:12" x14ac:dyDescent="0.25">
      <c r="D71" s="61"/>
      <c r="E71" s="20"/>
      <c r="F71" s="20"/>
      <c r="G71" s="20"/>
      <c r="H71" s="21"/>
      <c r="I71" s="17" t="str">
        <f t="shared" si="1"/>
        <v/>
      </c>
      <c r="J71" s="22"/>
      <c r="K71" s="22"/>
      <c r="L71" s="22"/>
    </row>
    <row r="72" spans="4:12" x14ac:dyDescent="0.25">
      <c r="D72" s="61"/>
      <c r="E72" s="20"/>
      <c r="F72" s="20"/>
      <c r="G72" s="20"/>
      <c r="H72" s="21"/>
      <c r="I72" s="17" t="str">
        <f t="shared" si="1"/>
        <v/>
      </c>
      <c r="J72" s="22"/>
      <c r="K72" s="22"/>
      <c r="L72" s="22"/>
    </row>
    <row r="73" spans="4:12" x14ac:dyDescent="0.25">
      <c r="D73" s="61"/>
      <c r="E73" s="20"/>
      <c r="F73" s="20"/>
      <c r="G73" s="20"/>
      <c r="H73" s="21"/>
      <c r="I73" s="17" t="str">
        <f t="shared" si="1"/>
        <v/>
      </c>
      <c r="J73" s="22"/>
      <c r="K73" s="22"/>
      <c r="L73" s="22"/>
    </row>
    <row r="74" spans="4:12" x14ac:dyDescent="0.25">
      <c r="D74" s="61"/>
      <c r="E74" s="20"/>
      <c r="F74" s="20"/>
      <c r="G74" s="20"/>
      <c r="H74" s="21"/>
      <c r="I74" s="17" t="str">
        <f t="shared" si="1"/>
        <v/>
      </c>
      <c r="J74" s="22"/>
      <c r="K74" s="22"/>
      <c r="L74" s="22"/>
    </row>
    <row r="75" spans="4:12" x14ac:dyDescent="0.25">
      <c r="D75" s="61"/>
      <c r="E75" s="20"/>
      <c r="F75" s="20"/>
      <c r="G75" s="20"/>
      <c r="H75" s="21"/>
      <c r="I75" s="17" t="str">
        <f t="shared" si="1"/>
        <v/>
      </c>
      <c r="J75" s="22"/>
      <c r="K75" s="22"/>
      <c r="L75" s="22"/>
    </row>
    <row r="76" spans="4:12" x14ac:dyDescent="0.25">
      <c r="D76" s="61"/>
      <c r="E76" s="20"/>
      <c r="F76" s="20"/>
      <c r="G76" s="20"/>
      <c r="H76" s="21"/>
      <c r="I76" s="17" t="str">
        <f t="shared" si="1"/>
        <v/>
      </c>
      <c r="J76" s="22"/>
      <c r="K76" s="22"/>
      <c r="L76" s="22"/>
    </row>
    <row r="77" spans="4:12" x14ac:dyDescent="0.25">
      <c r="D77" s="61"/>
      <c r="E77" s="20"/>
      <c r="F77" s="20"/>
      <c r="G77" s="20"/>
      <c r="H77" s="21"/>
      <c r="I77" s="17" t="str">
        <f t="shared" si="1"/>
        <v/>
      </c>
      <c r="J77" s="22"/>
      <c r="K77" s="22"/>
      <c r="L77" s="22"/>
    </row>
    <row r="78" spans="4:12" x14ac:dyDescent="0.25">
      <c r="D78" s="61"/>
      <c r="E78" s="20"/>
      <c r="F78" s="20"/>
      <c r="G78" s="20"/>
      <c r="H78" s="21"/>
      <c r="I78" s="17" t="str">
        <f t="shared" si="1"/>
        <v/>
      </c>
      <c r="J78" s="22"/>
      <c r="K78" s="22"/>
      <c r="L78" s="22"/>
    </row>
    <row r="79" spans="4:12" x14ac:dyDescent="0.25">
      <c r="D79" s="61"/>
      <c r="E79" s="20"/>
      <c r="F79" s="20"/>
      <c r="G79" s="20"/>
      <c r="H79" s="21"/>
      <c r="I79" s="17" t="str">
        <f t="shared" ref="I79:I104" si="2">IF(H79=$AA$4,"o","")</f>
        <v/>
      </c>
      <c r="J79" s="22"/>
      <c r="K79" s="22"/>
      <c r="L79" s="22"/>
    </row>
    <row r="80" spans="4:12" x14ac:dyDescent="0.25">
      <c r="D80" s="61"/>
      <c r="E80" s="20"/>
      <c r="F80" s="20"/>
      <c r="G80" s="20"/>
      <c r="H80" s="21"/>
      <c r="I80" s="17" t="str">
        <f t="shared" si="2"/>
        <v/>
      </c>
      <c r="J80" s="22"/>
      <c r="K80" s="22"/>
      <c r="L80" s="22"/>
    </row>
    <row r="81" spans="4:12" x14ac:dyDescent="0.25">
      <c r="D81" s="61"/>
      <c r="E81" s="20"/>
      <c r="F81" s="20"/>
      <c r="G81" s="20"/>
      <c r="H81" s="21"/>
      <c r="I81" s="17" t="str">
        <f t="shared" si="2"/>
        <v/>
      </c>
      <c r="J81" s="22"/>
      <c r="K81" s="22"/>
      <c r="L81" s="22"/>
    </row>
    <row r="82" spans="4:12" x14ac:dyDescent="0.25">
      <c r="D82" s="61"/>
      <c r="E82" s="20"/>
      <c r="F82" s="20"/>
      <c r="G82" s="20"/>
      <c r="H82" s="21"/>
      <c r="I82" s="17" t="str">
        <f t="shared" si="2"/>
        <v/>
      </c>
      <c r="J82" s="22"/>
      <c r="K82" s="22"/>
      <c r="L82" s="22"/>
    </row>
    <row r="83" spans="4:12" x14ac:dyDescent="0.25">
      <c r="D83" s="61"/>
      <c r="E83" s="20"/>
      <c r="F83" s="20"/>
      <c r="G83" s="20"/>
      <c r="H83" s="21"/>
      <c r="I83" s="17" t="str">
        <f t="shared" si="2"/>
        <v/>
      </c>
      <c r="J83" s="22"/>
      <c r="K83" s="22"/>
      <c r="L83" s="22"/>
    </row>
    <row r="84" spans="4:12" x14ac:dyDescent="0.25">
      <c r="D84" s="61"/>
      <c r="E84" s="20"/>
      <c r="F84" s="20"/>
      <c r="G84" s="20"/>
      <c r="H84" s="21"/>
      <c r="I84" s="17" t="str">
        <f t="shared" si="2"/>
        <v/>
      </c>
      <c r="J84" s="22"/>
      <c r="K84" s="22"/>
      <c r="L84" s="22"/>
    </row>
    <row r="85" spans="4:12" x14ac:dyDescent="0.25">
      <c r="D85" s="61"/>
      <c r="E85" s="20"/>
      <c r="F85" s="20"/>
      <c r="G85" s="20"/>
      <c r="H85" s="21"/>
      <c r="I85" s="17" t="str">
        <f t="shared" si="2"/>
        <v/>
      </c>
      <c r="J85" s="22"/>
      <c r="K85" s="22"/>
      <c r="L85" s="22"/>
    </row>
    <row r="86" spans="4:12" x14ac:dyDescent="0.25">
      <c r="D86" s="61"/>
      <c r="E86" s="20"/>
      <c r="F86" s="20"/>
      <c r="G86" s="20"/>
      <c r="H86" s="21"/>
      <c r="I86" s="17" t="str">
        <f t="shared" si="2"/>
        <v/>
      </c>
      <c r="J86" s="22"/>
      <c r="K86" s="22"/>
      <c r="L86" s="22"/>
    </row>
    <row r="87" spans="4:12" x14ac:dyDescent="0.25">
      <c r="D87" s="61"/>
      <c r="E87" s="20"/>
      <c r="F87" s="20"/>
      <c r="G87" s="20"/>
      <c r="H87" s="21"/>
      <c r="I87" s="17" t="str">
        <f t="shared" si="2"/>
        <v/>
      </c>
      <c r="J87" s="22"/>
      <c r="K87" s="22"/>
      <c r="L87" s="22"/>
    </row>
    <row r="88" spans="4:12" x14ac:dyDescent="0.25">
      <c r="D88" s="61"/>
      <c r="E88" s="20"/>
      <c r="F88" s="20"/>
      <c r="G88" s="20"/>
      <c r="H88" s="21"/>
      <c r="I88" s="17" t="str">
        <f t="shared" si="2"/>
        <v/>
      </c>
      <c r="J88" s="22"/>
      <c r="K88" s="22"/>
      <c r="L88" s="22"/>
    </row>
    <row r="89" spans="4:12" x14ac:dyDescent="0.25">
      <c r="D89" s="61"/>
      <c r="E89" s="20"/>
      <c r="F89" s="20"/>
      <c r="G89" s="20"/>
      <c r="H89" s="21"/>
      <c r="I89" s="17" t="str">
        <f t="shared" si="2"/>
        <v/>
      </c>
      <c r="J89" s="22"/>
      <c r="K89" s="22"/>
      <c r="L89" s="22"/>
    </row>
    <row r="90" spans="4:12" x14ac:dyDescent="0.25">
      <c r="D90" s="61"/>
      <c r="E90" s="20"/>
      <c r="F90" s="20"/>
      <c r="G90" s="20"/>
      <c r="H90" s="21"/>
      <c r="I90" s="17" t="str">
        <f t="shared" si="2"/>
        <v/>
      </c>
      <c r="J90" s="22"/>
      <c r="K90" s="22"/>
      <c r="L90" s="22"/>
    </row>
    <row r="91" spans="4:12" x14ac:dyDescent="0.25">
      <c r="D91" s="61"/>
      <c r="E91" s="20"/>
      <c r="F91" s="20"/>
      <c r="G91" s="20"/>
      <c r="H91" s="21"/>
      <c r="I91" s="17" t="str">
        <f t="shared" si="2"/>
        <v/>
      </c>
      <c r="J91" s="22"/>
      <c r="K91" s="22"/>
      <c r="L91" s="22"/>
    </row>
    <row r="92" spans="4:12" x14ac:dyDescent="0.25">
      <c r="D92" s="61"/>
      <c r="E92" s="20"/>
      <c r="F92" s="20"/>
      <c r="G92" s="20"/>
      <c r="H92" s="21"/>
      <c r="I92" s="17" t="str">
        <f t="shared" si="2"/>
        <v/>
      </c>
      <c r="J92" s="22"/>
      <c r="K92" s="22"/>
      <c r="L92" s="22"/>
    </row>
    <row r="93" spans="4:12" x14ac:dyDescent="0.25">
      <c r="D93" s="61"/>
      <c r="E93" s="20"/>
      <c r="F93" s="20"/>
      <c r="G93" s="20"/>
      <c r="H93" s="21"/>
      <c r="I93" s="17" t="str">
        <f t="shared" si="2"/>
        <v/>
      </c>
      <c r="J93" s="22"/>
      <c r="K93" s="22"/>
      <c r="L93" s="22"/>
    </row>
    <row r="94" spans="4:12" x14ac:dyDescent="0.25">
      <c r="D94" s="61"/>
      <c r="E94" s="20"/>
      <c r="F94" s="20"/>
      <c r="G94" s="20"/>
      <c r="H94" s="21"/>
      <c r="I94" s="17" t="str">
        <f t="shared" si="2"/>
        <v/>
      </c>
      <c r="J94" s="22"/>
      <c r="K94" s="22"/>
      <c r="L94" s="22"/>
    </row>
    <row r="95" spans="4:12" x14ac:dyDescent="0.25">
      <c r="D95" s="61"/>
      <c r="E95" s="20"/>
      <c r="F95" s="20"/>
      <c r="G95" s="20"/>
      <c r="H95" s="21"/>
      <c r="I95" s="17" t="str">
        <f t="shared" si="2"/>
        <v/>
      </c>
      <c r="J95" s="22"/>
      <c r="K95" s="22"/>
      <c r="L95" s="22"/>
    </row>
    <row r="96" spans="4:12" x14ac:dyDescent="0.25">
      <c r="D96" s="61"/>
      <c r="E96" s="20"/>
      <c r="F96" s="20"/>
      <c r="G96" s="20"/>
      <c r="H96" s="21"/>
      <c r="I96" s="17" t="str">
        <f t="shared" si="2"/>
        <v/>
      </c>
      <c r="J96" s="22"/>
      <c r="K96" s="22"/>
      <c r="L96" s="22"/>
    </row>
    <row r="97" spans="4:12" x14ac:dyDescent="0.25">
      <c r="D97" s="61"/>
      <c r="E97" s="20"/>
      <c r="F97" s="20"/>
      <c r="G97" s="20"/>
      <c r="H97" s="21"/>
      <c r="I97" s="17" t="str">
        <f t="shared" si="2"/>
        <v/>
      </c>
      <c r="J97" s="22"/>
      <c r="K97" s="22"/>
      <c r="L97" s="22"/>
    </row>
    <row r="98" spans="4:12" x14ac:dyDescent="0.25">
      <c r="D98" s="61"/>
      <c r="E98" s="20"/>
      <c r="F98" s="20"/>
      <c r="G98" s="20"/>
      <c r="H98" s="21"/>
      <c r="I98" s="17" t="str">
        <f t="shared" si="2"/>
        <v/>
      </c>
      <c r="J98" s="22"/>
      <c r="K98" s="22"/>
      <c r="L98" s="22"/>
    </row>
    <row r="99" spans="4:12" x14ac:dyDescent="0.25">
      <c r="D99" s="61"/>
      <c r="E99" s="20"/>
      <c r="F99" s="20"/>
      <c r="G99" s="20"/>
      <c r="H99" s="21"/>
      <c r="I99" s="17" t="str">
        <f t="shared" si="2"/>
        <v/>
      </c>
      <c r="J99" s="22"/>
      <c r="K99" s="22"/>
      <c r="L99" s="22"/>
    </row>
    <row r="100" spans="4:12" x14ac:dyDescent="0.25">
      <c r="D100" s="61"/>
      <c r="E100" s="20"/>
      <c r="F100" s="20"/>
      <c r="G100" s="20"/>
      <c r="H100" s="21"/>
      <c r="I100" s="17" t="str">
        <f t="shared" si="2"/>
        <v/>
      </c>
      <c r="J100" s="22"/>
      <c r="K100" s="22"/>
      <c r="L100" s="22"/>
    </row>
    <row r="101" spans="4:12" x14ac:dyDescent="0.25">
      <c r="D101" s="61"/>
      <c r="E101" s="20"/>
      <c r="F101" s="20"/>
      <c r="G101" s="20"/>
      <c r="H101" s="21"/>
      <c r="I101" s="17" t="str">
        <f t="shared" si="2"/>
        <v/>
      </c>
      <c r="J101" s="22"/>
      <c r="K101" s="22"/>
      <c r="L101" s="22"/>
    </row>
    <row r="102" spans="4:12" x14ac:dyDescent="0.25">
      <c r="D102" s="61"/>
      <c r="E102" s="20"/>
      <c r="F102" s="20"/>
      <c r="G102" s="20"/>
      <c r="H102" s="21"/>
      <c r="I102" s="17" t="str">
        <f t="shared" si="2"/>
        <v/>
      </c>
      <c r="J102" s="22"/>
      <c r="K102" s="22"/>
      <c r="L102" s="22"/>
    </row>
    <row r="103" spans="4:12" x14ac:dyDescent="0.25">
      <c r="D103" s="61"/>
      <c r="E103" s="20"/>
      <c r="F103" s="20"/>
      <c r="G103" s="20"/>
      <c r="H103" s="21"/>
      <c r="I103" s="17" t="str">
        <f t="shared" si="2"/>
        <v/>
      </c>
      <c r="J103" s="22"/>
      <c r="K103" s="22"/>
      <c r="L103" s="22"/>
    </row>
    <row r="104" spans="4:12" x14ac:dyDescent="0.25">
      <c r="D104" s="61"/>
      <c r="E104" s="20"/>
      <c r="F104" s="20"/>
      <c r="G104" s="20"/>
      <c r="H104" s="21"/>
      <c r="I104" s="17" t="str">
        <f t="shared" si="2"/>
        <v/>
      </c>
      <c r="J104" s="22"/>
      <c r="K104" s="22"/>
      <c r="L104" s="22"/>
    </row>
  </sheetData>
  <sortState ref="D13:K24">
    <sortCondition ref="D13:D24"/>
  </sortState>
  <mergeCells count="2">
    <mergeCell ref="N9:O9"/>
    <mergeCell ref="E2:K2"/>
  </mergeCells>
  <dataValidations disablePrompts="1" count="4">
    <dataValidation type="list" allowBlank="1" showInputMessage="1" showErrorMessage="1" sqref="H230:H1000 E12:E1000">
      <formula1>Tiers</formula1>
    </dataValidation>
    <dataValidation type="list" allowBlank="1" showInputMessage="1" showErrorMessage="1" sqref="F12:F1000">
      <formula1>Catégorie</formula1>
    </dataValidation>
    <dataValidation type="list" allowBlank="1" showInputMessage="1" showErrorMessage="1" sqref="G12:G1000">
      <formula1>INDIRECT($F12)</formula1>
    </dataValidation>
    <dataValidation type="list" allowBlank="1" showInputMessage="1" showErrorMessage="1" sqref="H12:H229">
      <formula1>Paiement</formula1>
    </dataValidation>
  </dataValidation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" operator="notEqual" id="{7366CE58-F5EC-4C5C-AA16-C7CD7A2BE30E}">
            <xm:f>Dpense_revenu!$C$2</xm:f>
            <x14:dxf>
              <font>
                <color rgb="FFFF0000"/>
              </font>
            </x14:dxf>
          </x14:cfRule>
          <x14:cfRule type="cellIs" priority="2" operator="notEqual" id="{8987E596-8917-45F0-B04E-5F78C7D58F54}">
            <xm:f>Dpense_revenu!$F$2</xm:f>
            <x14:dxf>
              <font>
                <color rgb="FFFF0000"/>
              </font>
            </x14:dxf>
          </x14:cfRule>
          <x14:cfRule type="cellIs" priority="1" operator="notEqual" id="{F1392D3E-6E1B-4BF8-9FB8-105C4F67B60D}">
            <xm:f>Dpense_revenu!$I$2</xm:f>
            <x14:dxf>
              <font>
                <color rgb="FFFF0000"/>
              </font>
            </x14:dxf>
          </x14:cfRule>
          <xm:sqref>C5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52"/>
  <sheetViews>
    <sheetView showGridLines="0" zoomScale="90" zoomScaleNormal="90" workbookViewId="0">
      <selection activeCell="U36" sqref="U36"/>
    </sheetView>
  </sheetViews>
  <sheetFormatPr baseColWidth="10" defaultRowHeight="15.75" x14ac:dyDescent="0.25"/>
  <cols>
    <col min="1" max="1" width="13.140625" style="35" customWidth="1"/>
    <col min="2" max="2" width="19" style="35" customWidth="1"/>
    <col min="3" max="3" width="11.5703125" style="34" bestFit="1" customWidth="1"/>
    <col min="4" max="4" width="4.42578125" style="35" customWidth="1"/>
    <col min="5" max="5" width="15.42578125" style="35" customWidth="1"/>
    <col min="6" max="6" width="11.5703125" style="34" bestFit="1" customWidth="1"/>
    <col min="7" max="7" width="4.42578125" style="35" customWidth="1"/>
    <col min="8" max="8" width="23.140625" style="35" customWidth="1"/>
    <col min="9" max="9" width="13.28515625" style="34" bestFit="1" customWidth="1"/>
    <col min="10" max="10" width="15.28515625" style="35" customWidth="1"/>
    <col min="11" max="11" width="2.7109375" style="35" customWidth="1"/>
    <col min="12" max="12" width="4.42578125" style="35" customWidth="1"/>
    <col min="13" max="13" width="13.42578125" style="35" customWidth="1"/>
    <col min="14" max="14" width="14.28515625" style="35" customWidth="1"/>
    <col min="15" max="15" width="12.7109375" style="35" customWidth="1"/>
    <col min="16" max="16" width="14.5703125" style="40" customWidth="1"/>
    <col min="17" max="17" width="15" style="35" customWidth="1"/>
    <col min="18" max="18" width="14.140625" style="35" customWidth="1"/>
    <col min="19" max="19" width="13.28515625" style="35" bestFit="1" customWidth="1"/>
    <col min="20" max="20" width="14.85546875" style="35" customWidth="1"/>
    <col min="21" max="16384" width="11.42578125" style="35"/>
  </cols>
  <sheetData>
    <row r="1" spans="2:22" ht="11.25" customHeight="1" x14ac:dyDescent="0.25"/>
    <row r="2" spans="2:22" ht="22.5" customHeight="1" x14ac:dyDescent="0.25">
      <c r="B2" s="6" t="s">
        <v>7</v>
      </c>
      <c r="C2" s="47">
        <f>SUM(C4:C37)</f>
        <v>1400</v>
      </c>
      <c r="E2" s="44" t="s">
        <v>8</v>
      </c>
      <c r="F2" s="47">
        <f>SUM(F4:F37)</f>
        <v>1400</v>
      </c>
      <c r="H2" s="44" t="s">
        <v>9</v>
      </c>
      <c r="I2" s="47">
        <f>SUM(I4:I48)</f>
        <v>1400</v>
      </c>
      <c r="J2" s="38" t="s">
        <v>133</v>
      </c>
      <c r="K2" s="32"/>
      <c r="L2" s="31"/>
      <c r="M2" s="31" t="s">
        <v>134</v>
      </c>
      <c r="N2" s="43"/>
      <c r="O2" s="46" t="s">
        <v>135</v>
      </c>
      <c r="P2" s="47"/>
      <c r="Q2" s="47">
        <f>SUM(Q4:Q8)</f>
        <v>1000</v>
      </c>
      <c r="R2" s="42"/>
      <c r="S2" s="66" t="s">
        <v>141</v>
      </c>
      <c r="T2" s="66"/>
      <c r="U2" s="48">
        <f>SUM(U4:U8)</f>
        <v>50</v>
      </c>
    </row>
    <row r="3" spans="2:22" x14ac:dyDescent="0.25">
      <c r="J3" s="36"/>
      <c r="P3" s="34"/>
      <c r="Q3" s="34"/>
      <c r="T3" s="34"/>
      <c r="U3" s="34"/>
    </row>
    <row r="4" spans="2:22" x14ac:dyDescent="0.25">
      <c r="B4" s="35" t="s">
        <v>21</v>
      </c>
      <c r="C4" s="34">
        <f>IF(B4&gt;0,SUMIF(Opérations!$E$12:$E$104,B4,Opérations!$J$12:$J$104),"")</f>
        <v>200</v>
      </c>
      <c r="E4" s="35" t="s">
        <v>59</v>
      </c>
      <c r="F4" s="34">
        <f>SUMIF(Opérations!$F$12:$F$104,E4,Opérations!$J$12:$J$104)</f>
        <v>400</v>
      </c>
      <c r="H4" s="35" t="s">
        <v>70</v>
      </c>
      <c r="I4" s="34">
        <f>SUMIF(Opérations!$G$12:$G$104,H4,Opérations!$J$12:$J$104)</f>
        <v>100</v>
      </c>
      <c r="J4" s="34">
        <v>429.84</v>
      </c>
      <c r="L4" s="37"/>
      <c r="M4" s="37">
        <f>J4-I4</f>
        <v>329.84</v>
      </c>
      <c r="O4" s="35" t="s">
        <v>136</v>
      </c>
      <c r="P4" s="34"/>
      <c r="Q4" s="34">
        <f>SUMIF(Opérations!$E$12:$E$1000,O4,Opérations!$K$12:$K$1000)</f>
        <v>0</v>
      </c>
      <c r="S4" s="35" t="s">
        <v>78</v>
      </c>
      <c r="T4" s="34"/>
      <c r="U4" s="34">
        <f>SUMIF(Opérations!$G$12:$G$1000,S4,Opérations!$K$12:$K$1000)</f>
        <v>0</v>
      </c>
    </row>
    <row r="5" spans="2:22" x14ac:dyDescent="0.25">
      <c r="B5" s="35" t="s">
        <v>22</v>
      </c>
      <c r="C5" s="34">
        <f>IF(B5&gt;0,SUMIF(Opérations!$E$12:$E$104,B5,Opérations!$J$12:$J$104),"")</f>
        <v>100</v>
      </c>
      <c r="E5" s="35" t="s">
        <v>60</v>
      </c>
      <c r="F5" s="34">
        <f>SUMIF(Opérations!$F$12:$F$104,E5,Opérations!$J$12:$J$104)</f>
        <v>300</v>
      </c>
      <c r="H5" s="35" t="s">
        <v>81</v>
      </c>
      <c r="I5" s="34">
        <f>SUMIF(Opérations!$G$12:$G$104,H5,Opérations!$J$12:$J$104)</f>
        <v>0</v>
      </c>
      <c r="J5" s="34">
        <v>300</v>
      </c>
      <c r="L5" s="37"/>
      <c r="M5" s="37">
        <f t="shared" ref="M5:M48" si="0">J5-I5</f>
        <v>300</v>
      </c>
      <c r="O5" s="35" t="s">
        <v>137</v>
      </c>
      <c r="P5" s="34"/>
      <c r="Q5" s="34">
        <f>SUMIF(Opérations!$E$12:$E$1000,O5,Opérations!$K$12:$K$1000)</f>
        <v>0</v>
      </c>
      <c r="S5" s="35" t="s">
        <v>117</v>
      </c>
      <c r="T5" s="34"/>
      <c r="U5" s="34">
        <f>SUMIF(Opérations!$G$12:$G$1000,S5,Opérations!$K$12:$K$1000)</f>
        <v>0</v>
      </c>
    </row>
    <row r="6" spans="2:22" x14ac:dyDescent="0.25">
      <c r="B6" s="35" t="s">
        <v>23</v>
      </c>
      <c r="C6" s="34">
        <f>IF(B6&gt;0,SUMIF(Opérations!$E$12:$E$104,B6,Opérations!$J$12:$J$104),"")</f>
        <v>0</v>
      </c>
      <c r="E6" s="35" t="s">
        <v>61</v>
      </c>
      <c r="F6" s="34">
        <f>SUMIF(Opérations!$F$12:$F$104,E6,Opérations!$J$12:$J$104)</f>
        <v>0</v>
      </c>
      <c r="H6" s="35" t="s">
        <v>90</v>
      </c>
      <c r="I6" s="34">
        <f>SUMIF(Opérations!$G$12:$G$104,H6,Opérations!$J$12:$J$104)</f>
        <v>0</v>
      </c>
      <c r="J6" s="34">
        <v>160</v>
      </c>
      <c r="L6" s="37"/>
      <c r="M6" s="37">
        <f t="shared" si="0"/>
        <v>160</v>
      </c>
      <c r="O6" s="35" t="s">
        <v>138</v>
      </c>
      <c r="P6" s="34"/>
      <c r="Q6" s="34">
        <f>SUMIF(Opérations!$E$12:$E$1000,O6,Opérations!$K$12:$K$1000)</f>
        <v>0</v>
      </c>
      <c r="S6" s="35" t="s">
        <v>88</v>
      </c>
      <c r="T6" s="34"/>
      <c r="U6" s="34">
        <f>SUMIF(Opérations!$G$12:$G$1000,S6,Opérations!$K$12:$K$1000)</f>
        <v>0</v>
      </c>
    </row>
    <row r="7" spans="2:22" x14ac:dyDescent="0.25">
      <c r="B7" s="35" t="s">
        <v>24</v>
      </c>
      <c r="C7" s="34">
        <f>IF(B7&gt;0,SUMIF(Opérations!$E$12:$E$104,B7,Opérations!$J$12:$J$104),"")</f>
        <v>100</v>
      </c>
      <c r="E7" s="35" t="s">
        <v>131</v>
      </c>
      <c r="F7" s="34">
        <f>SUMIF(Opérations!$F$12:$F$104,E7,Opérations!$J$12:$J$104)</f>
        <v>0</v>
      </c>
      <c r="H7" s="35" t="s">
        <v>99</v>
      </c>
      <c r="I7" s="34">
        <f>SUMIF(Opérations!$G$12:$G$104,H7,Opérations!$J$12:$J$104)</f>
        <v>0</v>
      </c>
      <c r="J7" s="34">
        <v>50</v>
      </c>
      <c r="L7" s="37"/>
      <c r="M7" s="37">
        <f t="shared" si="0"/>
        <v>50</v>
      </c>
      <c r="O7" s="35" t="s">
        <v>139</v>
      </c>
      <c r="P7" s="34"/>
      <c r="Q7" s="34">
        <f>SUMIF(Opérations!$E$12:$E$1000,O7,Opérations!$K$12:$K$1000)</f>
        <v>0</v>
      </c>
      <c r="S7" s="35" t="s">
        <v>102</v>
      </c>
      <c r="T7" s="34"/>
      <c r="U7" s="34">
        <f>SUMIF(Opérations!$G$12:$G$1000,S7,Opérations!$K$12:$K$1000)</f>
        <v>50</v>
      </c>
    </row>
    <row r="8" spans="2:22" x14ac:dyDescent="0.25">
      <c r="B8" s="35" t="s">
        <v>25</v>
      </c>
      <c r="C8" s="34">
        <f>IF(B8&gt;0,SUMIF(Opérations!$E$12:$E$104,B8,Opérations!$J$12:$J$104),"")</f>
        <v>100</v>
      </c>
      <c r="E8" s="35" t="s">
        <v>36</v>
      </c>
      <c r="F8" s="34">
        <f>SUMIF(Opérations!$F$12:$F$104,E8,Opérations!$J$12:$J$104)</f>
        <v>0</v>
      </c>
      <c r="H8" s="35" t="s">
        <v>104</v>
      </c>
      <c r="I8" s="34">
        <f>SUMIF(Opérations!$G$12:$G$104,H8,Opérations!$J$12:$J$104)</f>
        <v>200</v>
      </c>
      <c r="J8" s="34">
        <v>100</v>
      </c>
      <c r="L8" s="37"/>
      <c r="M8" s="37">
        <f t="shared" si="0"/>
        <v>-100</v>
      </c>
      <c r="O8" s="35" t="s">
        <v>31</v>
      </c>
      <c r="P8" s="34"/>
      <c r="Q8" s="34">
        <f>SUMIF(Opérations!$E$12:$E$1000,O8,Opérations!$K$12:$K$1000)</f>
        <v>1000</v>
      </c>
      <c r="S8" s="35" t="s">
        <v>97</v>
      </c>
      <c r="T8" s="34"/>
      <c r="U8" s="34">
        <f>SUMIF(Opérations!$G$12:$G$1000,S8,Opérations!$K$12:$K$1000)</f>
        <v>0</v>
      </c>
    </row>
    <row r="9" spans="2:22" x14ac:dyDescent="0.25">
      <c r="B9" s="35" t="s">
        <v>26</v>
      </c>
      <c r="C9" s="34">
        <f>IF(B9&gt;0,SUMIF(Opérations!$E$12:$E$104,B9,Opérations!$J$12:$J$104),"")</f>
        <v>0</v>
      </c>
      <c r="E9" s="35" t="s">
        <v>63</v>
      </c>
      <c r="F9" s="34">
        <f>SUMIF(Opérations!$F$12:$F$104,E9,Opérations!$J$12:$J$104)</f>
        <v>100</v>
      </c>
      <c r="H9" s="35" t="s">
        <v>72</v>
      </c>
      <c r="I9" s="34">
        <f>SUMIF(Opérations!$G$12:$G$104,H9,Opérations!$J$12:$J$104)</f>
        <v>0</v>
      </c>
      <c r="J9" s="34">
        <v>40</v>
      </c>
      <c r="L9" s="37"/>
      <c r="M9" s="37">
        <f t="shared" si="0"/>
        <v>40</v>
      </c>
      <c r="O9" s="34"/>
    </row>
    <row r="10" spans="2:22" ht="15.75" customHeight="1" x14ac:dyDescent="0.25">
      <c r="B10" s="35" t="s">
        <v>27</v>
      </c>
      <c r="C10" s="34">
        <f>IF(B10&gt;0,SUMIF(Opérations!$E$12:$E$104,B10,Opérations!$J$12:$J$104),"")</f>
        <v>100</v>
      </c>
      <c r="E10" s="35" t="s">
        <v>64</v>
      </c>
      <c r="F10" s="34">
        <f>SUMIF(Opérations!$F$12:$F$104,E10,Opérations!$J$12:$J$104)</f>
        <v>0</v>
      </c>
      <c r="H10" s="35" t="s">
        <v>82</v>
      </c>
      <c r="I10" s="34">
        <f>SUMIF(Opérations!$G$12:$G$104,H10,Opérations!$J$12:$J$104)</f>
        <v>0</v>
      </c>
      <c r="J10" s="34">
        <v>40</v>
      </c>
      <c r="L10" s="37"/>
      <c r="M10" s="37">
        <f t="shared" si="0"/>
        <v>40</v>
      </c>
      <c r="O10" s="53"/>
      <c r="P10" s="52"/>
      <c r="Q10" s="51" t="s">
        <v>140</v>
      </c>
      <c r="R10" s="37">
        <f>Q2+U2</f>
        <v>1050</v>
      </c>
      <c r="S10" s="49"/>
    </row>
    <row r="11" spans="2:22" x14ac:dyDescent="0.25">
      <c r="B11" s="35" t="s">
        <v>32</v>
      </c>
      <c r="C11" s="34">
        <f>IF(B11&gt;0,SUMIF(Opérations!$E$12:$E$104,B11,Opérations!$J$12:$J$104),"")</f>
        <v>0</v>
      </c>
      <c r="E11" s="35" t="s">
        <v>65</v>
      </c>
      <c r="F11" s="34">
        <f>SUMIF(Opérations!$F$12:$F$104,E11,Opérations!$J$12:$J$104)</f>
        <v>500</v>
      </c>
      <c r="H11" s="35" t="s">
        <v>91</v>
      </c>
      <c r="I11" s="34">
        <f>SUMIF(Opérations!$G$12:$G$104,H11,Opérations!$J$12:$J$104)</f>
        <v>0</v>
      </c>
      <c r="J11" s="34">
        <v>0</v>
      </c>
      <c r="L11" s="37"/>
      <c r="M11" s="37">
        <f t="shared" si="0"/>
        <v>0</v>
      </c>
    </row>
    <row r="12" spans="2:22" x14ac:dyDescent="0.25">
      <c r="B12" s="35" t="s">
        <v>33</v>
      </c>
      <c r="C12" s="34">
        <f>IF(B12&gt;0,SUMIF(Opérations!$E$12:$E$104,B12,Opérations!$J$12:$J$104),"")</f>
        <v>0</v>
      </c>
      <c r="E12" s="35" t="s">
        <v>66</v>
      </c>
      <c r="F12" s="34">
        <f>SUMIF(Opérations!$F$12:$F$104,E12,Opérations!$J$12:$J$104)</f>
        <v>0</v>
      </c>
      <c r="H12" s="35" t="s">
        <v>62</v>
      </c>
      <c r="I12" s="34">
        <f>SUMIF(Opérations!$G$12:$G$104,H12,Opérations!$J$12:$J$104)</f>
        <v>100</v>
      </c>
      <c r="J12" s="34">
        <v>700</v>
      </c>
      <c r="L12" s="37"/>
      <c r="M12" s="37">
        <f t="shared" si="0"/>
        <v>600</v>
      </c>
    </row>
    <row r="13" spans="2:22" x14ac:dyDescent="0.25">
      <c r="B13" s="35" t="s">
        <v>34</v>
      </c>
      <c r="C13" s="34">
        <f>IF(B13&gt;0,SUMIF(Opérations!$E$12:$E$104,B13,Opérations!$J$12:$J$104),"")</f>
        <v>0</v>
      </c>
      <c r="E13" s="35" t="s">
        <v>130</v>
      </c>
      <c r="F13" s="34">
        <f>SUMIF(Opérations!$F$12:$F$104,E13,Opérations!$J$12:$J$104)</f>
        <v>100</v>
      </c>
      <c r="H13" s="35" t="s">
        <v>36</v>
      </c>
      <c r="I13" s="34">
        <f>SUMIF(Opérations!$G$12:$G$104,H13,Opérations!$J$12:$J$104)</f>
        <v>0</v>
      </c>
      <c r="J13" s="34">
        <v>60</v>
      </c>
      <c r="L13" s="37"/>
      <c r="M13" s="37">
        <f t="shared" si="0"/>
        <v>60</v>
      </c>
      <c r="P13" s="67" t="s">
        <v>6</v>
      </c>
      <c r="Q13" s="67"/>
      <c r="R13" s="57" t="s">
        <v>143</v>
      </c>
      <c r="S13" s="57" t="s">
        <v>135</v>
      </c>
      <c r="T13" s="45" t="s">
        <v>134</v>
      </c>
    </row>
    <row r="14" spans="2:22" x14ac:dyDescent="0.25">
      <c r="B14" s="35" t="s">
        <v>35</v>
      </c>
      <c r="C14" s="34">
        <f>IF(B14&gt;0,SUMIF(Opérations!$E$12:$E$104,B14,Opérations!$J$12:$J$104),"")</f>
        <v>100</v>
      </c>
      <c r="E14" s="35" t="s">
        <v>132</v>
      </c>
      <c r="F14" s="34">
        <f>SUMIF(Opérations!$F$12:$F$104,E14,Opérations!$J$12:$J$104)</f>
        <v>0</v>
      </c>
      <c r="H14" s="35" t="s">
        <v>71</v>
      </c>
      <c r="I14" s="34">
        <f>SUMIF(Opérations!$G$12:$G$104,H14,Opérations!$J$12:$J$104)</f>
        <v>0</v>
      </c>
      <c r="J14" s="34">
        <v>100</v>
      </c>
      <c r="L14" s="37"/>
      <c r="M14" s="37">
        <f t="shared" si="0"/>
        <v>100</v>
      </c>
      <c r="P14" s="41">
        <v>42370</v>
      </c>
      <c r="Q14" s="39">
        <v>42400</v>
      </c>
      <c r="R14" s="54">
        <f>SUMPRODUCT((Opérations!$J$12:$J$1000)*(Opérations!$D$12:$D$1000&gt;=Dpense_revenu!P14)*(Opérations!$D$12:$D$1000&lt;=Dpense_revenu!Q14))</f>
        <v>100</v>
      </c>
      <c r="S14" s="54">
        <f>SUMPRODUCT((Opérations!$K$12:$K$1000)*(Opérations!$D$12:$D$1000&gt;=Dpense_revenu!P14)*(Opérations!$D$12:$D$1000&lt;=Dpense_revenu!Q14))</f>
        <v>500</v>
      </c>
      <c r="T14" s="55">
        <f>S14-R14</f>
        <v>400</v>
      </c>
      <c r="V14" s="54"/>
    </row>
    <row r="15" spans="2:22" x14ac:dyDescent="0.25">
      <c r="B15" s="35" t="s">
        <v>36</v>
      </c>
      <c r="C15" s="34">
        <f>IF(B15&gt;0,SUMIF(Opérations!$E$12:$E$104,B15,Opérations!$J$12:$J$104),"")</f>
        <v>0</v>
      </c>
      <c r="E15" s="35" t="s">
        <v>68</v>
      </c>
      <c r="F15" s="34">
        <f>SUMIF(Opérations!$F$12:$F$104,E15,Opérations!$J$12:$J$104)</f>
        <v>0</v>
      </c>
      <c r="H15" s="35" t="s">
        <v>73</v>
      </c>
      <c r="I15" s="34">
        <f>SUMIF(Opérations!$G$12:$G$104,H15,Opérations!$J$12:$J$104)</f>
        <v>100</v>
      </c>
      <c r="J15" s="34">
        <v>100</v>
      </c>
      <c r="L15" s="37"/>
      <c r="M15" s="37">
        <f t="shared" si="0"/>
        <v>0</v>
      </c>
      <c r="P15" s="41">
        <v>42401</v>
      </c>
      <c r="Q15" s="39">
        <v>42428</v>
      </c>
      <c r="R15" s="54">
        <f>SUMPRODUCT((Opérations!$J$12:$J$1000)*(Opérations!$D$12:$D$1000&gt;=Dpense_revenu!P15)*(Opérations!$D$12:$D$1000&lt;=Dpense_revenu!Q15))</f>
        <v>200</v>
      </c>
      <c r="S15" s="54">
        <f>SUMPRODUCT((Opérations!$K$12:$K$1000)*(Opérations!$D$12:$D$1000&gt;=Dpense_revenu!P15)*(Opérations!$D$12:$D$1000&lt;=Dpense_revenu!Q15))</f>
        <v>0</v>
      </c>
      <c r="T15" s="55">
        <f t="shared" ref="T15:T25" si="1">S15-R15</f>
        <v>-200</v>
      </c>
      <c r="V15" s="54"/>
    </row>
    <row r="16" spans="2:22" x14ac:dyDescent="0.25">
      <c r="B16" s="35" t="s">
        <v>37</v>
      </c>
      <c r="C16" s="34">
        <f>IF(B16&gt;0,SUMIF(Opérations!$E$12:$E$104,B16,Opérations!$J$12:$J$104),"")</f>
        <v>100</v>
      </c>
      <c r="H16" s="35" t="s">
        <v>83</v>
      </c>
      <c r="I16" s="34">
        <f>SUMIF(Opérations!$G$12:$G$104,H16,Opérations!$J$12:$J$104)</f>
        <v>0</v>
      </c>
      <c r="J16" s="34">
        <v>50</v>
      </c>
      <c r="L16" s="37"/>
      <c r="M16" s="37">
        <f t="shared" si="0"/>
        <v>50</v>
      </c>
      <c r="P16" s="41">
        <v>42430</v>
      </c>
      <c r="Q16" s="39">
        <v>42460</v>
      </c>
      <c r="R16" s="54">
        <f>SUMPRODUCT((Opérations!$J$12:$J$1000)*(Opérations!$D$12:$D$1000&gt;=Dpense_revenu!P16)*(Opérations!$D$12:$D$1000&lt;=Dpense_revenu!Q16))</f>
        <v>200</v>
      </c>
      <c r="S16" s="54">
        <f>SUMPRODUCT((Opérations!$K$12:$K$1000)*(Opérations!$D$12:$D$1000&gt;=Dpense_revenu!P16)*(Opérations!$D$12:$D$1000&lt;=Dpense_revenu!Q16))</f>
        <v>0</v>
      </c>
      <c r="T16" s="55">
        <f t="shared" si="1"/>
        <v>-200</v>
      </c>
      <c r="V16" s="54"/>
    </row>
    <row r="17" spans="2:24" x14ac:dyDescent="0.25">
      <c r="B17" s="35" t="s">
        <v>38</v>
      </c>
      <c r="C17" s="34">
        <f>IF(B17&gt;0,SUMIF(Opérations!$E$12:$E$104,B17,Opérations!$J$12:$J$104),"")</f>
        <v>0</v>
      </c>
      <c r="H17" s="35" t="s">
        <v>92</v>
      </c>
      <c r="I17" s="34">
        <f>SUMIF(Opérations!$G$12:$G$104,H17,Opérations!$J$12:$J$104)</f>
        <v>0</v>
      </c>
      <c r="J17" s="34">
        <v>150</v>
      </c>
      <c r="L17" s="37"/>
      <c r="M17" s="37">
        <f t="shared" si="0"/>
        <v>150</v>
      </c>
      <c r="P17" s="41">
        <v>42461</v>
      </c>
      <c r="Q17" s="39">
        <v>42490</v>
      </c>
      <c r="R17" s="54">
        <f>SUMPRODUCT((Opérations!$J$12:$J$1000)*(Opérations!$D$12:$D$1000&gt;=Dpense_revenu!P17)*(Opérations!$D$12:$D$1000&lt;=Dpense_revenu!Q17))</f>
        <v>200</v>
      </c>
      <c r="S17" s="54">
        <f>SUMPRODUCT((Opérations!$K$12:$K$1000)*(Opérations!$D$12:$D$1000&gt;=Dpense_revenu!P17)*(Opérations!$D$12:$D$1000&lt;=Dpense_revenu!Q17))</f>
        <v>0</v>
      </c>
      <c r="T17" s="55">
        <f t="shared" si="1"/>
        <v>-200</v>
      </c>
      <c r="V17" s="54"/>
    </row>
    <row r="18" spans="2:24" x14ac:dyDescent="0.25">
      <c r="B18" s="35" t="s">
        <v>39</v>
      </c>
      <c r="C18" s="34">
        <f>IF(B18&gt;0,SUMIF(Opérations!$E$12:$E$104,B18,Opérations!$J$12:$J$104),"")</f>
        <v>0</v>
      </c>
      <c r="H18" s="35" t="s">
        <v>74</v>
      </c>
      <c r="I18" s="34">
        <f>SUMIF(Opérations!$G$12:$G$104,H18,Opérations!$J$12:$J$104)</f>
        <v>0</v>
      </c>
      <c r="J18" s="34">
        <v>0</v>
      </c>
      <c r="L18" s="37"/>
      <c r="M18" s="37">
        <f t="shared" si="0"/>
        <v>0</v>
      </c>
      <c r="P18" s="41">
        <v>42491</v>
      </c>
      <c r="Q18" s="39">
        <v>42521</v>
      </c>
      <c r="R18" s="54">
        <f>SUMPRODUCT((Opérations!$J$12:$J$1000)*(Opérations!$D$12:$D$1000&gt;=Dpense_revenu!P18)*(Opérations!$D$12:$D$1000&lt;=Dpense_revenu!Q18))</f>
        <v>100</v>
      </c>
      <c r="S18" s="54">
        <f>SUMPRODUCT((Opérations!$K$12:$K$1000)*(Opérations!$D$12:$D$1000&gt;=Dpense_revenu!P18)*(Opérations!$D$12:$D$1000&lt;=Dpense_revenu!Q18))</f>
        <v>50</v>
      </c>
      <c r="T18" s="55">
        <f t="shared" si="1"/>
        <v>-50</v>
      </c>
      <c r="V18" s="54"/>
    </row>
    <row r="19" spans="2:24" x14ac:dyDescent="0.25">
      <c r="B19" s="35" t="s">
        <v>40</v>
      </c>
      <c r="C19" s="34">
        <f>IF(B19&gt;0,SUMIF(Opérations!$E$12:$E$104,B19,Opérations!$J$12:$J$104),"")</f>
        <v>0</v>
      </c>
      <c r="H19" s="35" t="s">
        <v>93</v>
      </c>
      <c r="I19" s="34">
        <f>SUMIF(Opérations!$G$12:$G$104,H19,Opérations!$J$12:$J$104)</f>
        <v>0</v>
      </c>
      <c r="J19" s="34">
        <v>400</v>
      </c>
      <c r="L19" s="37"/>
      <c r="M19" s="37">
        <f t="shared" si="0"/>
        <v>400</v>
      </c>
      <c r="P19" s="41">
        <v>42522</v>
      </c>
      <c r="Q19" s="39">
        <v>42551</v>
      </c>
      <c r="R19" s="54">
        <f>SUMPRODUCT((Opérations!$J$12:$J$1000)*(Opérations!$D$12:$D$1000&gt;=Dpense_revenu!P19)*(Opérations!$D$12:$D$1000&lt;=Dpense_revenu!Q19))</f>
        <v>100</v>
      </c>
      <c r="S19" s="54">
        <f>SUMPRODUCT((Opérations!$K$12:$K$1000)*(Opérations!$D$12:$D$1000&gt;=Dpense_revenu!P19)*(Opérations!$D$12:$D$1000&lt;=Dpense_revenu!Q19))</f>
        <v>0</v>
      </c>
      <c r="T19" s="55">
        <f t="shared" si="1"/>
        <v>-100</v>
      </c>
      <c r="V19" s="54"/>
    </row>
    <row r="20" spans="2:24" x14ac:dyDescent="0.25">
      <c r="B20" s="35" t="s">
        <v>41</v>
      </c>
      <c r="C20" s="34">
        <f>IF(B20&gt;0,SUMIF(Opérations!$E$12:$E$104,B20,Opérations!$J$12:$J$104),"")</f>
        <v>0</v>
      </c>
      <c r="H20" s="35" t="s">
        <v>84</v>
      </c>
      <c r="I20" s="34">
        <f>SUMIF(Opérations!$G$12:$G$104,H20,Opérations!$J$12:$J$104)</f>
        <v>0</v>
      </c>
      <c r="J20" s="34">
        <v>600</v>
      </c>
      <c r="L20" s="37"/>
      <c r="M20" s="37">
        <f t="shared" si="0"/>
        <v>600</v>
      </c>
      <c r="P20" s="41">
        <v>42552</v>
      </c>
      <c r="Q20" s="39">
        <v>42582</v>
      </c>
      <c r="R20" s="54">
        <f>SUMPRODUCT((Opérations!$J$12:$J$1000)*(Opérations!$D$12:$D$1000&gt;=Dpense_revenu!P20)*(Opérations!$D$12:$D$1000&lt;=Dpense_revenu!Q20))</f>
        <v>200</v>
      </c>
      <c r="S20" s="54">
        <f>SUMPRODUCT((Opérations!$K$12:$K$1000)*(Opérations!$D$12:$D$1000&gt;=Dpense_revenu!P20)*(Opérations!$D$12:$D$1000&lt;=Dpense_revenu!Q20))</f>
        <v>0</v>
      </c>
      <c r="T20" s="55">
        <f t="shared" si="1"/>
        <v>-200</v>
      </c>
      <c r="V20" s="54"/>
      <c r="X20" s="35">
        <v>1</v>
      </c>
    </row>
    <row r="21" spans="2:24" x14ac:dyDescent="0.25">
      <c r="B21" s="35" t="s">
        <v>42</v>
      </c>
      <c r="C21" s="34">
        <f>IF(B21&gt;0,SUMIF(Opérations!$E$12:$E$104,B21,Opérations!$J$12:$J$104),"")</f>
        <v>0</v>
      </c>
      <c r="H21" s="35" t="s">
        <v>75</v>
      </c>
      <c r="I21" s="34">
        <f>SUMIF(Opérations!$G$12:$G$104,H21,Opérations!$J$12:$J$104)</f>
        <v>200</v>
      </c>
      <c r="J21" s="34">
        <v>100</v>
      </c>
      <c r="L21" s="37"/>
      <c r="M21" s="37">
        <f t="shared" si="0"/>
        <v>-100</v>
      </c>
      <c r="P21" s="41">
        <v>42583</v>
      </c>
      <c r="Q21" s="39">
        <v>42613</v>
      </c>
      <c r="R21" s="54">
        <f>SUMPRODUCT((Opérations!$J$12:$J$1000)*(Opérations!$D$12:$D$1000&gt;=Dpense_revenu!P21)*(Opérations!$D$12:$D$1000&lt;=Dpense_revenu!Q21))</f>
        <v>200</v>
      </c>
      <c r="S21" s="54">
        <f>SUMPRODUCT((Opérations!$K$12:$K$1000)*(Opérations!$D$12:$D$1000&gt;=Dpense_revenu!P21)*(Opérations!$D$12:$D$1000&lt;=Dpense_revenu!Q21))</f>
        <v>0</v>
      </c>
      <c r="T21" s="55">
        <f t="shared" si="1"/>
        <v>-200</v>
      </c>
      <c r="V21" s="54"/>
    </row>
    <row r="22" spans="2:24" x14ac:dyDescent="0.25">
      <c r="B22" s="35" t="s">
        <v>43</v>
      </c>
      <c r="C22" s="34">
        <f>IF(B22&gt;0,SUMIF(Opérations!$E$12:$E$104,B22,Opérations!$J$12:$J$104),"")</f>
        <v>300</v>
      </c>
      <c r="H22" s="35" t="s">
        <v>85</v>
      </c>
      <c r="I22" s="34">
        <f>SUMIF(Opérations!$G$12:$G$104,H22,Opérations!$J$12:$J$104)</f>
        <v>0</v>
      </c>
      <c r="J22" s="34">
        <v>175</v>
      </c>
      <c r="L22" s="37"/>
      <c r="M22" s="37">
        <f t="shared" si="0"/>
        <v>175</v>
      </c>
      <c r="P22" s="41">
        <v>42614</v>
      </c>
      <c r="Q22" s="39">
        <v>42643</v>
      </c>
      <c r="R22" s="54">
        <f>SUMPRODUCT((Opérations!$J$12:$J$1000)*(Opérations!$D$12:$D$1000&gt;=Dpense_revenu!P22)*(Opérations!$D$12:$D$1000&lt;=Dpense_revenu!Q22))</f>
        <v>100</v>
      </c>
      <c r="S22" s="54">
        <f>SUMPRODUCT((Opérations!$K$12:$K$1000)*(Opérations!$D$12:$D$1000&gt;=Dpense_revenu!P22)*(Opérations!$D$12:$D$1000&lt;=Dpense_revenu!Q22))</f>
        <v>500</v>
      </c>
      <c r="T22" s="55">
        <f t="shared" si="1"/>
        <v>400</v>
      </c>
      <c r="V22" s="54"/>
    </row>
    <row r="23" spans="2:24" x14ac:dyDescent="0.25">
      <c r="B23" s="35" t="s">
        <v>44</v>
      </c>
      <c r="C23" s="34">
        <f>IF(B23&gt;0,SUMIF(Opérations!$E$12:$E$104,B23,Opérations!$J$12:$J$104),"")</f>
        <v>0</v>
      </c>
      <c r="H23" s="35" t="s">
        <v>94</v>
      </c>
      <c r="I23" s="34">
        <f>SUMIF(Opérations!$G$12:$G$104,H23,Opérations!$J$12:$J$104)</f>
        <v>0</v>
      </c>
      <c r="J23" s="34">
        <v>1000</v>
      </c>
      <c r="L23" s="37"/>
      <c r="M23" s="37">
        <f t="shared" si="0"/>
        <v>1000</v>
      </c>
      <c r="P23" s="41">
        <v>42644</v>
      </c>
      <c r="Q23" s="39">
        <v>42674</v>
      </c>
      <c r="R23" s="54">
        <f>SUMPRODUCT((Opérations!$J$12:$J$1000)*(Opérations!$D$12:$D$1000&gt;=Dpense_revenu!P23)*(Opérations!$D$12:$D$1000&lt;=Dpense_revenu!Q23))</f>
        <v>0</v>
      </c>
      <c r="S23" s="54">
        <f>SUMPRODUCT((Opérations!$K$12:$K$1000)*(Opérations!$D$12:$D$1000&gt;=Dpense_revenu!P23)*(Opérations!$D$12:$D$1000&lt;=Dpense_revenu!Q23))</f>
        <v>0</v>
      </c>
      <c r="T23" s="55">
        <f t="shared" si="1"/>
        <v>0</v>
      </c>
      <c r="V23" s="54"/>
    </row>
    <row r="24" spans="2:24" x14ac:dyDescent="0.25">
      <c r="B24" s="35" t="s">
        <v>45</v>
      </c>
      <c r="C24" s="34">
        <f>IF(B24&gt;0,SUMIF(Opérations!$E$12:$E$104,B24,Opérations!$J$12:$J$104),"")</f>
        <v>200</v>
      </c>
      <c r="H24" s="35" t="s">
        <v>100</v>
      </c>
      <c r="I24" s="34">
        <f>SUMIF(Opérations!$G$12:$G$104,H24,Opérations!$J$12:$J$104)</f>
        <v>0</v>
      </c>
      <c r="J24" s="34">
        <v>200</v>
      </c>
      <c r="L24" s="37"/>
      <c r="M24" s="37">
        <f t="shared" si="0"/>
        <v>200</v>
      </c>
      <c r="P24" s="41">
        <v>42675</v>
      </c>
      <c r="Q24" s="39">
        <v>42704</v>
      </c>
      <c r="R24" s="54">
        <f>SUMPRODUCT((Opérations!$J$12:$J$1000)*(Opérations!$D$12:$D$1000&gt;=Dpense_revenu!P24)*(Opérations!$D$12:$D$1000&lt;=Dpense_revenu!Q24))</f>
        <v>0</v>
      </c>
      <c r="S24" s="54">
        <f>SUMPRODUCT((Opérations!$K$12:$K$1000)*(Opérations!$D$12:$D$1000&gt;=Dpense_revenu!P24)*(Opérations!$D$12:$D$1000&lt;=Dpense_revenu!Q24))</f>
        <v>0</v>
      </c>
      <c r="T24" s="55">
        <f t="shared" si="1"/>
        <v>0</v>
      </c>
      <c r="V24" s="54"/>
    </row>
    <row r="25" spans="2:24" x14ac:dyDescent="0.25">
      <c r="B25" s="35" t="s">
        <v>46</v>
      </c>
      <c r="C25" s="34">
        <f>IF(B25&gt;0,SUMIF(Opérations!$E$12:$E$104,B25,Opérations!$J$12:$J$104),"")</f>
        <v>100</v>
      </c>
      <c r="H25" s="35" t="s">
        <v>105</v>
      </c>
      <c r="I25" s="34">
        <f>SUMIF(Opérations!$G$12:$G$104,H25,Opérations!$J$12:$J$104)</f>
        <v>100</v>
      </c>
      <c r="J25" s="34">
        <v>1200</v>
      </c>
      <c r="L25" s="37"/>
      <c r="M25" s="37">
        <f t="shared" si="0"/>
        <v>1100</v>
      </c>
      <c r="P25" s="41">
        <v>42705</v>
      </c>
      <c r="Q25" s="68">
        <v>42735</v>
      </c>
      <c r="R25" s="54">
        <f>SUMPRODUCT((Opérations!$J$12:$J$1000)*(Opérations!$D$12:$D$1000&gt;=Dpense_revenu!P25)*(Opérations!$D$12:$D$1000&lt;=Dpense_revenu!Q25))</f>
        <v>0</v>
      </c>
      <c r="S25" s="54">
        <f>SUMPRODUCT((Opérations!$K$12:$K$1000)*(Opérations!$D$12:$D$1000&gt;=Dpense_revenu!P25)*(Opérations!$D$12:$D$1000&lt;=Dpense_revenu!Q25))</f>
        <v>0</v>
      </c>
      <c r="T25" s="55">
        <f t="shared" si="1"/>
        <v>0</v>
      </c>
      <c r="V25" s="54"/>
    </row>
    <row r="26" spans="2:24" x14ac:dyDescent="0.25">
      <c r="B26" s="35" t="s">
        <v>47</v>
      </c>
      <c r="C26" s="34">
        <f>IF(B26&gt;0,SUMIF(Opérations!$E$12:$E$104,B26,Opérations!$J$12:$J$104),"")</f>
        <v>0</v>
      </c>
      <c r="H26" s="35" t="s">
        <v>110</v>
      </c>
      <c r="I26" s="34">
        <f>SUMIF(Opérations!$G$12:$G$104,H26,Opérations!$J$12:$J$104)</f>
        <v>0</v>
      </c>
      <c r="J26" s="34">
        <v>300</v>
      </c>
      <c r="L26" s="37"/>
      <c r="M26" s="37">
        <f t="shared" si="0"/>
        <v>300</v>
      </c>
      <c r="R26" s="34"/>
      <c r="S26" s="34"/>
      <c r="T26" s="34"/>
    </row>
    <row r="27" spans="2:24" x14ac:dyDescent="0.25">
      <c r="B27" s="35" t="s">
        <v>58</v>
      </c>
      <c r="C27" s="34">
        <f>IF(B27&gt;0,SUMIF(Opérations!$E$12:$E$104,B27,Opérations!$J$12:$J$104),"")</f>
        <v>0</v>
      </c>
      <c r="H27" s="35" t="s">
        <v>115</v>
      </c>
      <c r="I27" s="34">
        <f>SUMIF(Opérations!$G$12:$G$104,H27,Opérations!$J$12:$J$104)</f>
        <v>100</v>
      </c>
      <c r="J27" s="34">
        <v>50</v>
      </c>
      <c r="L27" s="37"/>
      <c r="M27" s="37">
        <f t="shared" si="0"/>
        <v>-50</v>
      </c>
    </row>
    <row r="28" spans="2:24" ht="16.5" customHeight="1" x14ac:dyDescent="0.25">
      <c r="B28" s="35" t="s">
        <v>48</v>
      </c>
      <c r="C28" s="34">
        <f>IF(B28&gt;0,SUMIF(Opérations!$E$12:$E$104,B28,Opérations!$J$12:$J$104),"")</f>
        <v>0</v>
      </c>
      <c r="H28" s="35" t="s">
        <v>119</v>
      </c>
      <c r="I28" s="34">
        <f>SUMIF(Opérations!$G$12:$G$104,H28,Opérations!$J$12:$J$104)</f>
        <v>0</v>
      </c>
      <c r="J28" s="34">
        <v>50</v>
      </c>
      <c r="L28" s="37"/>
      <c r="M28" s="37">
        <f t="shared" si="0"/>
        <v>50</v>
      </c>
      <c r="Q28" s="66" t="s">
        <v>144</v>
      </c>
      <c r="R28" s="66"/>
      <c r="S28" s="66"/>
    </row>
    <row r="29" spans="2:24" x14ac:dyDescent="0.25">
      <c r="B29" s="35" t="s">
        <v>49</v>
      </c>
      <c r="C29" s="34">
        <f>IF(B29&gt;0,SUMIF(Opérations!$E$12:$E$104,B29,Opérations!$J$12:$J$104),"")</f>
        <v>0</v>
      </c>
      <c r="H29" s="35" t="s">
        <v>120</v>
      </c>
      <c r="I29" s="34">
        <f>SUMIF(Opérations!$G$12:$G$104,H29,Opérations!$J$12:$J$104)</f>
        <v>0</v>
      </c>
      <c r="J29" s="34">
        <v>50</v>
      </c>
      <c r="L29" s="37"/>
      <c r="M29" s="37">
        <f t="shared" si="0"/>
        <v>50</v>
      </c>
      <c r="Q29" s="56">
        <v>42358</v>
      </c>
      <c r="R29" s="56">
        <v>42388</v>
      </c>
      <c r="S29" s="54">
        <f>SUMPRODUCT((Opérations!$J$12:$J$1000)*(Opérations!$D$12:$D$1000&gt;=Dpense_revenu!Q29)*(Opérations!$D$12:$D$1000&lt;=Dpense_revenu!R29)*(Opérations!$H$12:$H$1000=Opérations!$AA$2))</f>
        <v>100</v>
      </c>
    </row>
    <row r="30" spans="2:24" x14ac:dyDescent="0.25">
      <c r="B30" s="35" t="s">
        <v>50</v>
      </c>
      <c r="C30" s="34">
        <f>IF(B30&gt;0,SUMIF(Opérations!$E$12:$E$104,B30,Opérations!$J$12:$J$104),"")</f>
        <v>0</v>
      </c>
      <c r="H30" s="35" t="s">
        <v>121</v>
      </c>
      <c r="I30" s="34">
        <f>SUMIF(Opérations!$G$12:$G$104,H30,Opérations!$J$12:$J$104)</f>
        <v>0</v>
      </c>
      <c r="J30" s="34">
        <v>300</v>
      </c>
      <c r="L30" s="37"/>
      <c r="M30" s="37">
        <f t="shared" si="0"/>
        <v>300</v>
      </c>
      <c r="Q30" s="56">
        <v>42389</v>
      </c>
      <c r="R30" s="56">
        <v>42419</v>
      </c>
      <c r="S30" s="54">
        <f>SUMPRODUCT((Opérations!$J$12:$J$1000)*(Opérations!$D$12:$D$1000&gt;=Dpense_revenu!Q30)*(Opérations!$D$12:$D$1000&lt;=Dpense_revenu!R30)*(Opérations!$H$12:$H$1000=Opérations!$AA$2))</f>
        <v>100</v>
      </c>
    </row>
    <row r="31" spans="2:24" x14ac:dyDescent="0.25">
      <c r="B31" s="35" t="s">
        <v>51</v>
      </c>
      <c r="C31" s="34">
        <f>IF(B31&gt;0,SUMIF(Opérations!$E$12:$E$104,B31,Opérations!$J$12:$J$104),"")</f>
        <v>0</v>
      </c>
      <c r="H31" s="35" t="s">
        <v>122</v>
      </c>
      <c r="I31" s="34">
        <f>SUMIF(Opérations!$G$12:$G$104,H31,Opérations!$J$12:$J$104)</f>
        <v>100</v>
      </c>
      <c r="J31" s="34">
        <v>30</v>
      </c>
      <c r="L31" s="37"/>
      <c r="M31" s="37">
        <f t="shared" si="0"/>
        <v>-70</v>
      </c>
      <c r="Q31" s="56">
        <v>42420</v>
      </c>
      <c r="R31" s="56">
        <v>42448</v>
      </c>
      <c r="S31" s="54">
        <f>SUMPRODUCT((Opérations!$J$12:$J$1000)*(Opérations!$D$12:$D$1000&gt;=Dpense_revenu!Q31)*(Opérations!$D$12:$D$1000&lt;=Dpense_revenu!R31)*(Opérations!$H$12:$H$1000=Opérations!$AA$2))</f>
        <v>0</v>
      </c>
    </row>
    <row r="32" spans="2:24" x14ac:dyDescent="0.25">
      <c r="B32" s="35" t="s">
        <v>52</v>
      </c>
      <c r="C32" s="34">
        <f>IF(B32&gt;0,SUMIF(Opérations!$E$12:$E$104,B32,Opérations!$J$12:$J$104),"")</f>
        <v>0</v>
      </c>
      <c r="H32" s="35" t="s">
        <v>123</v>
      </c>
      <c r="I32" s="34">
        <f>SUMIF(Opérations!$G$12:$G$104,H32,Opérations!$J$12:$J$104)</f>
        <v>0</v>
      </c>
      <c r="J32" s="34">
        <v>0</v>
      </c>
      <c r="L32" s="37"/>
      <c r="M32" s="37">
        <f t="shared" si="0"/>
        <v>0</v>
      </c>
      <c r="Q32" s="56">
        <v>42449</v>
      </c>
      <c r="R32" s="56">
        <v>42479</v>
      </c>
      <c r="S32" s="54">
        <f>SUMPRODUCT((Opérations!$J$12:$J$1000)*(Opérations!$D$12:$D$1000&gt;=Dpense_revenu!Q32)*(Opérations!$D$12:$D$1000&lt;=Dpense_revenu!R32)*(Opérations!$H$12:$H$1000=Opérations!$AA$2))</f>
        <v>100</v>
      </c>
    </row>
    <row r="33" spans="2:21" x14ac:dyDescent="0.25">
      <c r="B33" s="35" t="s">
        <v>53</v>
      </c>
      <c r="C33" s="34">
        <f>IF(B33&gt;0,SUMIF(Opérations!$E$12:$E$104,B33,Opérations!$J$12:$J$104),"")</f>
        <v>0</v>
      </c>
      <c r="H33" s="35" t="s">
        <v>124</v>
      </c>
      <c r="I33" s="34">
        <f>SUMIF(Opérations!$G$12:$G$104,H33,Opérations!$J$12:$J$104)</f>
        <v>0</v>
      </c>
      <c r="J33" s="34">
        <v>300</v>
      </c>
      <c r="L33" s="37"/>
      <c r="M33" s="37">
        <f t="shared" si="0"/>
        <v>300</v>
      </c>
      <c r="Q33" s="56">
        <v>42480</v>
      </c>
      <c r="R33" s="56">
        <v>42509</v>
      </c>
      <c r="S33" s="54">
        <f>SUMPRODUCT((Opérations!$J$12:$J$1000)*(Opérations!$D$12:$D$1000&gt;=Dpense_revenu!Q33)*(Opérations!$D$12:$D$1000&lt;=Dpense_revenu!R33)*(Opérations!$H$12:$H$1000=Opérations!$AA$2))</f>
        <v>0</v>
      </c>
    </row>
    <row r="34" spans="2:21" x14ac:dyDescent="0.25">
      <c r="B34" s="35" t="s">
        <v>54</v>
      </c>
      <c r="C34" s="34">
        <f>IF(B34&gt;0,SUMIF(Opérations!$E$12:$E$104,B34,Opérations!$J$12:$J$104),"")</f>
        <v>0</v>
      </c>
      <c r="H34" s="35" t="s">
        <v>76</v>
      </c>
      <c r="I34" s="34">
        <f>SUMIF(Opérations!$G$12:$G$104,H34,Opérations!$J$12:$J$104)</f>
        <v>0</v>
      </c>
      <c r="J34" s="34">
        <v>180</v>
      </c>
      <c r="L34" s="37"/>
      <c r="M34" s="37">
        <f t="shared" si="0"/>
        <v>180</v>
      </c>
      <c r="Q34" s="56">
        <v>42510</v>
      </c>
      <c r="R34" s="56">
        <v>42540</v>
      </c>
      <c r="S34" s="54">
        <f>SUMPRODUCT((Opérations!$J$12:$J$1000)*(Opérations!$D$12:$D$1000&gt;=Dpense_revenu!Q34)*(Opérations!$D$12:$D$1000&lt;=Dpense_revenu!R34)*(Opérations!$H$12:$H$1000=Opérations!$AA$2))</f>
        <v>100</v>
      </c>
    </row>
    <row r="35" spans="2:21" x14ac:dyDescent="0.25">
      <c r="B35" s="35" t="s">
        <v>55</v>
      </c>
      <c r="C35" s="34">
        <f>IF(B35&gt;0,SUMIF(Opérations!$E$12:$E$104,B35,Opérations!$J$12:$J$104),"")</f>
        <v>0</v>
      </c>
      <c r="H35" s="35" t="s">
        <v>86</v>
      </c>
      <c r="I35" s="34">
        <f>SUMIF(Opérations!$G$12:$G$104,H35,Opérations!$J$12:$J$104)</f>
        <v>0</v>
      </c>
      <c r="J35" s="34">
        <v>280</v>
      </c>
      <c r="L35" s="37"/>
      <c r="M35" s="37">
        <f t="shared" si="0"/>
        <v>280</v>
      </c>
      <c r="Q35" s="56">
        <v>42541</v>
      </c>
      <c r="R35" s="56">
        <v>42570</v>
      </c>
      <c r="S35" s="54">
        <f>SUMPRODUCT((Opérations!$J$12:$J$1000)*(Opérations!$D$12:$D$1000&gt;=Dpense_revenu!Q35)*(Opérations!$D$12:$D$1000&lt;=Dpense_revenu!R35)*(Opérations!$H$12:$H$1000=Opérations!$AA$2))</f>
        <v>200</v>
      </c>
      <c r="U35">
        <f ca="1">OFFSET($S$29,COUNTA(S29:S40)-1,,1)</f>
        <v>0</v>
      </c>
    </row>
    <row r="36" spans="2:21" x14ac:dyDescent="0.25">
      <c r="B36" s="35" t="s">
        <v>56</v>
      </c>
      <c r="C36" s="34">
        <f>IF(B36&gt;0,SUMIF(Opérations!$E$12:$E$104,B36,Opérations!$J$12:$J$104),"")</f>
        <v>0</v>
      </c>
      <c r="H36" s="35" t="s">
        <v>95</v>
      </c>
      <c r="I36" s="34">
        <f>SUMIF(Opérations!$G$12:$G$104,H36,Opérations!$J$12:$J$104)</f>
        <v>0</v>
      </c>
      <c r="J36" s="34">
        <v>600</v>
      </c>
      <c r="L36" s="37"/>
      <c r="M36" s="37">
        <f t="shared" si="0"/>
        <v>600</v>
      </c>
      <c r="Q36" s="56">
        <v>42571</v>
      </c>
      <c r="R36" s="56">
        <v>42601</v>
      </c>
      <c r="S36" s="54">
        <f>SUMPRODUCT((Opérations!$J$12:$J$1000)*(Opérations!$D$12:$D$1000&gt;=Dpense_revenu!Q36)*(Opérations!$D$12:$D$1000&lt;=Dpense_revenu!R36)*(Opérations!$H$12:$H$1000=Opérations!$AA$2))</f>
        <v>200</v>
      </c>
    </row>
    <row r="37" spans="2:21" x14ac:dyDescent="0.25">
      <c r="B37" s="35" t="s">
        <v>57</v>
      </c>
      <c r="C37" s="34">
        <f>IF(B37&gt;0,SUMIF(Opérations!$E$12:$E$104,B37,Opérations!$J$12:$J$104),"")</f>
        <v>0</v>
      </c>
      <c r="H37" s="35" t="s">
        <v>101</v>
      </c>
      <c r="I37" s="34">
        <f>SUMIF(Opérations!$G$12:$G$104,H37,Opérations!$J$12:$J$104)</f>
        <v>0</v>
      </c>
      <c r="J37" s="34">
        <v>150</v>
      </c>
      <c r="L37" s="37"/>
      <c r="M37" s="37">
        <f t="shared" si="0"/>
        <v>150</v>
      </c>
      <c r="Q37" s="56">
        <v>42602</v>
      </c>
      <c r="R37" s="56">
        <v>42632</v>
      </c>
      <c r="S37" s="54">
        <f>SUMPRODUCT((Opérations!$J$12:$J$1000)*(Opérations!$D$12:$D$1000&gt;=Dpense_revenu!Q37)*(Opérations!$D$12:$D$1000&lt;=Dpense_revenu!R37)*(Opérations!$H$12:$H$1000=Opérations!$AA$2))</f>
        <v>100</v>
      </c>
    </row>
    <row r="38" spans="2:21" x14ac:dyDescent="0.25">
      <c r="H38" s="35" t="s">
        <v>106</v>
      </c>
      <c r="I38" s="34">
        <f>SUMIF(Opérations!$G$12:$G$104,H38,Opérations!$J$12:$J$104)</f>
        <v>0</v>
      </c>
      <c r="J38" s="34">
        <v>500</v>
      </c>
      <c r="L38" s="37"/>
      <c r="M38" s="37">
        <f t="shared" si="0"/>
        <v>500</v>
      </c>
      <c r="Q38" s="56">
        <v>42633</v>
      </c>
      <c r="R38" s="56">
        <v>42662</v>
      </c>
      <c r="S38" s="54">
        <f>SUMPRODUCT((Opérations!$J$12:$J$1000)*(Opérations!$D$12:$D$1000&gt;=Dpense_revenu!Q38)*(Opérations!$D$12:$D$1000&lt;=Dpense_revenu!R38)*(Opérations!$H$12:$H$1000=Opérations!$AA$2))</f>
        <v>0</v>
      </c>
    </row>
    <row r="39" spans="2:21" x14ac:dyDescent="0.25">
      <c r="H39" s="35" t="s">
        <v>111</v>
      </c>
      <c r="I39" s="34">
        <f>SUMIF(Opérations!$G$12:$G$104,H39,Opérations!$J$12:$J$104)</f>
        <v>0</v>
      </c>
      <c r="J39" s="34">
        <v>3660</v>
      </c>
      <c r="L39" s="37"/>
      <c r="M39" s="37">
        <f t="shared" si="0"/>
        <v>3660</v>
      </c>
      <c r="Q39" s="56">
        <v>42663</v>
      </c>
      <c r="R39" s="56">
        <v>42693</v>
      </c>
      <c r="S39" s="54">
        <f>SUMPRODUCT((Opérations!$J$12:$J$1000)*(Opérations!$D$12:$D$1000&gt;=Dpense_revenu!Q39)*(Opérations!$D$12:$D$1000&lt;=Dpense_revenu!R39)*(Opérations!$H$12:$H$1000=Opérations!$AA$2))</f>
        <v>0</v>
      </c>
    </row>
    <row r="40" spans="2:21" x14ac:dyDescent="0.25">
      <c r="H40" s="35" t="s">
        <v>69</v>
      </c>
      <c r="I40" s="34">
        <f>SUMIF(Opérations!$G$12:$G$104,H40,Opérations!$J$12:$J$104)</f>
        <v>400</v>
      </c>
      <c r="J40" s="34">
        <v>2500</v>
      </c>
      <c r="L40" s="37"/>
      <c r="M40" s="37">
        <f t="shared" si="0"/>
        <v>2100</v>
      </c>
      <c r="Q40" s="56">
        <v>42694</v>
      </c>
      <c r="R40" s="56" t="s">
        <v>145</v>
      </c>
      <c r="S40" s="54">
        <f>SUMPRODUCT((Opérations!$J$12:$J$1000)*(Opérations!$D$12:$D$1000&gt;=Dpense_revenu!Q40)*(Opérations!$D$12:$D$1000&lt;=Dpense_revenu!R40)*(Opérations!$H$12:$H$1000=Opérations!$AA$2))</f>
        <v>0</v>
      </c>
    </row>
    <row r="41" spans="2:21" x14ac:dyDescent="0.25">
      <c r="H41" s="35" t="s">
        <v>80</v>
      </c>
      <c r="I41" s="34">
        <f>SUMIF(Opérations!$G$12:$G$104,H41,Opérations!$J$12:$J$104)</f>
        <v>0</v>
      </c>
      <c r="J41" s="34">
        <v>800</v>
      </c>
      <c r="L41" s="37"/>
      <c r="M41" s="37">
        <f t="shared" si="0"/>
        <v>800</v>
      </c>
    </row>
    <row r="42" spans="2:21" x14ac:dyDescent="0.25">
      <c r="H42" s="35" t="s">
        <v>79</v>
      </c>
      <c r="I42" s="34">
        <f>SUMIF(Opérations!$G$12:$G$104,H42,Opérations!$J$12:$J$104)</f>
        <v>0</v>
      </c>
      <c r="J42" s="34">
        <v>900</v>
      </c>
      <c r="L42" s="37"/>
      <c r="M42" s="37">
        <f t="shared" si="0"/>
        <v>900</v>
      </c>
    </row>
    <row r="43" spans="2:21" x14ac:dyDescent="0.25">
      <c r="H43" s="35" t="s">
        <v>89</v>
      </c>
      <c r="I43" s="34">
        <f>SUMIF(Opérations!$G$12:$G$104,H43,Opérations!$J$12:$J$104)</f>
        <v>0</v>
      </c>
      <c r="J43" s="34"/>
      <c r="L43" s="37"/>
      <c r="M43" s="37">
        <f t="shared" si="0"/>
        <v>0</v>
      </c>
    </row>
    <row r="44" spans="2:21" x14ac:dyDescent="0.25">
      <c r="H44" s="35" t="s">
        <v>98</v>
      </c>
      <c r="I44" s="34">
        <f>SUMIF(Opérations!$G$12:$G$104,H44,Opérations!$J$12:$J$104)</f>
        <v>0</v>
      </c>
      <c r="J44" s="34"/>
      <c r="L44" s="37"/>
      <c r="M44" s="37">
        <f t="shared" si="0"/>
        <v>0</v>
      </c>
    </row>
    <row r="45" spans="2:21" x14ac:dyDescent="0.25">
      <c r="H45" s="35" t="s">
        <v>103</v>
      </c>
      <c r="I45" s="34">
        <f>SUMIF(Opérations!$G$12:$G$104,H45,Opérations!$J$12:$J$104)</f>
        <v>0</v>
      </c>
      <c r="J45" s="34"/>
      <c r="L45" s="37"/>
      <c r="M45" s="37">
        <f t="shared" si="0"/>
        <v>0</v>
      </c>
    </row>
    <row r="46" spans="2:21" x14ac:dyDescent="0.25">
      <c r="H46" s="35" t="s">
        <v>109</v>
      </c>
      <c r="I46" s="34">
        <f>SUMIF(Opérations!$G$12:$G$104,H46,Opérations!$J$12:$J$104)</f>
        <v>0</v>
      </c>
      <c r="J46" s="34"/>
      <c r="L46" s="37"/>
      <c r="M46" s="37">
        <f t="shared" si="0"/>
        <v>0</v>
      </c>
    </row>
    <row r="47" spans="2:21" x14ac:dyDescent="0.25">
      <c r="H47" s="35" t="s">
        <v>114</v>
      </c>
      <c r="I47" s="34">
        <f>SUMIF(Opérations!$G$12:$G$104,H47,Opérations!$J$12:$J$104)</f>
        <v>0</v>
      </c>
      <c r="J47" s="34"/>
      <c r="L47" s="37"/>
      <c r="M47" s="37">
        <f t="shared" si="0"/>
        <v>0</v>
      </c>
    </row>
    <row r="48" spans="2:21" x14ac:dyDescent="0.25">
      <c r="H48" s="35" t="s">
        <v>118</v>
      </c>
      <c r="I48" s="34">
        <f>SUMIF(Opérations!$G$12:$G$104,H48,Opérations!$J$12:$J$104)</f>
        <v>0</v>
      </c>
      <c r="J48" s="34"/>
      <c r="L48" s="37"/>
      <c r="M48" s="37">
        <f t="shared" si="0"/>
        <v>0</v>
      </c>
    </row>
    <row r="49" spans="8:13" x14ac:dyDescent="0.25">
      <c r="I49" s="37">
        <f>SUM(I4:I48)</f>
        <v>1400</v>
      </c>
      <c r="J49" s="37">
        <f>SUM(J4:J48)</f>
        <v>16604.84</v>
      </c>
      <c r="L49" s="37"/>
      <c r="M49" s="37">
        <f>SUM(M4:M48)</f>
        <v>15204.84</v>
      </c>
    </row>
    <row r="51" spans="8:13" x14ac:dyDescent="0.25">
      <c r="H51" s="33" t="s">
        <v>142</v>
      </c>
      <c r="I51" s="34">
        <f>1455*12+U2</f>
        <v>17510</v>
      </c>
    </row>
    <row r="52" spans="8:13" x14ac:dyDescent="0.25">
      <c r="H52" s="31" t="s">
        <v>134</v>
      </c>
      <c r="I52" s="34">
        <f>I51-I49</f>
        <v>16110</v>
      </c>
    </row>
  </sheetData>
  <mergeCells count="3">
    <mergeCell ref="S2:T2"/>
    <mergeCell ref="P13:Q13"/>
    <mergeCell ref="Q28:S28"/>
  </mergeCells>
  <conditionalFormatting sqref="I2">
    <cfRule type="cellIs" dxfId="2" priority="3" operator="notEqual">
      <formula>$F$2</formula>
    </cfRule>
  </conditionalFormatting>
  <conditionalFormatting sqref="F2">
    <cfRule type="cellIs" dxfId="1" priority="2" operator="notEqual">
      <formula>$C$2</formula>
    </cfRule>
  </conditionalFormatting>
  <conditionalFormatting sqref="C2">
    <cfRule type="cellIs" dxfId="0" priority="1" operator="notEqual">
      <formula>$I$2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showGridLines="0" zoomScale="99" zoomScaleNormal="99" workbookViewId="0">
      <selection activeCell="D39" sqref="D39"/>
    </sheetView>
  </sheetViews>
  <sheetFormatPr baseColWidth="10" defaultRowHeight="15" x14ac:dyDescent="0.25"/>
  <cols>
    <col min="1" max="1" width="22.28515625" customWidth="1"/>
    <col min="2" max="2" width="20.42578125" customWidth="1"/>
    <col min="3" max="3" width="17.42578125" customWidth="1"/>
    <col min="4" max="4" width="14.140625" customWidth="1"/>
    <col min="5" max="5" width="15.140625" customWidth="1"/>
    <col min="8" max="8" width="14" customWidth="1"/>
    <col min="9" max="9" width="16.7109375" customWidth="1"/>
    <col min="10" max="10" width="24.42578125" customWidth="1"/>
    <col min="11" max="11" width="18.85546875" customWidth="1"/>
    <col min="12" max="12" width="13.7109375" customWidth="1"/>
    <col min="14" max="14" width="28.28515625" customWidth="1"/>
    <col min="15" max="15" width="22.85546875" customWidth="1"/>
    <col min="16" max="16" width="21.42578125" customWidth="1"/>
  </cols>
  <sheetData>
    <row r="1" spans="1:15" x14ac:dyDescent="0.25">
      <c r="A1" s="12" t="s">
        <v>7</v>
      </c>
      <c r="B1" s="12" t="s">
        <v>59</v>
      </c>
      <c r="C1" s="12" t="s">
        <v>60</v>
      </c>
      <c r="D1" s="12" t="s">
        <v>61</v>
      </c>
      <c r="E1" s="12" t="s">
        <v>125</v>
      </c>
      <c r="F1" s="12" t="s">
        <v>62</v>
      </c>
      <c r="G1" s="12" t="s">
        <v>36</v>
      </c>
      <c r="H1" s="12" t="s">
        <v>63</v>
      </c>
      <c r="I1" s="12" t="s">
        <v>64</v>
      </c>
      <c r="J1" s="12" t="s">
        <v>65</v>
      </c>
      <c r="K1" s="12" t="s">
        <v>66</v>
      </c>
      <c r="L1" s="12" t="s">
        <v>130</v>
      </c>
      <c r="M1" s="12" t="s">
        <v>10</v>
      </c>
      <c r="N1" s="12" t="s">
        <v>67</v>
      </c>
      <c r="O1" s="12" t="s">
        <v>68</v>
      </c>
    </row>
    <row r="2" spans="1:15" x14ac:dyDescent="0.25">
      <c r="A2" t="s">
        <v>21</v>
      </c>
      <c r="B2" t="s">
        <v>69</v>
      </c>
      <c r="C2" t="s">
        <v>70</v>
      </c>
      <c r="D2" t="s">
        <v>71</v>
      </c>
      <c r="E2" t="s">
        <v>72</v>
      </c>
      <c r="F2" t="s">
        <v>26</v>
      </c>
      <c r="G2" t="s">
        <v>36</v>
      </c>
      <c r="H2" t="s">
        <v>73</v>
      </c>
      <c r="I2" t="s">
        <v>74</v>
      </c>
      <c r="J2" t="s">
        <v>75</v>
      </c>
      <c r="K2" t="s">
        <v>76</v>
      </c>
      <c r="L2" t="s">
        <v>62</v>
      </c>
      <c r="M2" t="s">
        <v>77</v>
      </c>
      <c r="N2" t="s">
        <v>78</v>
      </c>
      <c r="O2" t="s">
        <v>79</v>
      </c>
    </row>
    <row r="3" spans="1:15" x14ac:dyDescent="0.25">
      <c r="A3" t="s">
        <v>22</v>
      </c>
      <c r="B3" t="s">
        <v>80</v>
      </c>
      <c r="C3" t="s">
        <v>81</v>
      </c>
      <c r="E3" t="s">
        <v>82</v>
      </c>
      <c r="H3" t="s">
        <v>83</v>
      </c>
      <c r="I3" t="s">
        <v>84</v>
      </c>
      <c r="J3" t="s">
        <v>85</v>
      </c>
      <c r="K3" t="s">
        <v>86</v>
      </c>
      <c r="L3" t="s">
        <v>87</v>
      </c>
      <c r="M3" t="s">
        <v>26</v>
      </c>
      <c r="N3" t="s">
        <v>88</v>
      </c>
      <c r="O3" t="s">
        <v>89</v>
      </c>
    </row>
    <row r="4" spans="1:15" x14ac:dyDescent="0.25">
      <c r="A4" t="s">
        <v>23</v>
      </c>
      <c r="C4" t="s">
        <v>90</v>
      </c>
      <c r="D4" s="12"/>
      <c r="E4" t="s">
        <v>91</v>
      </c>
      <c r="H4" t="s">
        <v>92</v>
      </c>
      <c r="I4" t="s">
        <v>93</v>
      </c>
      <c r="J4" t="s">
        <v>94</v>
      </c>
      <c r="K4" t="s">
        <v>95</v>
      </c>
      <c r="M4" t="s">
        <v>96</v>
      </c>
      <c r="N4" t="s">
        <v>97</v>
      </c>
      <c r="O4" t="s">
        <v>98</v>
      </c>
    </row>
    <row r="5" spans="1:15" x14ac:dyDescent="0.25">
      <c r="A5" t="s">
        <v>24</v>
      </c>
      <c r="C5" t="s">
        <v>99</v>
      </c>
      <c r="E5" t="s">
        <v>126</v>
      </c>
      <c r="J5" t="s">
        <v>100</v>
      </c>
      <c r="K5" t="s">
        <v>101</v>
      </c>
      <c r="M5" t="s">
        <v>87</v>
      </c>
      <c r="N5" t="s">
        <v>102</v>
      </c>
      <c r="O5" t="s">
        <v>103</v>
      </c>
    </row>
    <row r="6" spans="1:15" x14ac:dyDescent="0.25">
      <c r="A6" t="s">
        <v>25</v>
      </c>
      <c r="C6" t="s">
        <v>104</v>
      </c>
      <c r="J6" t="s">
        <v>105</v>
      </c>
      <c r="K6" t="s">
        <v>106</v>
      </c>
      <c r="M6" t="s">
        <v>107</v>
      </c>
      <c r="N6" t="s">
        <v>108</v>
      </c>
      <c r="O6" t="s">
        <v>109</v>
      </c>
    </row>
    <row r="7" spans="1:15" x14ac:dyDescent="0.25">
      <c r="A7" t="s">
        <v>26</v>
      </c>
      <c r="J7" t="s">
        <v>110</v>
      </c>
      <c r="K7" t="s">
        <v>111</v>
      </c>
      <c r="M7" t="s">
        <v>112</v>
      </c>
      <c r="N7" t="s">
        <v>113</v>
      </c>
      <c r="O7" t="s">
        <v>114</v>
      </c>
    </row>
    <row r="8" spans="1:15" x14ac:dyDescent="0.25">
      <c r="A8" t="s">
        <v>27</v>
      </c>
      <c r="J8" t="s">
        <v>115</v>
      </c>
      <c r="M8" t="s">
        <v>116</v>
      </c>
      <c r="N8" t="s">
        <v>117</v>
      </c>
      <c r="O8" t="s">
        <v>118</v>
      </c>
    </row>
    <row r="9" spans="1:15" x14ac:dyDescent="0.25">
      <c r="A9" t="s">
        <v>28</v>
      </c>
      <c r="J9" t="s">
        <v>119</v>
      </c>
    </row>
    <row r="10" spans="1:15" x14ac:dyDescent="0.25">
      <c r="A10" t="s">
        <v>29</v>
      </c>
      <c r="J10" t="s">
        <v>120</v>
      </c>
    </row>
    <row r="11" spans="1:15" x14ac:dyDescent="0.25">
      <c r="A11" t="s">
        <v>30</v>
      </c>
      <c r="J11" t="s">
        <v>121</v>
      </c>
    </row>
    <row r="12" spans="1:15" x14ac:dyDescent="0.25">
      <c r="A12" t="s">
        <v>31</v>
      </c>
      <c r="J12" t="s">
        <v>122</v>
      </c>
    </row>
    <row r="13" spans="1:15" x14ac:dyDescent="0.25">
      <c r="A13" t="s">
        <v>32</v>
      </c>
      <c r="J13" t="s">
        <v>123</v>
      </c>
    </row>
    <row r="14" spans="1:15" x14ac:dyDescent="0.25">
      <c r="A14" t="s">
        <v>33</v>
      </c>
      <c r="J14" t="s">
        <v>124</v>
      </c>
    </row>
    <row r="15" spans="1:15" x14ac:dyDescent="0.25">
      <c r="A15" t="s">
        <v>34</v>
      </c>
    </row>
    <row r="16" spans="1:15" x14ac:dyDescent="0.25">
      <c r="A16" t="s">
        <v>35</v>
      </c>
    </row>
    <row r="17" spans="1:1" x14ac:dyDescent="0.25">
      <c r="A17" t="s">
        <v>36</v>
      </c>
    </row>
    <row r="18" spans="1:1" x14ac:dyDescent="0.25">
      <c r="A18" t="s">
        <v>37</v>
      </c>
    </row>
    <row r="19" spans="1:1" x14ac:dyDescent="0.25">
      <c r="A19" t="s">
        <v>38</v>
      </c>
    </row>
    <row r="20" spans="1:1" x14ac:dyDescent="0.25">
      <c r="A20" t="s">
        <v>39</v>
      </c>
    </row>
    <row r="21" spans="1:1" x14ac:dyDescent="0.25">
      <c r="A21" t="s">
        <v>40</v>
      </c>
    </row>
    <row r="22" spans="1:1" x14ac:dyDescent="0.25">
      <c r="A22" t="s">
        <v>41</v>
      </c>
    </row>
    <row r="23" spans="1:1" x14ac:dyDescent="0.25">
      <c r="A23" t="s">
        <v>42</v>
      </c>
    </row>
    <row r="24" spans="1:1" x14ac:dyDescent="0.25">
      <c r="A24" t="s">
        <v>43</v>
      </c>
    </row>
    <row r="25" spans="1:1" x14ac:dyDescent="0.25">
      <c r="A25" t="s">
        <v>44</v>
      </c>
    </row>
    <row r="26" spans="1:1" x14ac:dyDescent="0.25">
      <c r="A26" t="s">
        <v>45</v>
      </c>
    </row>
    <row r="27" spans="1:1" x14ac:dyDescent="0.25">
      <c r="A27" t="s">
        <v>46</v>
      </c>
    </row>
    <row r="28" spans="1:1" x14ac:dyDescent="0.25">
      <c r="A28" t="s">
        <v>47</v>
      </c>
    </row>
    <row r="29" spans="1:1" x14ac:dyDescent="0.25">
      <c r="A29" t="s">
        <v>58</v>
      </c>
    </row>
    <row r="30" spans="1:1" x14ac:dyDescent="0.25">
      <c r="A30" t="s">
        <v>48</v>
      </c>
    </row>
    <row r="31" spans="1:1" x14ac:dyDescent="0.25">
      <c r="A31" t="s">
        <v>49</v>
      </c>
    </row>
    <row r="32" spans="1:1" x14ac:dyDescent="0.25">
      <c r="A32" t="s">
        <v>50</v>
      </c>
    </row>
    <row r="33" spans="1:1" x14ac:dyDescent="0.25">
      <c r="A33" t="s">
        <v>51</v>
      </c>
    </row>
    <row r="34" spans="1:1" x14ac:dyDescent="0.25">
      <c r="A34" t="s">
        <v>52</v>
      </c>
    </row>
    <row r="35" spans="1:1" x14ac:dyDescent="0.25">
      <c r="A35" t="s">
        <v>53</v>
      </c>
    </row>
    <row r="36" spans="1:1" x14ac:dyDescent="0.25">
      <c r="A36" t="s">
        <v>54</v>
      </c>
    </row>
    <row r="37" spans="1:1" x14ac:dyDescent="0.25">
      <c r="A37" t="s">
        <v>55</v>
      </c>
    </row>
    <row r="38" spans="1:1" x14ac:dyDescent="0.25">
      <c r="A38" t="s">
        <v>56</v>
      </c>
    </row>
    <row r="39" spans="1:1" x14ac:dyDescent="0.25">
      <c r="A39" t="s">
        <v>57</v>
      </c>
    </row>
  </sheetData>
  <sortState ref="A3:A40">
    <sortCondition ref="A3:A4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16</vt:i4>
      </vt:variant>
    </vt:vector>
  </HeadingPairs>
  <TitlesOfParts>
    <vt:vector size="19" baseType="lpstr">
      <vt:lpstr>Opérations</vt:lpstr>
      <vt:lpstr>Dpense_revenu</vt:lpstr>
      <vt:lpstr>Données</vt:lpstr>
      <vt:lpstr>Alimentation</vt:lpstr>
      <vt:lpstr>Animaux</vt:lpstr>
      <vt:lpstr>Auto</vt:lpstr>
      <vt:lpstr>Banque</vt:lpstr>
      <vt:lpstr>Catégorie</vt:lpstr>
      <vt:lpstr>Débit</vt:lpstr>
      <vt:lpstr>Divers</vt:lpstr>
      <vt:lpstr>Habillement</vt:lpstr>
      <vt:lpstr>Impôt</vt:lpstr>
      <vt:lpstr>Loisir</vt:lpstr>
      <vt:lpstr>Maison</vt:lpstr>
      <vt:lpstr>Mouvement</vt:lpstr>
      <vt:lpstr>Paiement</vt:lpstr>
      <vt:lpstr>Revenu</vt:lpstr>
      <vt:lpstr>Santé</vt:lpstr>
      <vt:lpstr>Tiers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</dc:creator>
  <cp:lastModifiedBy>Yannic</cp:lastModifiedBy>
  <cp:lastPrinted>2015-12-27T09:31:22Z</cp:lastPrinted>
  <dcterms:created xsi:type="dcterms:W3CDTF">2015-12-25T14:21:01Z</dcterms:created>
  <dcterms:modified xsi:type="dcterms:W3CDTF">2016-01-02T09:13:12Z</dcterms:modified>
</cp:coreProperties>
</file>