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2.xml" ContentType="application/vnd.openxmlformats-officedocument.spreadsheetml.table+xml"/>
  <Override PartName="/xl/drawings/drawing2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tables/table3.xml" ContentType="application/vnd.openxmlformats-officedocument.spreadsheetml.table+xml"/>
  <Override PartName="/xl/pivotTables/pivotTable1.xml" ContentType="application/vnd.openxmlformats-officedocument.spreadsheetml.pivotTable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 codeName="{8C4F1C90-05EB-6A55-5F09-09C24B55AC0B}"/>
  <workbookPr codeName="ThisWorkbook" defaultThemeVersion="124226"/>
  <bookViews>
    <workbookView xWindow="0" yWindow="0" windowWidth="24360" windowHeight="6660" tabRatio="765" activeTab="2"/>
  </bookViews>
  <sheets>
    <sheet name="Liste des médecins" sheetId="4" r:id="rId1"/>
    <sheet name="Encodage des gardes" sheetId="3" r:id="rId2"/>
    <sheet name="Historique des gardes" sheetId="1" r:id="rId3"/>
    <sheet name="Paiement des médecins" sheetId="2" r:id="rId4"/>
  </sheets>
  <externalReferences>
    <externalReference r:id="rId5"/>
  </externalReferences>
  <definedNames>
    <definedName name="_xlnm._FilterDatabase" localSheetId="2" hidden="1">'Historique des gardes'!$A$5:$U$22</definedName>
    <definedName name="_xlnm._FilterDatabase" localSheetId="3" hidden="1">'Paiement des médecins'!$A$4:$C$8</definedName>
    <definedName name="typesactes">'Encodage des gardes'!$S$31:$S$48</definedName>
    <definedName name="typesdactes">'[1]Encodage des gardes'!$S$31:$S$48</definedName>
  </definedNames>
  <calcPr calcId="145621"/>
  <pivotCaches>
    <pivotCache cacheId="1" r:id="rId6"/>
  </pivotCaches>
</workbook>
</file>

<file path=xl/calcChain.xml><?xml version="1.0" encoding="utf-8"?>
<calcChain xmlns="http://schemas.openxmlformats.org/spreadsheetml/2006/main">
  <c r="S22" i="1" l="1"/>
  <c r="S21" i="1"/>
  <c r="S20" i="1"/>
  <c r="S19" i="1"/>
  <c r="S18" i="1"/>
  <c r="S17" i="1" l="1"/>
  <c r="S16" i="1"/>
  <c r="S14" i="1"/>
  <c r="S10" i="1" l="1"/>
  <c r="S11" i="1"/>
  <c r="S12" i="1"/>
  <c r="S13" i="1"/>
  <c r="S6" i="1" l="1"/>
  <c r="S7" i="1"/>
  <c r="S8" i="1"/>
  <c r="S9" i="1"/>
  <c r="G57" i="3" l="1"/>
  <c r="M57" i="3" s="1"/>
  <c r="N57" i="3" s="1"/>
  <c r="P57" i="3" s="1"/>
  <c r="G56" i="3"/>
  <c r="M56" i="3" s="1"/>
  <c r="N56" i="3" s="1"/>
  <c r="P56" i="3" s="1"/>
  <c r="G55" i="3"/>
  <c r="M55" i="3" s="1"/>
  <c r="N55" i="3" s="1"/>
  <c r="P55" i="3" s="1"/>
  <c r="G54" i="3"/>
  <c r="M54" i="3" s="1"/>
  <c r="N54" i="3" s="1"/>
  <c r="P54" i="3" s="1"/>
  <c r="G53" i="3"/>
  <c r="M53" i="3" s="1"/>
  <c r="N53" i="3" s="1"/>
  <c r="P53" i="3" s="1"/>
  <c r="G52" i="3"/>
  <c r="M52" i="3" s="1"/>
  <c r="N52" i="3" s="1"/>
  <c r="P52" i="3" s="1"/>
  <c r="G51" i="3"/>
  <c r="M51" i="3" s="1"/>
  <c r="N51" i="3" s="1"/>
  <c r="P51" i="3" s="1"/>
  <c r="G50" i="3"/>
  <c r="M50" i="3" s="1"/>
  <c r="N50" i="3" s="1"/>
  <c r="P50" i="3" s="1"/>
  <c r="G49" i="3"/>
  <c r="M49" i="3" s="1"/>
  <c r="N49" i="3" s="1"/>
  <c r="P49" i="3" s="1"/>
  <c r="V48" i="3"/>
  <c r="G48" i="3"/>
  <c r="M48" i="3" s="1"/>
  <c r="N48" i="3" s="1"/>
  <c r="P48" i="3" s="1"/>
  <c r="V47" i="3"/>
  <c r="G47" i="3"/>
  <c r="M47" i="3" s="1"/>
  <c r="N47" i="3" s="1"/>
  <c r="P47" i="3" s="1"/>
  <c r="V46" i="3"/>
  <c r="G46" i="3"/>
  <c r="M46" i="3" s="1"/>
  <c r="N46" i="3" s="1"/>
  <c r="P46" i="3" s="1"/>
  <c r="V45" i="3"/>
  <c r="G45" i="3"/>
  <c r="M45" i="3" s="1"/>
  <c r="N45" i="3" s="1"/>
  <c r="P45" i="3" s="1"/>
  <c r="V44" i="3"/>
  <c r="G44" i="3"/>
  <c r="M44" i="3" s="1"/>
  <c r="N44" i="3" s="1"/>
  <c r="P44" i="3" s="1"/>
  <c r="V43" i="3"/>
  <c r="G43" i="3"/>
  <c r="M43" i="3" s="1"/>
  <c r="N43" i="3" s="1"/>
  <c r="P43" i="3" s="1"/>
  <c r="V42" i="3"/>
  <c r="G42" i="3"/>
  <c r="M42" i="3" s="1"/>
  <c r="N42" i="3" s="1"/>
  <c r="P42" i="3" s="1"/>
  <c r="V41" i="3"/>
  <c r="G41" i="3"/>
  <c r="M41" i="3" s="1"/>
  <c r="N41" i="3" s="1"/>
  <c r="P41" i="3" s="1"/>
  <c r="V40" i="3"/>
  <c r="G40" i="3"/>
  <c r="M40" i="3" s="1"/>
  <c r="N40" i="3" s="1"/>
  <c r="P40" i="3" s="1"/>
  <c r="V39" i="3"/>
  <c r="G39" i="3"/>
  <c r="M39" i="3" s="1"/>
  <c r="N39" i="3" s="1"/>
  <c r="P39" i="3" s="1"/>
  <c r="V38" i="3"/>
  <c r="G38" i="3"/>
  <c r="M38" i="3" s="1"/>
  <c r="N38" i="3" s="1"/>
  <c r="P38" i="3" s="1"/>
  <c r="V37" i="3"/>
  <c r="G37" i="3"/>
  <c r="M37" i="3" s="1"/>
  <c r="N37" i="3" s="1"/>
  <c r="P37" i="3" s="1"/>
  <c r="V36" i="3"/>
  <c r="G36" i="3"/>
  <c r="M36" i="3" s="1"/>
  <c r="N36" i="3" s="1"/>
  <c r="P36" i="3" s="1"/>
  <c r="V35" i="3"/>
  <c r="G35" i="3"/>
  <c r="M35" i="3" s="1"/>
  <c r="N35" i="3" s="1"/>
  <c r="P35" i="3" s="1"/>
  <c r="V34" i="3"/>
  <c r="G34" i="3"/>
  <c r="M34" i="3" s="1"/>
  <c r="N34" i="3" s="1"/>
  <c r="P34" i="3" s="1"/>
  <c r="V33" i="3"/>
  <c r="G33" i="3"/>
  <c r="M33" i="3" s="1"/>
  <c r="N33" i="3" s="1"/>
  <c r="P33" i="3" s="1"/>
  <c r="V32" i="3"/>
  <c r="G32" i="3"/>
  <c r="M32" i="3" s="1"/>
  <c r="N32" i="3" s="1"/>
  <c r="P32" i="3" s="1"/>
  <c r="V31" i="3"/>
  <c r="G31" i="3"/>
  <c r="M31" i="3" s="1"/>
  <c r="N31" i="3" s="1"/>
  <c r="P31" i="3" s="1"/>
  <c r="G30" i="3"/>
  <c r="M30" i="3" s="1"/>
  <c r="N30" i="3" s="1"/>
  <c r="P30" i="3" s="1"/>
  <c r="G29" i="3"/>
  <c r="M29" i="3" s="1"/>
  <c r="N29" i="3" s="1"/>
  <c r="P29" i="3" s="1"/>
  <c r="G28" i="3"/>
  <c r="M28" i="3" s="1"/>
  <c r="N28" i="3" s="1"/>
  <c r="P28" i="3" s="1"/>
  <c r="G27" i="3"/>
  <c r="M27" i="3" s="1"/>
  <c r="N27" i="3" s="1"/>
  <c r="P27" i="3" s="1"/>
  <c r="G26" i="3"/>
  <c r="M26" i="3" s="1"/>
  <c r="N26" i="3" s="1"/>
  <c r="P26" i="3" s="1"/>
  <c r="V25" i="3"/>
  <c r="T25" i="3"/>
  <c r="G25" i="3"/>
  <c r="M25" i="3" s="1"/>
  <c r="N25" i="3" s="1"/>
  <c r="P25" i="3" s="1"/>
  <c r="V24" i="3"/>
  <c r="G24" i="3"/>
  <c r="M24" i="3" s="1"/>
  <c r="N24" i="3" s="1"/>
  <c r="P24" i="3" s="1"/>
  <c r="G23" i="3"/>
  <c r="M23" i="3" s="1"/>
  <c r="N23" i="3" s="1"/>
  <c r="P23" i="3" s="1"/>
  <c r="G22" i="3"/>
  <c r="M22" i="3" s="1"/>
  <c r="N22" i="3" s="1"/>
  <c r="P22" i="3" s="1"/>
  <c r="G21" i="3"/>
  <c r="M21" i="3" s="1"/>
  <c r="N21" i="3" s="1"/>
  <c r="P21" i="3" s="1"/>
  <c r="V20" i="3"/>
  <c r="T20" i="3"/>
  <c r="G20" i="3"/>
  <c r="M20" i="3" s="1"/>
  <c r="N20" i="3" s="1"/>
  <c r="P20" i="3" s="1"/>
  <c r="V19" i="3"/>
  <c r="T19" i="3"/>
  <c r="G19" i="3"/>
  <c r="M19" i="3" s="1"/>
  <c r="N19" i="3" s="1"/>
  <c r="P19" i="3" s="1"/>
  <c r="V18" i="3"/>
  <c r="T18" i="3"/>
  <c r="G18" i="3"/>
  <c r="M18" i="3" s="1"/>
  <c r="N18" i="3" s="1"/>
  <c r="P18" i="3" s="1"/>
  <c r="V17" i="3"/>
  <c r="G17" i="3"/>
  <c r="M17" i="3" s="1"/>
  <c r="N17" i="3" s="1"/>
  <c r="P17" i="3" s="1"/>
  <c r="V16" i="3"/>
  <c r="G16" i="3"/>
  <c r="M16" i="3" s="1"/>
  <c r="N16" i="3" s="1"/>
  <c r="P16" i="3" s="1"/>
  <c r="G15" i="3"/>
  <c r="M15" i="3" s="1"/>
  <c r="N15" i="3" s="1"/>
  <c r="P15" i="3" s="1"/>
  <c r="G14" i="3"/>
  <c r="M14" i="3" s="1"/>
  <c r="N14" i="3" s="1"/>
  <c r="P14" i="3" s="1"/>
  <c r="G13" i="3"/>
  <c r="M13" i="3" s="1"/>
  <c r="N13" i="3" s="1"/>
  <c r="P13" i="3" s="1"/>
  <c r="G12" i="3"/>
  <c r="M12" i="3" s="1"/>
  <c r="N12" i="3" s="1"/>
  <c r="P12" i="3" s="1"/>
  <c r="G11" i="3"/>
  <c r="M11" i="3" s="1"/>
  <c r="N11" i="3" s="1"/>
  <c r="G10" i="3"/>
  <c r="M10" i="3" s="1"/>
  <c r="N10" i="3" s="1"/>
  <c r="T24" i="3" l="1"/>
  <c r="V26" i="3"/>
  <c r="P11" i="3"/>
  <c r="T16" i="3"/>
  <c r="P10" i="3"/>
  <c r="T21" i="3"/>
  <c r="T17" i="3"/>
  <c r="V27" i="3" l="1"/>
  <c r="T27" i="3"/>
</calcChain>
</file>

<file path=xl/sharedStrings.xml><?xml version="1.0" encoding="utf-8"?>
<sst xmlns="http://schemas.openxmlformats.org/spreadsheetml/2006/main" count="162" uniqueCount="102">
  <si>
    <t>HISTORIQUE DES GARDES</t>
  </si>
  <si>
    <t>Recherche :</t>
  </si>
  <si>
    <t>Date</t>
  </si>
  <si>
    <t>Code Garde</t>
  </si>
  <si>
    <t>Médecin</t>
  </si>
  <si>
    <t>Montant de base</t>
  </si>
  <si>
    <t>Patient</t>
  </si>
  <si>
    <t>Coordonnées Institution</t>
  </si>
  <si>
    <t>Type de paiement</t>
  </si>
  <si>
    <t>Type de différé</t>
  </si>
  <si>
    <t>Attestation récupérée</t>
  </si>
  <si>
    <t>Montant disponible à la fin de la garde</t>
  </si>
  <si>
    <t>Ticket modérateur</t>
  </si>
  <si>
    <t>Date de paiement TM</t>
  </si>
  <si>
    <t>Montant mutuelle</t>
  </si>
  <si>
    <t>Date de paiement MM</t>
  </si>
  <si>
    <t>Honoraires complet</t>
  </si>
  <si>
    <t>Date de paiement Hon.</t>
  </si>
  <si>
    <t>Date du dernier paiement</t>
  </si>
  <si>
    <t>Total reçu</t>
  </si>
  <si>
    <t>Statut</t>
  </si>
  <si>
    <t>Remarques</t>
  </si>
  <si>
    <t>Bartin Claire</t>
  </si>
  <si>
    <t>Defoy Thomas</t>
  </si>
  <si>
    <t>PAIEMENTS</t>
  </si>
  <si>
    <t>Solde</t>
  </si>
  <si>
    <t>Somme de Solde</t>
  </si>
  <si>
    <t>ENCODAGE DES GARDES</t>
  </si>
  <si>
    <t>DONNÉES</t>
  </si>
  <si>
    <t>MEDECIN</t>
  </si>
  <si>
    <t>DATE</t>
  </si>
  <si>
    <t>CODE</t>
  </si>
  <si>
    <t>N°</t>
  </si>
  <si>
    <t>Attestation</t>
  </si>
  <si>
    <t>Type d'Acte</t>
  </si>
  <si>
    <t>Nom et prénom du patient</t>
  </si>
  <si>
    <t>Montant modifié</t>
  </si>
  <si>
    <t>Montant Dépl.</t>
  </si>
  <si>
    <t>Montant TM</t>
  </si>
  <si>
    <t>Type de Paiement</t>
  </si>
  <si>
    <t>Choix montant</t>
  </si>
  <si>
    <t>Montant perçus</t>
  </si>
  <si>
    <t>Montant LTD3 reçu</t>
  </si>
  <si>
    <t>Montant à reverser</t>
  </si>
  <si>
    <t>Commentaires éventuels</t>
  </si>
  <si>
    <t>Vend et veille JF - JOUR - Visite 3 bénéficiaires</t>
  </si>
  <si>
    <t>Vend et veille JF - JOUR - Consultation</t>
  </si>
  <si>
    <t>TOTAUX PERCUS RETOUR DE GARDE</t>
  </si>
  <si>
    <t>COMPTES</t>
  </si>
  <si>
    <t>CASH</t>
  </si>
  <si>
    <t>BANCONTACT</t>
  </si>
  <si>
    <t>DEPLACEMENTS</t>
  </si>
  <si>
    <t>TICKETS MODERATEURS C</t>
  </si>
  <si>
    <t>TICKETS MODERATEURS BC</t>
  </si>
  <si>
    <t>GRAND TOTAL</t>
  </si>
  <si>
    <t>DIFFERES</t>
  </si>
  <si>
    <t>A PERCEVOIR (moy)</t>
  </si>
  <si>
    <t>RECUS LTD3</t>
  </si>
  <si>
    <t>NON PERCUS</t>
  </si>
  <si>
    <t>A VERSER AU MEDECIN</t>
  </si>
  <si>
    <t>TYPES D'ACTES</t>
  </si>
  <si>
    <t>MONTANTS</t>
  </si>
  <si>
    <t>Vend et veille JF - JOUR - Consultation NA</t>
  </si>
  <si>
    <t>Vend et veille JF - JOUR - Visite 1 bénéficiare</t>
  </si>
  <si>
    <t>Vend et veille JF - JOUR - Visite 2 bénéficiaires</t>
  </si>
  <si>
    <t>Vend et veille JF - NUIT - Consultation</t>
  </si>
  <si>
    <t>Vend et veille JF - NUIT - Visite 1 bénéficiare</t>
  </si>
  <si>
    <t>Vend et veille JF - NUIT - Visite 2 bénéficiaires</t>
  </si>
  <si>
    <t>Vend et veille JF - NUIT - Visite 3 bénéficiaires</t>
  </si>
  <si>
    <t>Sam, dim et JF - JOUR - Consultation</t>
  </si>
  <si>
    <t>Sam, dim et JF - JOUR - Consultation NA</t>
  </si>
  <si>
    <t>Sam, dim et JF - JOUR - Visite 1 bénéficiaire</t>
  </si>
  <si>
    <t>Sam, dim et JF - JOUR - Visite 2 bénéficiaires</t>
  </si>
  <si>
    <t>Sam, dim et JF - JOUR - Visite 3 bénéficiaires</t>
  </si>
  <si>
    <t>Sam, dim et JF - NUIT - Consultation</t>
  </si>
  <si>
    <t>Sam, dim et JF - NUIT - Visite 1 bénéficiaire</t>
  </si>
  <si>
    <t>Sam, dim et JF - NUIT - Visite 2 bénéficiaires</t>
  </si>
  <si>
    <t>Sam, dim et JF - NUIT - Visite 3 bénéficiaires</t>
  </si>
  <si>
    <t>LISTE DES MEDECINS</t>
  </si>
  <si>
    <t>Nom &amp; Prénom</t>
  </si>
  <si>
    <t>Adresse</t>
  </si>
  <si>
    <t>Localité</t>
  </si>
  <si>
    <t>CP</t>
  </si>
  <si>
    <t>Alvarez Léa</t>
  </si>
  <si>
    <t>Rue de l'Ecole 6</t>
  </si>
  <si>
    <t xml:space="preserve">Liège </t>
  </si>
  <si>
    <t>Rue des Corbeilles 15</t>
  </si>
  <si>
    <t>Rue des Tropiques 2</t>
  </si>
  <si>
    <t>Rocourt</t>
  </si>
  <si>
    <t>1a</t>
  </si>
  <si>
    <t>2a</t>
  </si>
  <si>
    <t>paul</t>
  </si>
  <si>
    <t>tom</t>
  </si>
  <si>
    <t>2b</t>
  </si>
  <si>
    <t>Tom</t>
  </si>
  <si>
    <t xml:space="preserve">Paul </t>
  </si>
  <si>
    <t>Acte</t>
  </si>
  <si>
    <t>nuit 2</t>
  </si>
  <si>
    <t>aa</t>
  </si>
  <si>
    <t>Disponible</t>
  </si>
  <si>
    <t>Différé</t>
  </si>
  <si>
    <t>⅓ payant 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</si>
</sst>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#,##0.00\ &quot;€&quot;"/>
    <numFmt numFmtId="165" formatCode="[$-80C]dddd\ d\ mmmm\ yyyy;@"/>
    <numFmt numFmtId="166" formatCode="&quot;€&quot;\ #,##0.00"/>
  </numFmts>
  <fonts count="14" x14ac:knownFonts="1">
    <font>
      <sz val="11"/>
      <color theme="1"/>
      <name val="Calibri"/>
      <family val="2"/>
      <scheme val="minor"/>
    </font>
    <font>
      <sz val="36"/>
      <color theme="0"/>
      <name val="Calibri"/>
      <family val="2"/>
      <scheme val="minor"/>
    </font>
    <font>
      <sz val="12"/>
      <color theme="0"/>
      <name val="Calibri"/>
      <family val="2"/>
      <scheme val="minor"/>
    </font>
    <font>
      <sz val="24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b/>
      <sz val="12"/>
      <color theme="0"/>
      <name val="Calibri"/>
      <family val="2"/>
      <scheme val="minor"/>
    </font>
    <font>
      <b/>
      <sz val="10"/>
      <color rgb="FF002060"/>
      <name val="Calibri"/>
      <family val="2"/>
      <scheme val="minor"/>
    </font>
    <font>
      <b/>
      <i/>
      <sz val="10"/>
      <color theme="0"/>
      <name val="Calibri"/>
      <family val="2"/>
      <scheme val="minor"/>
    </font>
    <font>
      <sz val="10"/>
      <color theme="1"/>
      <name val="Calibri"/>
      <family val="2"/>
      <scheme val="minor"/>
    </font>
    <font>
      <b/>
      <i/>
      <sz val="10"/>
      <color rgb="FF002060"/>
      <name val="Calibri"/>
      <family val="2"/>
      <scheme val="minor"/>
    </font>
    <font>
      <i/>
      <sz val="10"/>
      <color theme="1"/>
      <name val="Calibri"/>
      <family val="2"/>
      <scheme val="minor"/>
    </font>
    <font>
      <sz val="10"/>
      <color theme="0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theme="9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8" tint="-0.499984740745262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7"/>
        <bgColor theme="7"/>
      </patternFill>
    </fill>
  </fills>
  <borders count="58">
    <border>
      <left/>
      <right/>
      <top/>
      <bottom/>
      <diagonal/>
    </border>
    <border>
      <left/>
      <right style="medium">
        <color rgb="FF002060"/>
      </right>
      <top/>
      <bottom/>
      <diagonal/>
    </border>
    <border>
      <left style="medium">
        <color rgb="FF002060"/>
      </left>
      <right/>
      <top style="medium">
        <color rgb="FF002060"/>
      </top>
      <bottom/>
      <diagonal/>
    </border>
    <border>
      <left/>
      <right style="medium">
        <color rgb="FF002060"/>
      </right>
      <top style="medium">
        <color rgb="FF002060"/>
      </top>
      <bottom/>
      <diagonal/>
    </border>
    <border>
      <left style="medium">
        <color rgb="FF002060"/>
      </left>
      <right/>
      <top/>
      <bottom/>
      <diagonal/>
    </border>
    <border>
      <left style="medium">
        <color rgb="FF002060"/>
      </left>
      <right/>
      <top style="medium">
        <color rgb="FF002060"/>
      </top>
      <bottom style="medium">
        <color rgb="FF002060"/>
      </bottom>
      <diagonal/>
    </border>
    <border>
      <left style="medium">
        <color rgb="FF002060"/>
      </left>
      <right style="medium">
        <color rgb="FF002060"/>
      </right>
      <top style="medium">
        <color rgb="FF002060"/>
      </top>
      <bottom style="dashDotDot">
        <color rgb="FF002060"/>
      </bottom>
      <diagonal/>
    </border>
    <border>
      <left style="medium">
        <color rgb="FF002060"/>
      </left>
      <right style="medium">
        <color rgb="FF002060"/>
      </right>
      <top style="medium">
        <color rgb="FF002060"/>
      </top>
      <bottom style="medium">
        <color rgb="FF002060"/>
      </bottom>
      <diagonal/>
    </border>
    <border>
      <left/>
      <right style="thin">
        <color rgb="FF002060"/>
      </right>
      <top/>
      <bottom style="medium">
        <color rgb="FF002060"/>
      </bottom>
      <diagonal/>
    </border>
    <border>
      <left style="thin">
        <color rgb="FF002060"/>
      </left>
      <right style="thin">
        <color rgb="FF002060"/>
      </right>
      <top/>
      <bottom style="medium">
        <color rgb="FF002060"/>
      </bottom>
      <diagonal/>
    </border>
    <border>
      <left style="thin">
        <color rgb="FF002060"/>
      </left>
      <right/>
      <top/>
      <bottom style="medium">
        <color rgb="FF002060"/>
      </bottom>
      <diagonal/>
    </border>
    <border>
      <left/>
      <right style="thin">
        <color rgb="FF002060"/>
      </right>
      <top/>
      <bottom style="dotted">
        <color rgb="FF002060"/>
      </bottom>
      <diagonal/>
    </border>
    <border>
      <left style="thin">
        <color rgb="FF002060"/>
      </left>
      <right style="thin">
        <color rgb="FF002060"/>
      </right>
      <top/>
      <bottom style="dotted">
        <color rgb="FF002060"/>
      </bottom>
      <diagonal/>
    </border>
    <border>
      <left style="thin">
        <color rgb="FF002060"/>
      </left>
      <right style="thin">
        <color rgb="FF002060"/>
      </right>
      <top style="medium">
        <color rgb="FF002060"/>
      </top>
      <bottom style="dotted">
        <color rgb="FF002060"/>
      </bottom>
      <diagonal/>
    </border>
    <border>
      <left style="thin">
        <color rgb="FF002060"/>
      </left>
      <right/>
      <top/>
      <bottom style="dotted">
        <color rgb="FF002060"/>
      </bottom>
      <diagonal/>
    </border>
    <border>
      <left/>
      <right style="thin">
        <color rgb="FF002060"/>
      </right>
      <top style="dotted">
        <color rgb="FF002060"/>
      </top>
      <bottom style="dotted">
        <color rgb="FF002060"/>
      </bottom>
      <diagonal/>
    </border>
    <border>
      <left style="thin">
        <color rgb="FF002060"/>
      </left>
      <right style="thin">
        <color rgb="FF002060"/>
      </right>
      <top style="dotted">
        <color rgb="FF002060"/>
      </top>
      <bottom style="dotted">
        <color rgb="FF002060"/>
      </bottom>
      <diagonal/>
    </border>
    <border>
      <left style="thin">
        <color rgb="FF002060"/>
      </left>
      <right/>
      <top style="dotted">
        <color rgb="FF002060"/>
      </top>
      <bottom style="dotted">
        <color rgb="FF002060"/>
      </bottom>
      <diagonal/>
    </border>
    <border>
      <left style="medium">
        <color rgb="FF002060"/>
      </left>
      <right style="medium">
        <color rgb="FF002060"/>
      </right>
      <top style="medium">
        <color rgb="FF002060"/>
      </top>
      <bottom/>
      <diagonal/>
    </border>
    <border>
      <left style="medium">
        <color rgb="FF002060"/>
      </left>
      <right/>
      <top/>
      <bottom style="medium">
        <color rgb="FF002060"/>
      </bottom>
      <diagonal/>
    </border>
    <border>
      <left/>
      <right style="medium">
        <color rgb="FF002060"/>
      </right>
      <top/>
      <bottom style="medium">
        <color rgb="FF002060"/>
      </bottom>
      <diagonal/>
    </border>
    <border>
      <left style="medium">
        <color rgb="FF002060"/>
      </left>
      <right style="medium">
        <color rgb="FF002060"/>
      </right>
      <top/>
      <bottom style="medium">
        <color rgb="FF002060"/>
      </bottom>
      <diagonal/>
    </border>
    <border>
      <left style="medium">
        <color rgb="FF002060"/>
      </left>
      <right/>
      <top style="medium">
        <color rgb="FF002060"/>
      </top>
      <bottom style="dashDotDot">
        <color rgb="FF002060"/>
      </bottom>
      <diagonal/>
    </border>
    <border>
      <left style="medium">
        <color rgb="FF002060"/>
      </left>
      <right/>
      <top style="dashDotDot">
        <color rgb="FF002060"/>
      </top>
      <bottom style="dashDotDot">
        <color rgb="FF002060"/>
      </bottom>
      <diagonal/>
    </border>
    <border>
      <left style="medium">
        <color rgb="FF002060"/>
      </left>
      <right style="medium">
        <color rgb="FF002060"/>
      </right>
      <top style="dashDotDot">
        <color rgb="FF002060"/>
      </top>
      <bottom style="dashDotDot">
        <color rgb="FF002060"/>
      </bottom>
      <diagonal/>
    </border>
    <border>
      <left style="medium">
        <color rgb="FF002060"/>
      </left>
      <right style="medium">
        <color rgb="FF002060"/>
      </right>
      <top style="dashDotDot">
        <color rgb="FF002060"/>
      </top>
      <bottom/>
      <diagonal/>
    </border>
    <border>
      <left style="medium">
        <color rgb="FF002060"/>
      </left>
      <right style="medium">
        <color rgb="FF002060"/>
      </right>
      <top style="dashDotDot">
        <color rgb="FF002060"/>
      </top>
      <bottom style="medium">
        <color rgb="FF002060"/>
      </bottom>
      <diagonal/>
    </border>
    <border>
      <left/>
      <right style="medium">
        <color rgb="FF002060"/>
      </right>
      <top style="medium">
        <color rgb="FF002060"/>
      </top>
      <bottom style="medium">
        <color rgb="FF002060"/>
      </bottom>
      <diagonal/>
    </border>
    <border>
      <left style="medium">
        <color rgb="FF002060"/>
      </left>
      <right/>
      <top style="dashDotDot">
        <color rgb="FF002060"/>
      </top>
      <bottom style="medium">
        <color rgb="FF002060"/>
      </bottom>
      <diagonal/>
    </border>
    <border>
      <left/>
      <right style="medium">
        <color rgb="FF002060"/>
      </right>
      <top style="dashDotDot">
        <color rgb="FF002060"/>
      </top>
      <bottom style="medium">
        <color rgb="FF002060"/>
      </bottom>
      <diagonal/>
    </border>
    <border>
      <left style="medium">
        <color theme="8" tint="-0.499984740745262"/>
      </left>
      <right style="medium">
        <color theme="8" tint="-0.499984740745262"/>
      </right>
      <top style="medium">
        <color theme="8" tint="-0.499984740745262"/>
      </top>
      <bottom style="dotted">
        <color theme="0" tint="-0.14993743705557422"/>
      </bottom>
      <diagonal/>
    </border>
    <border>
      <left/>
      <right style="medium">
        <color theme="8" tint="-0.499984740745262"/>
      </right>
      <top style="medium">
        <color theme="8" tint="-0.499984740745262"/>
      </top>
      <bottom style="dotted">
        <color theme="0" tint="-0.14993743705557422"/>
      </bottom>
      <diagonal/>
    </border>
    <border>
      <left style="medium">
        <color theme="8" tint="-0.499984740745262"/>
      </left>
      <right style="medium">
        <color theme="8" tint="-0.499984740745262"/>
      </right>
      <top style="medium">
        <color theme="8" tint="-0.499984740745262"/>
      </top>
      <bottom style="dashDotDot">
        <color theme="8" tint="-0.499984740745262"/>
      </bottom>
      <diagonal/>
    </border>
    <border>
      <left style="medium">
        <color theme="8" tint="-0.499984740745262"/>
      </left>
      <right style="medium">
        <color theme="8" tint="-0.499984740745262"/>
      </right>
      <top style="dotted">
        <color theme="0" tint="-0.14993743705557422"/>
      </top>
      <bottom style="dotted">
        <color theme="0" tint="-0.14993743705557422"/>
      </bottom>
      <diagonal/>
    </border>
    <border>
      <left/>
      <right style="medium">
        <color theme="8" tint="-0.499984740745262"/>
      </right>
      <top/>
      <bottom style="dotted">
        <color theme="0" tint="-0.14993743705557422"/>
      </bottom>
      <diagonal/>
    </border>
    <border>
      <left style="medium">
        <color theme="8" tint="-0.499984740745262"/>
      </left>
      <right style="medium">
        <color theme="8" tint="-0.499984740745262"/>
      </right>
      <top style="dashDotDot">
        <color theme="8" tint="-0.499984740745262"/>
      </top>
      <bottom style="dashDotDot">
        <color theme="8" tint="-0.499984740745262"/>
      </bottom>
      <diagonal/>
    </border>
    <border>
      <left/>
      <right style="medium">
        <color theme="8" tint="-0.499984740745262"/>
      </right>
      <top style="dotted">
        <color theme="0" tint="-0.14993743705557422"/>
      </top>
      <bottom style="dotted">
        <color theme="0" tint="-0.14993743705557422"/>
      </bottom>
      <diagonal/>
    </border>
    <border>
      <left style="medium">
        <color theme="8" tint="-0.499984740745262"/>
      </left>
      <right style="medium">
        <color theme="8" tint="-0.499984740745262"/>
      </right>
      <top style="dotted">
        <color theme="0" tint="-0.14993743705557422"/>
      </top>
      <bottom style="medium">
        <color theme="0" tint="-0.14996795556505021"/>
      </bottom>
      <diagonal/>
    </border>
    <border>
      <left/>
      <right style="medium">
        <color theme="8" tint="-0.499984740745262"/>
      </right>
      <top style="dotted">
        <color theme="0" tint="-0.14993743705557422"/>
      </top>
      <bottom style="medium">
        <color theme="8" tint="-0.499984740745262"/>
      </bottom>
      <diagonal/>
    </border>
    <border>
      <left style="medium">
        <color theme="8" tint="-0.499984740745262"/>
      </left>
      <right style="medium">
        <color theme="8" tint="-0.499984740745262"/>
      </right>
      <top style="dashDotDot">
        <color theme="8" tint="-0.499984740745262"/>
      </top>
      <bottom style="medium">
        <color theme="8" tint="-0.499984740745262"/>
      </bottom>
      <diagonal/>
    </border>
    <border>
      <left style="medium">
        <color theme="8" tint="-0.499984740745262"/>
      </left>
      <right style="medium">
        <color theme="8" tint="-0.499984740745262"/>
      </right>
      <top style="medium">
        <color theme="0" tint="-0.14996795556505021"/>
      </top>
      <bottom style="dotted">
        <color theme="0" tint="-0.14993743705557422"/>
      </bottom>
      <diagonal/>
    </border>
    <border>
      <left style="medium">
        <color theme="8" tint="-0.499984740745262"/>
      </left>
      <right style="medium">
        <color theme="8" tint="-0.499984740745262"/>
      </right>
      <top style="medium">
        <color theme="0" tint="-0.14996795556505021"/>
      </top>
      <bottom/>
      <diagonal/>
    </border>
    <border>
      <left style="medium">
        <color theme="8" tint="-0.499984740745262"/>
      </left>
      <right style="medium">
        <color theme="8" tint="-0.499984740745262"/>
      </right>
      <top style="dotted">
        <color theme="0" tint="-0.14993743705557422"/>
      </top>
      <bottom style="medium">
        <color theme="8" tint="-0.499984740745262"/>
      </bottom>
      <diagonal/>
    </border>
    <border>
      <left/>
      <right style="thin">
        <color rgb="FF002060"/>
      </right>
      <top style="dotted">
        <color rgb="FF002060"/>
      </top>
      <bottom/>
      <diagonal/>
    </border>
    <border>
      <left style="thin">
        <color rgb="FF002060"/>
      </left>
      <right style="thin">
        <color rgb="FF002060"/>
      </right>
      <top style="dotted">
        <color rgb="FF002060"/>
      </top>
      <bottom/>
      <diagonal/>
    </border>
    <border>
      <left style="thin">
        <color rgb="FF002060"/>
      </left>
      <right/>
      <top style="dotted">
        <color rgb="FF002060"/>
      </top>
      <bottom/>
      <diagonal/>
    </border>
    <border>
      <left style="thin">
        <color theme="9"/>
      </left>
      <right/>
      <top style="thin">
        <color theme="9"/>
      </top>
      <bottom/>
      <diagonal/>
    </border>
    <border>
      <left style="thin">
        <color theme="9"/>
      </left>
      <right/>
      <top style="medium">
        <color theme="9"/>
      </top>
      <bottom/>
      <diagonal/>
    </border>
    <border>
      <left style="thin">
        <color theme="9"/>
      </left>
      <right/>
      <top/>
      <bottom/>
      <diagonal/>
    </border>
    <border>
      <left style="thin">
        <color theme="7"/>
      </left>
      <right/>
      <top style="thin">
        <color theme="7"/>
      </top>
      <bottom/>
      <diagonal/>
    </border>
    <border>
      <left/>
      <right/>
      <top style="thin">
        <color theme="7"/>
      </top>
      <bottom/>
      <diagonal/>
    </border>
    <border>
      <left/>
      <right style="thin">
        <color theme="7"/>
      </right>
      <top style="thin">
        <color theme="7"/>
      </top>
      <bottom/>
      <diagonal/>
    </border>
    <border>
      <left style="thin">
        <color theme="7"/>
      </left>
      <right/>
      <top style="thin">
        <color theme="7"/>
      </top>
      <bottom style="thin">
        <color theme="7"/>
      </bottom>
      <diagonal/>
    </border>
    <border>
      <left/>
      <right/>
      <top style="thin">
        <color theme="7"/>
      </top>
      <bottom style="thin">
        <color theme="7"/>
      </bottom>
      <diagonal/>
    </border>
    <border>
      <left/>
      <right style="thin">
        <color theme="7"/>
      </right>
      <top style="thin">
        <color theme="7"/>
      </top>
      <bottom style="thin">
        <color theme="7"/>
      </bottom>
      <diagonal/>
    </border>
    <border>
      <left/>
      <right/>
      <top style="thin">
        <color theme="9"/>
      </top>
      <bottom/>
      <diagonal/>
    </border>
    <border>
      <left/>
      <right/>
      <top style="medium">
        <color theme="9"/>
      </top>
      <bottom/>
      <diagonal/>
    </border>
    <border>
      <left style="thin">
        <color theme="9"/>
      </left>
      <right/>
      <top style="thin">
        <color theme="9"/>
      </top>
      <bottom style="medium">
        <color theme="9"/>
      </bottom>
      <diagonal/>
    </border>
  </borders>
  <cellStyleXfs count="1">
    <xf numFmtId="0" fontId="0" fillId="0" borderId="0"/>
  </cellStyleXfs>
  <cellXfs count="121">
    <xf numFmtId="0" fontId="0" fillId="0" borderId="0" xfId="0"/>
    <xf numFmtId="0" fontId="2" fillId="2" borderId="0" xfId="0" applyFont="1" applyFill="1" applyAlignment="1">
      <alignment vertical="center"/>
    </xf>
    <xf numFmtId="0" fontId="2" fillId="2" borderId="0" xfId="0" applyFont="1" applyFill="1" applyAlignment="1">
      <alignment horizontal="right" vertical="center"/>
    </xf>
    <xf numFmtId="14" fontId="0" fillId="0" borderId="0" xfId="0" applyNumberFormat="1" applyAlignment="1">
      <alignment horizontal="left"/>
    </xf>
    <xf numFmtId="0" fontId="7" fillId="6" borderId="5" xfId="0" applyFont="1" applyFill="1" applyBorder="1" applyAlignment="1">
      <alignment horizontal="left" vertical="center" indent="1"/>
    </xf>
    <xf numFmtId="0" fontId="7" fillId="0" borderId="6" xfId="0" applyFont="1" applyFill="1" applyBorder="1" applyAlignment="1">
      <alignment horizontal="right" vertical="center"/>
    </xf>
    <xf numFmtId="165" fontId="7" fillId="0" borderId="7" xfId="0" applyNumberFormat="1" applyFont="1" applyBorder="1" applyAlignment="1" applyProtection="1">
      <alignment horizontal="right" vertical="center"/>
      <protection locked="0"/>
    </xf>
    <xf numFmtId="0" fontId="7" fillId="0" borderId="7" xfId="0" applyFont="1" applyBorder="1" applyAlignment="1" applyProtection="1">
      <alignment horizontal="right" vertical="center"/>
      <protection locked="0"/>
    </xf>
    <xf numFmtId="0" fontId="8" fillId="5" borderId="8" xfId="0" applyFont="1" applyFill="1" applyBorder="1" applyAlignment="1">
      <alignment horizontal="center" vertical="center" wrapText="1"/>
    </xf>
    <xf numFmtId="0" fontId="8" fillId="5" borderId="9" xfId="0" applyFont="1" applyFill="1" applyBorder="1" applyAlignment="1">
      <alignment horizontal="center" vertical="center" wrapText="1"/>
    </xf>
    <xf numFmtId="0" fontId="8" fillId="5" borderId="10" xfId="0" applyFont="1" applyFill="1" applyBorder="1" applyAlignment="1">
      <alignment horizontal="center" vertical="center" wrapText="1"/>
    </xf>
    <xf numFmtId="0" fontId="9" fillId="0" borderId="0" xfId="0" applyFont="1"/>
    <xf numFmtId="0" fontId="9" fillId="6" borderId="11" xfId="0" applyFont="1" applyFill="1" applyBorder="1" applyAlignment="1">
      <alignment horizontal="center" vertical="center"/>
    </xf>
    <xf numFmtId="0" fontId="9" fillId="0" borderId="11" xfId="0" applyFont="1" applyBorder="1" applyAlignment="1" applyProtection="1">
      <alignment horizontal="right" vertical="center" indent="1"/>
      <protection locked="0"/>
    </xf>
    <xf numFmtId="0" fontId="9" fillId="0" borderId="12" xfId="0" applyFont="1" applyBorder="1" applyAlignment="1" applyProtection="1">
      <alignment horizontal="left" vertical="center" indent="1"/>
      <protection locked="0"/>
    </xf>
    <xf numFmtId="0" fontId="9" fillId="0" borderId="13" xfId="0" applyFont="1" applyBorder="1"/>
    <xf numFmtId="0" fontId="9" fillId="0" borderId="12" xfId="0" applyFont="1" applyBorder="1"/>
    <xf numFmtId="4" fontId="9" fillId="7" borderId="12" xfId="0" applyNumberFormat="1" applyFont="1" applyFill="1" applyBorder="1" applyAlignment="1">
      <alignment horizontal="right" vertical="center" indent="1"/>
    </xf>
    <xf numFmtId="4" fontId="9" fillId="0" borderId="12" xfId="0" applyNumberFormat="1" applyFont="1" applyFill="1" applyBorder="1" applyAlignment="1" applyProtection="1">
      <alignment horizontal="right" vertical="center" indent="1"/>
      <protection locked="0"/>
    </xf>
    <xf numFmtId="4" fontId="9" fillId="0" borderId="12" xfId="0" applyNumberFormat="1" applyFont="1" applyBorder="1" applyAlignment="1" applyProtection="1">
      <alignment horizontal="right" vertical="center" indent="1"/>
      <protection locked="0"/>
    </xf>
    <xf numFmtId="0" fontId="9" fillId="0" borderId="14" xfId="0" applyFont="1" applyBorder="1" applyAlignment="1" applyProtection="1">
      <alignment horizontal="left" vertical="center" indent="1"/>
      <protection locked="0"/>
    </xf>
    <xf numFmtId="2" fontId="9" fillId="7" borderId="12" xfId="0" applyNumberFormat="1" applyFont="1" applyFill="1" applyBorder="1" applyAlignment="1" applyProtection="1">
      <alignment horizontal="right" vertical="center" indent="1"/>
    </xf>
    <xf numFmtId="0" fontId="9" fillId="6" borderId="15" xfId="0" applyFont="1" applyFill="1" applyBorder="1" applyAlignment="1">
      <alignment horizontal="center" vertical="center"/>
    </xf>
    <xf numFmtId="0" fontId="9" fillId="0" borderId="15" xfId="0" applyFont="1" applyBorder="1" applyAlignment="1" applyProtection="1">
      <alignment horizontal="right" vertical="center" indent="1"/>
      <protection locked="0"/>
    </xf>
    <xf numFmtId="0" fontId="9" fillId="0" borderId="16" xfId="0" applyFont="1" applyBorder="1"/>
    <xf numFmtId="4" fontId="9" fillId="0" borderId="16" xfId="0" applyNumberFormat="1" applyFont="1" applyFill="1" applyBorder="1" applyAlignment="1" applyProtection="1">
      <alignment horizontal="right" vertical="center" indent="1"/>
      <protection locked="0"/>
    </xf>
    <xf numFmtId="4" fontId="9" fillId="0" borderId="16" xfId="0" applyNumberFormat="1" applyFont="1" applyBorder="1" applyAlignment="1" applyProtection="1">
      <alignment horizontal="right" vertical="center" indent="1"/>
      <protection locked="0"/>
    </xf>
    <xf numFmtId="0" fontId="9" fillId="0" borderId="17" xfId="0" applyFont="1" applyBorder="1" applyAlignment="1" applyProtection="1">
      <alignment horizontal="left" vertical="center" indent="1"/>
      <protection locked="0"/>
    </xf>
    <xf numFmtId="0" fontId="9" fillId="0" borderId="0" xfId="0" applyFont="1" applyFill="1"/>
    <xf numFmtId="0" fontId="9" fillId="0" borderId="0" xfId="0" applyFont="1" applyFill="1" applyBorder="1" applyAlignment="1">
      <alignment horizontal="left" vertical="center" indent="1"/>
    </xf>
    <xf numFmtId="0" fontId="10" fillId="0" borderId="0" xfId="0" applyFont="1" applyBorder="1" applyAlignment="1">
      <alignment vertical="center"/>
    </xf>
    <xf numFmtId="0" fontId="11" fillId="0" borderId="0" xfId="0" applyFont="1" applyAlignment="1">
      <alignment horizontal="center" vertical="center"/>
    </xf>
    <xf numFmtId="164" fontId="7" fillId="6" borderId="22" xfId="0" applyNumberFormat="1" applyFont="1" applyFill="1" applyBorder="1" applyAlignment="1">
      <alignment horizontal="left" vertical="center" indent="1"/>
    </xf>
    <xf numFmtId="164" fontId="4" fillId="7" borderId="6" xfId="0" applyNumberFormat="1" applyFont="1" applyFill="1" applyBorder="1" applyAlignment="1">
      <alignment horizontal="right" vertical="center" indent="1"/>
    </xf>
    <xf numFmtId="0" fontId="4" fillId="7" borderId="6" xfId="0" applyNumberFormat="1" applyFont="1" applyFill="1" applyBorder="1" applyAlignment="1">
      <alignment horizontal="right" vertical="center" indent="3"/>
    </xf>
    <xf numFmtId="164" fontId="7" fillId="6" borderId="23" xfId="0" applyNumberFormat="1" applyFont="1" applyFill="1" applyBorder="1" applyAlignment="1">
      <alignment horizontal="left" vertical="center" indent="1"/>
    </xf>
    <xf numFmtId="164" fontId="4" fillId="7" borderId="24" xfId="0" applyNumberFormat="1" applyFont="1" applyFill="1" applyBorder="1" applyAlignment="1">
      <alignment horizontal="right" vertical="center" indent="1"/>
    </xf>
    <xf numFmtId="0" fontId="4" fillId="7" borderId="24" xfId="0" applyNumberFormat="1" applyFont="1" applyFill="1" applyBorder="1" applyAlignment="1">
      <alignment horizontal="right" vertical="center" indent="3"/>
    </xf>
    <xf numFmtId="0" fontId="11" fillId="0" borderId="0" xfId="0" applyFont="1"/>
    <xf numFmtId="164" fontId="7" fillId="6" borderId="4" xfId="0" applyNumberFormat="1" applyFont="1" applyFill="1" applyBorder="1" applyAlignment="1">
      <alignment horizontal="left" vertical="center" indent="1"/>
    </xf>
    <xf numFmtId="164" fontId="4" fillId="7" borderId="25" xfId="0" applyNumberFormat="1" applyFont="1" applyFill="1" applyBorder="1" applyAlignment="1">
      <alignment horizontal="right" vertical="center" indent="1"/>
    </xf>
    <xf numFmtId="0" fontId="4" fillId="7" borderId="25" xfId="0" applyNumberFormat="1" applyFont="1" applyFill="1" applyBorder="1" applyAlignment="1">
      <alignment horizontal="right" vertical="center" indent="3"/>
    </xf>
    <xf numFmtId="164" fontId="7" fillId="6" borderId="26" xfId="0" applyNumberFormat="1" applyFont="1" applyFill="1" applyBorder="1" applyAlignment="1">
      <alignment horizontal="left" vertical="center" indent="1"/>
    </xf>
    <xf numFmtId="164" fontId="4" fillId="7" borderId="26" xfId="0" applyNumberFormat="1" applyFont="1" applyFill="1" applyBorder="1" applyAlignment="1">
      <alignment horizontal="right" vertical="center" indent="1"/>
    </xf>
    <xf numFmtId="0" fontId="4" fillId="7" borderId="26" xfId="0" applyFont="1" applyFill="1" applyBorder="1" applyAlignment="1">
      <alignment horizontal="right" indent="3"/>
    </xf>
    <xf numFmtId="164" fontId="7" fillId="6" borderId="5" xfId="0" applyNumberFormat="1" applyFont="1" applyFill="1" applyBorder="1" applyAlignment="1">
      <alignment horizontal="left" vertical="center" indent="1"/>
    </xf>
    <xf numFmtId="0" fontId="4" fillId="0" borderId="0" xfId="0" applyFont="1" applyAlignment="1">
      <alignment horizontal="right" indent="3"/>
    </xf>
    <xf numFmtId="164" fontId="7" fillId="6" borderId="22" xfId="0" applyNumberFormat="1" applyFont="1" applyFill="1" applyBorder="1" applyAlignment="1">
      <alignment horizontal="left" vertical="center" indent="2"/>
    </xf>
    <xf numFmtId="164" fontId="7" fillId="6" borderId="23" xfId="0" applyNumberFormat="1" applyFont="1" applyFill="1" applyBorder="1" applyAlignment="1">
      <alignment horizontal="left" vertical="center" indent="2"/>
    </xf>
    <xf numFmtId="0" fontId="4" fillId="7" borderId="26" xfId="0" applyNumberFormat="1" applyFont="1" applyFill="1" applyBorder="1" applyAlignment="1">
      <alignment horizontal="right" vertical="center" indent="3"/>
    </xf>
    <xf numFmtId="164" fontId="4" fillId="7" borderId="7" xfId="0" applyNumberFormat="1" applyFont="1" applyFill="1" applyBorder="1" applyAlignment="1">
      <alignment horizontal="right" vertical="center" indent="1"/>
    </xf>
    <xf numFmtId="0" fontId="4" fillId="7" borderId="7" xfId="0" applyNumberFormat="1" applyFont="1" applyFill="1" applyBorder="1" applyAlignment="1">
      <alignment horizontal="right" vertical="center" indent="3"/>
    </xf>
    <xf numFmtId="166" fontId="9" fillId="0" borderId="0" xfId="0" applyNumberFormat="1" applyFont="1" applyFill="1" applyBorder="1" applyAlignment="1">
      <alignment horizontal="right" vertical="center" indent="2"/>
    </xf>
    <xf numFmtId="0" fontId="12" fillId="8" borderId="30" xfId="0" applyFont="1" applyFill="1" applyBorder="1" applyAlignment="1" applyProtection="1">
      <alignment horizontal="left" vertical="center" indent="1"/>
      <protection locked="0"/>
    </xf>
    <xf numFmtId="164" fontId="4" fillId="0" borderId="31" xfId="0" applyNumberFormat="1" applyFont="1" applyBorder="1" applyAlignment="1" applyProtection="1">
      <alignment horizontal="center" vertical="center"/>
      <protection locked="0"/>
    </xf>
    <xf numFmtId="0" fontId="4" fillId="7" borderId="32" xfId="0" applyFont="1" applyFill="1" applyBorder="1" applyAlignment="1">
      <alignment horizontal="right" indent="3"/>
    </xf>
    <xf numFmtId="0" fontId="12" fillId="8" borderId="33" xfId="0" applyFont="1" applyFill="1" applyBorder="1" applyAlignment="1" applyProtection="1">
      <alignment horizontal="left" vertical="center" indent="1"/>
      <protection locked="0"/>
    </xf>
    <xf numFmtId="164" fontId="4" fillId="0" borderId="34" xfId="0" applyNumberFormat="1" applyFont="1" applyBorder="1" applyAlignment="1" applyProtection="1">
      <alignment horizontal="center" vertical="center"/>
      <protection locked="0"/>
    </xf>
    <xf numFmtId="0" fontId="4" fillId="7" borderId="35" xfId="0" applyFont="1" applyFill="1" applyBorder="1" applyAlignment="1">
      <alignment horizontal="right" indent="3"/>
    </xf>
    <xf numFmtId="164" fontId="4" fillId="0" borderId="36" xfId="0" applyNumberFormat="1" applyFont="1" applyBorder="1" applyAlignment="1" applyProtection="1">
      <alignment horizontal="center" vertical="center"/>
      <protection locked="0"/>
    </xf>
    <xf numFmtId="0" fontId="12" fillId="8" borderId="37" xfId="0" applyFont="1" applyFill="1" applyBorder="1" applyAlignment="1" applyProtection="1">
      <alignment horizontal="left" vertical="center" indent="1"/>
      <protection locked="0"/>
    </xf>
    <xf numFmtId="164" fontId="4" fillId="0" borderId="38" xfId="0" applyNumberFormat="1" applyFont="1" applyBorder="1" applyAlignment="1" applyProtection="1">
      <alignment horizontal="center" vertical="center"/>
      <protection locked="0"/>
    </xf>
    <xf numFmtId="0" fontId="4" fillId="7" borderId="39" xfId="0" applyFont="1" applyFill="1" applyBorder="1" applyAlignment="1">
      <alignment horizontal="right" indent="3"/>
    </xf>
    <xf numFmtId="0" fontId="12" fillId="8" borderId="40" xfId="0" applyFont="1" applyFill="1" applyBorder="1" applyAlignment="1" applyProtection="1">
      <alignment horizontal="left" vertical="center" indent="1"/>
      <protection locked="0"/>
    </xf>
    <xf numFmtId="0" fontId="12" fillId="8" borderId="41" xfId="0" applyFont="1" applyFill="1" applyBorder="1" applyAlignment="1" applyProtection="1">
      <alignment horizontal="left" vertical="center" indent="1"/>
      <protection locked="0"/>
    </xf>
    <xf numFmtId="0" fontId="12" fillId="8" borderId="42" xfId="0" applyFont="1" applyFill="1" applyBorder="1" applyAlignment="1" applyProtection="1">
      <alignment horizontal="left" vertical="center" indent="1"/>
      <protection locked="0"/>
    </xf>
    <xf numFmtId="0" fontId="9" fillId="6" borderId="43" xfId="0" applyFont="1" applyFill="1" applyBorder="1" applyAlignment="1">
      <alignment horizontal="center" vertical="center"/>
    </xf>
    <xf numFmtId="0" fontId="9" fillId="0" borderId="43" xfId="0" applyFont="1" applyBorder="1" applyAlignment="1" applyProtection="1">
      <alignment horizontal="right" vertical="center" indent="1"/>
      <protection locked="0"/>
    </xf>
    <xf numFmtId="0" fontId="9" fillId="0" borderId="44" xfId="0" applyFont="1" applyBorder="1" applyAlignment="1" applyProtection="1">
      <alignment horizontal="left" vertical="center" indent="1"/>
      <protection locked="0"/>
    </xf>
    <xf numFmtId="0" fontId="9" fillId="0" borderId="44" xfId="0" applyFont="1" applyBorder="1"/>
    <xf numFmtId="4" fontId="9" fillId="0" borderId="44" xfId="0" applyNumberFormat="1" applyFont="1" applyFill="1" applyBorder="1" applyAlignment="1" applyProtection="1">
      <alignment horizontal="right" vertical="center" indent="1"/>
      <protection locked="0"/>
    </xf>
    <xf numFmtId="4" fontId="9" fillId="0" borderId="44" xfId="0" applyNumberFormat="1" applyFont="1" applyBorder="1" applyAlignment="1" applyProtection="1">
      <alignment horizontal="right" vertical="center" indent="1"/>
      <protection locked="0"/>
    </xf>
    <xf numFmtId="2" fontId="9" fillId="7" borderId="44" xfId="0" applyNumberFormat="1" applyFont="1" applyFill="1" applyBorder="1" applyAlignment="1" applyProtection="1">
      <alignment horizontal="right" vertical="center" indent="1"/>
    </xf>
    <xf numFmtId="4" fontId="9" fillId="7" borderId="44" xfId="0" applyNumberFormat="1" applyFont="1" applyFill="1" applyBorder="1" applyAlignment="1">
      <alignment horizontal="right" vertical="center" indent="1"/>
    </xf>
    <xf numFmtId="0" fontId="9" fillId="0" borderId="45" xfId="0" applyFont="1" applyBorder="1" applyAlignment="1" applyProtection="1">
      <alignment horizontal="left" vertical="center" indent="1"/>
      <protection locked="0"/>
    </xf>
    <xf numFmtId="166" fontId="0" fillId="0" borderId="0" xfId="0" applyNumberFormat="1"/>
    <xf numFmtId="0" fontId="0" fillId="3" borderId="47" xfId="0" applyFont="1" applyFill="1" applyBorder="1"/>
    <xf numFmtId="0" fontId="0" fillId="3" borderId="47" xfId="0" applyFont="1" applyFill="1" applyBorder="1" applyAlignment="1">
      <alignment horizontal="center"/>
    </xf>
    <xf numFmtId="164" fontId="0" fillId="3" borderId="47" xfId="0" applyNumberFormat="1" applyFont="1" applyFill="1" applyBorder="1"/>
    <xf numFmtId="14" fontId="0" fillId="3" borderId="47" xfId="0" applyNumberFormat="1" applyFont="1" applyFill="1" applyBorder="1"/>
    <xf numFmtId="0" fontId="0" fillId="3" borderId="46" xfId="0" applyFont="1" applyFill="1" applyBorder="1"/>
    <xf numFmtId="164" fontId="0" fillId="3" borderId="46" xfId="0" applyNumberFormat="1" applyFont="1" applyFill="1" applyBorder="1"/>
    <xf numFmtId="14" fontId="0" fillId="3" borderId="46" xfId="0" applyNumberFormat="1" applyFont="1" applyFill="1" applyBorder="1"/>
    <xf numFmtId="0" fontId="13" fillId="10" borderId="49" xfId="0" applyFont="1" applyFill="1" applyBorder="1"/>
    <xf numFmtId="0" fontId="13" fillId="10" borderId="50" xfId="0" applyFont="1" applyFill="1" applyBorder="1"/>
    <xf numFmtId="0" fontId="13" fillId="10" borderId="51" xfId="0" applyFont="1" applyFill="1" applyBorder="1"/>
    <xf numFmtId="14" fontId="0" fillId="0" borderId="49" xfId="0" applyNumberFormat="1" applyFont="1" applyBorder="1" applyAlignment="1">
      <alignment horizontal="left"/>
    </xf>
    <xf numFmtId="14" fontId="0" fillId="0" borderId="50" xfId="0" applyNumberFormat="1" applyFont="1" applyBorder="1"/>
    <xf numFmtId="164" fontId="0" fillId="0" borderId="51" xfId="0" applyNumberFormat="1" applyFont="1" applyBorder="1"/>
    <xf numFmtId="14" fontId="0" fillId="0" borderId="52" xfId="0" applyNumberFormat="1" applyFont="1" applyBorder="1" applyAlignment="1">
      <alignment horizontal="left"/>
    </xf>
    <xf numFmtId="14" fontId="0" fillId="0" borderId="53" xfId="0" applyNumberFormat="1" applyFont="1" applyBorder="1"/>
    <xf numFmtId="164" fontId="0" fillId="0" borderId="54" xfId="0" applyNumberFormat="1" applyFont="1" applyBorder="1"/>
    <xf numFmtId="0" fontId="3" fillId="4" borderId="0" xfId="0" applyFont="1" applyFill="1" applyAlignment="1">
      <alignment vertical="center"/>
    </xf>
    <xf numFmtId="0" fontId="0" fillId="4" borderId="0" xfId="0" applyFill="1"/>
    <xf numFmtId="0" fontId="3" fillId="2" borderId="0" xfId="0" applyFont="1" applyFill="1" applyAlignment="1">
      <alignment vertical="center"/>
    </xf>
    <xf numFmtId="0" fontId="4" fillId="0" borderId="0" xfId="0" pivotButton="1" applyFont="1"/>
    <xf numFmtId="0" fontId="4" fillId="0" borderId="48" xfId="0" applyFont="1" applyBorder="1" applyAlignment="1">
      <alignment horizontal="center" vertical="center" wrapText="1"/>
    </xf>
    <xf numFmtId="0" fontId="0" fillId="3" borderId="46" xfId="0" applyFont="1" applyFill="1" applyBorder="1" applyAlignment="1">
      <alignment horizontal="center"/>
    </xf>
    <xf numFmtId="14" fontId="0" fillId="3" borderId="56" xfId="0" applyNumberFormat="1" applyFont="1" applyFill="1" applyBorder="1"/>
    <xf numFmtId="14" fontId="0" fillId="3" borderId="55" xfId="0" applyNumberFormat="1" applyFont="1" applyFill="1" applyBorder="1"/>
    <xf numFmtId="0" fontId="4" fillId="0" borderId="0" xfId="0" applyFont="1" applyBorder="1" applyAlignment="1">
      <alignment horizontal="center" vertical="center" wrapText="1"/>
    </xf>
    <xf numFmtId="0" fontId="3" fillId="9" borderId="0" xfId="0" applyFont="1" applyFill="1" applyAlignment="1">
      <alignment horizontal="left" vertical="center"/>
    </xf>
    <xf numFmtId="0" fontId="6" fillId="5" borderId="18" xfId="0" applyFont="1" applyFill="1" applyBorder="1" applyAlignment="1">
      <alignment horizontal="center" vertical="center"/>
    </xf>
    <xf numFmtId="0" fontId="6" fillId="5" borderId="21" xfId="0" applyFont="1" applyFill="1" applyBorder="1" applyAlignment="1">
      <alignment horizontal="center" vertical="center"/>
    </xf>
    <xf numFmtId="164" fontId="7" fillId="6" borderId="5" xfId="0" applyNumberFormat="1" applyFont="1" applyFill="1" applyBorder="1" applyAlignment="1">
      <alignment horizontal="left" vertical="center" indent="1"/>
    </xf>
    <xf numFmtId="164" fontId="7" fillId="6" borderId="27" xfId="0" applyNumberFormat="1" applyFont="1" applyFill="1" applyBorder="1" applyAlignment="1">
      <alignment horizontal="left" vertical="center" indent="1"/>
    </xf>
    <xf numFmtId="164" fontId="7" fillId="6" borderId="28" xfId="0" applyNumberFormat="1" applyFont="1" applyFill="1" applyBorder="1" applyAlignment="1">
      <alignment horizontal="left" vertical="center" indent="2"/>
    </xf>
    <xf numFmtId="164" fontId="7" fillId="6" borderId="29" xfId="0" applyNumberFormat="1" applyFont="1" applyFill="1" applyBorder="1" applyAlignment="1">
      <alignment horizontal="left" vertical="center" indent="2"/>
    </xf>
    <xf numFmtId="0" fontId="6" fillId="5" borderId="2" xfId="0" applyFont="1" applyFill="1" applyBorder="1" applyAlignment="1">
      <alignment horizontal="center" vertical="center"/>
    </xf>
    <xf numFmtId="0" fontId="6" fillId="5" borderId="19" xfId="0" applyFont="1" applyFill="1" applyBorder="1" applyAlignment="1">
      <alignment horizontal="center" vertical="center"/>
    </xf>
    <xf numFmtId="0" fontId="6" fillId="5" borderId="3" xfId="0" applyFont="1" applyFill="1" applyBorder="1" applyAlignment="1">
      <alignment horizontal="center" vertical="center"/>
    </xf>
    <xf numFmtId="0" fontId="6" fillId="5" borderId="20" xfId="0" applyFont="1" applyFill="1" applyBorder="1" applyAlignment="1">
      <alignment horizontal="center" vertical="center"/>
    </xf>
    <xf numFmtId="0" fontId="1" fillId="5" borderId="0" xfId="0" applyFont="1" applyFill="1" applyAlignment="1">
      <alignment horizontal="left"/>
    </xf>
    <xf numFmtId="0" fontId="0" fillId="5" borderId="1" xfId="0" applyFill="1" applyBorder="1" applyAlignment="1">
      <alignment horizontal="center"/>
    </xf>
    <xf numFmtId="0" fontId="0" fillId="5" borderId="4" xfId="0" applyFill="1" applyBorder="1" applyAlignment="1">
      <alignment horizontal="center"/>
    </xf>
    <xf numFmtId="0" fontId="0" fillId="5" borderId="0" xfId="0" applyFill="1" applyAlignment="1">
      <alignment horizontal="center"/>
    </xf>
    <xf numFmtId="0" fontId="0" fillId="5" borderId="0" xfId="0" applyFill="1" applyBorder="1" applyAlignment="1">
      <alignment horizontal="center"/>
    </xf>
    <xf numFmtId="0" fontId="2" fillId="2" borderId="0" xfId="0" applyFont="1" applyFill="1" applyAlignment="1">
      <alignment horizontal="center" vertical="center"/>
    </xf>
    <xf numFmtId="0" fontId="0" fillId="3" borderId="57" xfId="0" applyFont="1" applyFill="1" applyBorder="1"/>
    <xf numFmtId="164" fontId="0" fillId="3" borderId="57" xfId="0" applyNumberFormat="1" applyFont="1" applyFill="1" applyBorder="1"/>
    <xf numFmtId="14" fontId="0" fillId="3" borderId="57" xfId="0" applyNumberFormat="1" applyFont="1" applyFill="1" applyBorder="1"/>
  </cellXfs>
  <cellStyles count="1">
    <cellStyle name="Normal" xfId="0" builtinId="0"/>
  </cellStyles>
  <dxfs count="48">
    <dxf>
      <numFmt numFmtId="166" formatCode="&quot;€&quot;\ #,##0.0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indexed="9"/>
        </patternFill>
      </fill>
      <border diagonalUp="0" diagonalDown="0">
        <left style="thin">
          <color theme="9"/>
        </left>
        <right/>
        <top style="thin">
          <color theme="9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indexed="9"/>
        </patternFill>
      </fill>
      <border diagonalUp="0" diagonalDown="0">
        <left style="thin">
          <color theme="9"/>
        </left>
        <right/>
        <top style="thin">
          <color theme="9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#,##0.00\ &quot;€&quot;"/>
      <fill>
        <patternFill patternType="solid">
          <fgColor indexed="64"/>
          <bgColor indexed="9"/>
        </patternFill>
      </fill>
      <border diagonalUp="0" diagonalDown="0">
        <left style="thin">
          <color theme="9"/>
        </left>
        <right/>
        <top style="thin">
          <color theme="9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9" formatCode="dd/mm/yyyy"/>
      <fill>
        <patternFill patternType="solid">
          <fgColor indexed="64"/>
          <bgColor indexed="9"/>
        </patternFill>
      </fill>
      <border diagonalUp="0" diagonalDown="0">
        <left style="thin">
          <color theme="9"/>
        </left>
        <right/>
        <top style="thin">
          <color theme="9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indexed="9"/>
        </patternFill>
      </fill>
      <border diagonalUp="0" diagonalDown="0">
        <left style="thin">
          <color theme="9"/>
        </left>
        <right/>
        <top style="thin">
          <color theme="9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#,##0.00\ &quot;€&quot;"/>
      <fill>
        <patternFill patternType="solid">
          <fgColor indexed="64"/>
          <bgColor indexed="9"/>
        </patternFill>
      </fill>
      <border diagonalUp="0" diagonalDown="0">
        <left style="thin">
          <color theme="9"/>
        </left>
        <right/>
        <top style="thin">
          <color theme="9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indexed="9"/>
        </patternFill>
      </fill>
      <border diagonalUp="0" diagonalDown="0">
        <left style="thin">
          <color theme="9"/>
        </left>
        <right/>
        <top style="thin">
          <color theme="9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#,##0.00\ &quot;€&quot;"/>
      <fill>
        <patternFill patternType="solid">
          <fgColor indexed="64"/>
          <bgColor indexed="9"/>
        </patternFill>
      </fill>
      <border diagonalUp="0" diagonalDown="0">
        <left style="thin">
          <color theme="9"/>
        </left>
        <right/>
        <top style="thin">
          <color theme="9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indexed="9"/>
        </patternFill>
      </fill>
      <border diagonalUp="0" diagonalDown="0">
        <left style="thin">
          <color theme="9"/>
        </left>
        <right/>
        <top style="thin">
          <color theme="9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#,##0.00\ &quot;€&quot;"/>
      <fill>
        <patternFill patternType="solid">
          <fgColor indexed="64"/>
          <bgColor indexed="9"/>
        </patternFill>
      </fill>
      <border diagonalUp="0" diagonalDown="0">
        <left style="thin">
          <color theme="9"/>
        </left>
        <right/>
        <top style="thin">
          <color theme="9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#,##0.00\ &quot;€&quot;"/>
      <fill>
        <patternFill patternType="solid">
          <fgColor indexed="64"/>
          <bgColor indexed="9"/>
        </patternFill>
      </fill>
      <border diagonalUp="0" diagonalDown="0">
        <left style="thin">
          <color theme="9"/>
        </left>
        <right/>
        <top style="thin">
          <color theme="9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indexed="9"/>
        </patternFill>
      </fill>
      <border diagonalUp="0" diagonalDown="0">
        <left style="thin">
          <color theme="9"/>
        </left>
        <right/>
        <top style="thin">
          <color theme="9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indexed="9"/>
        </patternFill>
      </fill>
      <border diagonalUp="0" diagonalDown="0">
        <left style="thin">
          <color theme="9"/>
        </left>
        <right/>
        <top style="thin">
          <color theme="9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indexed="9"/>
        </patternFill>
      </fill>
      <border diagonalUp="0" diagonalDown="0">
        <left style="thin">
          <color theme="9"/>
        </left>
        <right/>
        <top style="thin">
          <color theme="9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indexed="9"/>
        </patternFill>
      </fill>
      <border diagonalUp="0" diagonalDown="0">
        <left style="thin">
          <color theme="9"/>
        </left>
        <right/>
        <top style="thin">
          <color theme="9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indexed="9"/>
        </patternFill>
      </fill>
      <border diagonalUp="0" diagonalDown="0">
        <left style="thin">
          <color theme="9"/>
        </left>
        <right/>
        <top style="thin">
          <color theme="9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#,##0.00\ &quot;€&quot;"/>
      <fill>
        <patternFill patternType="solid">
          <fgColor indexed="64"/>
          <bgColor indexed="9"/>
        </patternFill>
      </fill>
      <border diagonalUp="0" diagonalDown="0">
        <left style="thin">
          <color theme="9"/>
        </left>
        <right/>
        <top style="thin">
          <color theme="9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indexed="9"/>
        </patternFill>
      </fill>
      <border diagonalUp="0" diagonalDown="0">
        <left style="thin">
          <color theme="9"/>
        </left>
        <right/>
        <top style="thin">
          <color theme="9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indexed="9"/>
        </patternFill>
      </fill>
      <border diagonalUp="0" diagonalDown="0">
        <left style="thin">
          <color theme="9"/>
        </left>
        <right/>
        <top style="thin">
          <color theme="9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indexed="9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theme="9"/>
        </left>
        <right/>
        <top style="thin">
          <color theme="9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9" formatCode="dd/mm/yyyy"/>
      <fill>
        <patternFill patternType="solid">
          <fgColor indexed="64"/>
          <bgColor indexed="9"/>
        </patternFill>
      </fill>
      <border diagonalUp="0" diagonalDown="0">
        <left/>
        <right/>
        <top style="thin">
          <color theme="9"/>
        </top>
        <bottom/>
        <vertical/>
        <horizontal/>
      </border>
    </dxf>
    <dxf>
      <border outline="0">
        <left style="thin">
          <color theme="9"/>
        </left>
        <right style="thin">
          <color theme="9"/>
        </right>
        <top style="thin">
          <color theme="9"/>
        </top>
        <bottom style="medium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indexed="9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alignment horizontal="left" vertical="center" textRotation="0" wrapText="0" indent="1" justifyLastLine="0" shrinkToFit="0" readingOrder="0"/>
      <border diagonalUp="0" diagonalDown="0">
        <left style="thin">
          <color rgb="FF002060"/>
        </left>
        <right/>
        <top style="dotted">
          <color rgb="FF002060"/>
        </top>
        <bottom style="dotted">
          <color rgb="FF002060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4" formatCode="#,##0.00"/>
      <fill>
        <patternFill patternType="solid">
          <fgColor indexed="64"/>
          <bgColor theme="8" tint="0.79998168889431442"/>
        </patternFill>
      </fill>
      <alignment horizontal="right" vertical="center" textRotation="0" wrapText="0" indent="1" justifyLastLine="0" shrinkToFit="0" readingOrder="0"/>
      <border diagonalUp="0" diagonalDown="0">
        <left style="thin">
          <color rgb="FF002060"/>
        </left>
        <right style="thin">
          <color rgb="FF002060"/>
        </right>
        <top/>
        <bottom style="dotted">
          <color rgb="FF00206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4" formatCode="#,##0.00"/>
      <fill>
        <patternFill patternType="none">
          <fgColor indexed="64"/>
          <bgColor indexed="65"/>
        </patternFill>
      </fill>
      <alignment horizontal="right" vertical="center" textRotation="0" wrapText="0" indent="1" justifyLastLine="0" shrinkToFit="0" readingOrder="0"/>
      <border diagonalUp="0" diagonalDown="0">
        <left style="thin">
          <color rgb="FF002060"/>
        </left>
        <right style="thin">
          <color rgb="FF002060"/>
        </right>
        <top/>
        <bottom style="dotted">
          <color rgb="FF002060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4" formatCode="#,##0.00"/>
      <fill>
        <patternFill patternType="solid">
          <fgColor indexed="64"/>
          <bgColor theme="8" tint="0.79998168889431442"/>
        </patternFill>
      </fill>
      <alignment horizontal="right" vertical="center" textRotation="0" wrapText="0" indent="1" justifyLastLine="0" shrinkToFit="0" readingOrder="0"/>
      <border diagonalUp="0" diagonalDown="0">
        <left style="thin">
          <color rgb="FF002060"/>
        </left>
        <right style="thin">
          <color rgb="FF002060"/>
        </right>
        <top/>
        <bottom style="dotted">
          <color rgb="FF00206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2" formatCode="0.00"/>
      <fill>
        <patternFill patternType="solid">
          <fgColor indexed="64"/>
          <bgColor theme="8" tint="0.79998168889431442"/>
        </patternFill>
      </fill>
      <alignment horizontal="right" vertical="center" textRotation="0" wrapText="0" indent="1" justifyLastLine="0" shrinkToFit="0" readingOrder="0"/>
      <border diagonalUp="0" diagonalDown="0">
        <left style="thin">
          <color rgb="FF002060"/>
        </left>
        <right style="thin">
          <color rgb="FF002060"/>
        </right>
        <top/>
        <bottom style="dotted">
          <color rgb="FF002060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alignment horizontal="left" vertical="center" textRotation="0" wrapText="0" indent="1" justifyLastLine="0" shrinkToFit="0" readingOrder="0"/>
      <border diagonalUp="0" diagonalDown="0">
        <left style="thin">
          <color rgb="FF002060"/>
        </left>
        <right/>
        <top/>
        <bottom style="dotted">
          <color rgb="FF002060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alignment horizontal="left" vertical="center" textRotation="0" wrapText="0" indent="1" justifyLastLine="0" shrinkToFit="0" readingOrder="0"/>
      <border diagonalUp="0" diagonalDown="0">
        <left style="thin">
          <color rgb="FF002060"/>
        </left>
        <right style="thin">
          <color rgb="FF002060"/>
        </right>
        <top/>
        <bottom style="dotted">
          <color rgb="FF002060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4" formatCode="#,##0.00"/>
      <alignment horizontal="right" vertical="center" textRotation="0" wrapText="0" indent="1" justifyLastLine="0" shrinkToFit="0" readingOrder="0"/>
      <border diagonalUp="0" diagonalDown="0">
        <left style="thin">
          <color rgb="FF002060"/>
        </left>
        <right style="thin">
          <color rgb="FF002060"/>
        </right>
        <top/>
        <bottom style="dotted">
          <color rgb="FF002060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4" formatCode="#,##0.00"/>
      <alignment horizontal="right" vertical="center" textRotation="0" wrapText="0" indent="1" justifyLastLine="0" shrinkToFit="0" readingOrder="0"/>
      <border diagonalUp="0" diagonalDown="0">
        <left style="thin">
          <color rgb="FF002060"/>
        </left>
        <right style="thin">
          <color rgb="FF002060"/>
        </right>
        <top style="dotted">
          <color rgb="FF002060"/>
        </top>
        <bottom style="dotted">
          <color rgb="FF002060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4" formatCode="#,##0.00"/>
      <fill>
        <patternFill patternType="none">
          <fgColor indexed="64"/>
          <bgColor indexed="65"/>
        </patternFill>
      </fill>
      <alignment horizontal="right" vertical="center" textRotation="0" wrapText="0" indent="1" justifyLastLine="0" shrinkToFit="0" readingOrder="0"/>
      <border diagonalUp="0" diagonalDown="0">
        <left style="thin">
          <color rgb="FF002060"/>
        </left>
        <right style="thin">
          <color rgb="FF002060"/>
        </right>
        <top style="dotted">
          <color rgb="FF002060"/>
        </top>
        <bottom style="dotted">
          <color rgb="FF002060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4" formatCode="#,##0.00"/>
      <fill>
        <patternFill patternType="solid">
          <fgColor indexed="64"/>
          <bgColor theme="8" tint="0.79998168889431442"/>
        </patternFill>
      </fill>
      <alignment horizontal="right" vertical="center" textRotation="0" wrapText="0" indent="1" justifyLastLine="0" shrinkToFit="0" readingOrder="0"/>
      <border diagonalUp="0" diagonalDown="0">
        <left style="thin">
          <color rgb="FF002060"/>
        </left>
        <right style="thin">
          <color rgb="FF002060"/>
        </right>
        <top/>
        <bottom style="dotted">
          <color rgb="FF00206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border diagonalUp="0" diagonalDown="0">
        <left style="thin">
          <color rgb="FF002060"/>
        </left>
        <right style="thin">
          <color rgb="FF002060"/>
        </right>
        <top/>
        <bottom style="dotted">
          <color rgb="FF00206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border diagonalUp="0" diagonalDown="0">
        <left style="thin">
          <color rgb="FF002060"/>
        </left>
        <right style="thin">
          <color rgb="FF002060"/>
        </right>
        <top/>
        <bottom style="dotted">
          <color rgb="FF00206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border diagonalUp="0" diagonalDown="0">
        <left style="thin">
          <color rgb="FF002060"/>
        </left>
        <right style="thin">
          <color rgb="FF002060"/>
        </right>
        <top style="dotted">
          <color rgb="FF002060"/>
        </top>
        <bottom style="dotted">
          <color rgb="FF00206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alignment horizontal="left" vertical="center" textRotation="0" wrapText="0" indent="1" justifyLastLine="0" shrinkToFit="0" readingOrder="0"/>
      <border diagonalUp="0" diagonalDown="0">
        <left style="thin">
          <color rgb="FF002060"/>
        </left>
        <right style="thin">
          <color rgb="FF002060"/>
        </right>
        <top/>
        <bottom style="dotted">
          <color rgb="FF002060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alignment horizontal="right" vertical="center" textRotation="0" wrapText="0" indent="1" justifyLastLine="0" shrinkToFit="0" readingOrder="0"/>
      <border diagonalUp="0" diagonalDown="0">
        <left/>
        <right style="thin">
          <color rgb="FF002060"/>
        </right>
        <top style="dotted">
          <color rgb="FF002060"/>
        </top>
        <bottom style="dotted">
          <color rgb="FF002060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solid">
          <fgColor indexed="64"/>
          <bgColor theme="8" tint="0.39997558519241921"/>
        </patternFill>
      </fill>
      <alignment horizontal="center" vertical="center" textRotation="0" wrapText="0" indent="0" justifyLastLine="0" shrinkToFit="0" readingOrder="0"/>
      <border diagonalUp="0" diagonalDown="0">
        <left/>
        <right style="thin">
          <color rgb="FF002060"/>
        </right>
        <top style="dotted">
          <color rgb="FF002060"/>
        </top>
        <bottom style="dotted">
          <color rgb="FF002060"/>
        </bottom>
        <vertical/>
        <horizontal/>
      </border>
    </dxf>
    <dxf>
      <border outline="0">
        <left style="medium">
          <color rgb="FF002060"/>
        </left>
        <right style="medium">
          <color rgb="FF002060"/>
        </right>
        <top style="medium">
          <color rgb="FF002060"/>
        </top>
        <bottom style="medium">
          <color rgb="FF002060"/>
        </bottom>
      </border>
    </dxf>
    <dxf>
      <border outline="0">
        <bottom style="medium">
          <color rgb="FF002060"/>
        </bottom>
      </border>
    </dxf>
    <dxf>
      <font>
        <b/>
        <i/>
        <strike val="0"/>
        <condense val="0"/>
        <extend val="0"/>
        <outline val="0"/>
        <shadow val="0"/>
        <u val="none"/>
        <vertAlign val="baseline"/>
        <sz val="10"/>
        <color theme="0"/>
        <name val="Calibri"/>
        <scheme val="minor"/>
      </font>
      <fill>
        <patternFill patternType="solid">
          <fgColor indexed="64"/>
          <bgColor theme="8" tint="-0.249977111117893"/>
        </patternFill>
      </fill>
      <alignment horizontal="center" vertical="center" textRotation="0" wrapText="1" indent="0" justifyLastLine="0" shrinkToFit="0" readingOrder="0"/>
    </dxf>
    <dxf>
      <font>
        <color theme="6" tint="-0.499984740745262"/>
      </font>
      <fill>
        <patternFill>
          <bgColor theme="6" tint="0.59996337778862885"/>
        </patternFill>
      </fill>
    </dxf>
    <dxf>
      <font>
        <color rgb="FFFF0000"/>
      </font>
      <fill>
        <patternFill>
          <bgColor rgb="FFFF99FF"/>
        </patternFill>
      </fill>
    </dxf>
    <dxf>
      <numFmt numFmtId="0" formatCode="General"/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pivotCacheDefinition" Target="pivotCache/pivotCacheDefinition1.xml"/><Relationship Id="rId11" Type="http://schemas.microsoft.com/office/2006/relationships/vbaProject" Target="vbaProject.bin"/><Relationship Id="rId5" Type="http://schemas.openxmlformats.org/officeDocument/2006/relationships/externalLink" Target="externalLinks/externalLink1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ctrlProps/ctrlProp1.xml><?xml version="1.0" encoding="utf-8"?>
<formControlPr xmlns="http://schemas.microsoft.com/office/spreadsheetml/2009/9/main" objectType="Button" lockText="1"/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9525</xdr:colOff>
          <xdr:row>3</xdr:row>
          <xdr:rowOff>0</xdr:rowOff>
        </xdr:from>
        <xdr:to>
          <xdr:col>6</xdr:col>
          <xdr:colOff>0</xdr:colOff>
          <xdr:row>4</xdr:row>
          <xdr:rowOff>190500</xdr:rowOff>
        </xdr:to>
        <xdr:sp macro="" textlink="">
          <xdr:nvSpPr>
            <xdr:cNvPr id="3073" name="Button 1" hidden="1">
              <a:extLst>
                <a:ext uri="{63B3BB69-23CF-44E3-9099-C40C66FF867C}">
                  <a14:compatExt spid="_x0000_s30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SAUVEGARDER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9525</xdr:colOff>
          <xdr:row>2</xdr:row>
          <xdr:rowOff>57150</xdr:rowOff>
        </xdr:from>
        <xdr:to>
          <xdr:col>6</xdr:col>
          <xdr:colOff>1419225</xdr:colOff>
          <xdr:row>2</xdr:row>
          <xdr:rowOff>304800</xdr:rowOff>
        </xdr:to>
        <xdr:sp macro="" textlink="">
          <xdr:nvSpPr>
            <xdr:cNvPr id="2049" name="TextBox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609600</xdr:colOff>
      <xdr:row>0</xdr:row>
      <xdr:rowOff>171450</xdr:rowOff>
    </xdr:from>
    <xdr:to>
      <xdr:col>2</xdr:col>
      <xdr:colOff>571500</xdr:colOff>
      <xdr:row>2</xdr:row>
      <xdr:rowOff>20954</xdr:rowOff>
    </xdr:to>
    <xdr:sp macro="[0]!MiseAjour" textlink="">
      <xdr:nvSpPr>
        <xdr:cNvPr id="2" name="ZoneTexte 1">
          <a:extLst>
            <a:ext uri="{FF2B5EF4-FFF2-40B4-BE49-F238E27FC236}">
              <a16:creationId xmlns="" xmlns:a16="http://schemas.microsoft.com/office/drawing/2014/main" id="{00000000-0008-0000-0300-000002000000}"/>
            </a:ext>
          </a:extLst>
        </xdr:cNvPr>
        <xdr:cNvSpPr txBox="1"/>
      </xdr:nvSpPr>
      <xdr:spPr>
        <a:xfrm>
          <a:off x="1704975" y="171450"/>
          <a:ext cx="1057275" cy="276224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Mise</a:t>
          </a:r>
          <a:r>
            <a:rPr lang="fr-FR" sz="1100" baseline="0">
              <a:solidFill>
                <a:srgbClr val="0000FF"/>
              </a:solidFill>
            </a:rPr>
            <a:t> à jour</a:t>
          </a:r>
          <a:endParaRPr lang="fr-FR" sz="1100">
            <a:solidFill>
              <a:srgbClr val="0000FF"/>
            </a:solidFill>
          </a:endParaRPr>
        </a:p>
      </xdr:txBody>
    </xdr:sp>
    <xdr:clientData fPrintsWithSheet="0"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Travail\Conception%20v2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iste des médecins"/>
      <sheetName val="Encodage des gardes"/>
      <sheetName val="Historique des gardes"/>
      <sheetName val="Paiements du médecin"/>
      <sheetName val="Conception v2"/>
    </sheetNames>
    <sheetDataSet>
      <sheetData sheetId="0"/>
      <sheetData sheetId="1">
        <row r="31">
          <cell r="S31" t="str">
            <v>Vend et veille JF - JOUR - Consultation</v>
          </cell>
        </row>
        <row r="32">
          <cell r="S32" t="str">
            <v>Vend et veille JF - JOUR - Consultation NA</v>
          </cell>
        </row>
        <row r="33">
          <cell r="S33" t="str">
            <v>Vend et veille JF - JOUR - Visite 1 bénéficiare</v>
          </cell>
        </row>
        <row r="34">
          <cell r="S34" t="str">
            <v>Vend et veille JF - JOUR - Visite 2 bénéficiaires</v>
          </cell>
        </row>
        <row r="35">
          <cell r="S35" t="str">
            <v>Vend et veille JF - JOUR - Visite 3 bénéficiaires</v>
          </cell>
        </row>
        <row r="36">
          <cell r="S36" t="str">
            <v>Vend et veille JF - NUIT - Consultation</v>
          </cell>
        </row>
        <row r="37">
          <cell r="S37" t="str">
            <v>Vend et veille JF - NUIT - Visite 1 bénéficiare</v>
          </cell>
        </row>
        <row r="38">
          <cell r="S38" t="str">
            <v>Vend et veille JF - NUIT - Visite 2 bénéficiaires</v>
          </cell>
        </row>
        <row r="39">
          <cell r="S39" t="str">
            <v>Vend et veille JF - NUIT - Visite 3 bénéficiaires</v>
          </cell>
        </row>
        <row r="40">
          <cell r="S40" t="str">
            <v>Sam, dim et JF - JOUR - Consultation</v>
          </cell>
        </row>
        <row r="41">
          <cell r="S41" t="str">
            <v>Sam, dim et JF - JOUR - Consultation NA</v>
          </cell>
        </row>
        <row r="42">
          <cell r="S42" t="str">
            <v>Sam, dim et JF - JOUR - Visite 1 bénéficiaire</v>
          </cell>
        </row>
        <row r="43">
          <cell r="S43" t="str">
            <v>Sam, dim et JF - JOUR - Visite 2 bénéficiaires</v>
          </cell>
        </row>
        <row r="44">
          <cell r="S44" t="str">
            <v>Sam, dim et JF - JOUR - Visite 3 bénéficiaires</v>
          </cell>
        </row>
        <row r="45">
          <cell r="S45" t="str">
            <v>Sam, dim et JF - NUIT - Consultation</v>
          </cell>
        </row>
        <row r="46">
          <cell r="S46" t="str">
            <v>Sam, dim et JF - NUIT - Visite 1 bénéficiaire</v>
          </cell>
        </row>
        <row r="47">
          <cell r="S47" t="str">
            <v>Sam, dim et JF - NUIT - Visite 2 bénéficiaires</v>
          </cell>
        </row>
        <row r="48">
          <cell r="S48" t="str">
            <v>Sam, dim et JF - NUIT - Visite 3 bénéficiaires</v>
          </cell>
        </row>
      </sheetData>
      <sheetData sheetId="2"/>
      <sheetData sheetId="3"/>
      <sheetData sheetId="4" refreshError="1"/>
    </sheetDataSet>
  </externalBook>
</externalLink>
</file>

<file path=xl/pivotCache/_rels/pivotCacheDefinition1.xml.rels><?xml version="1.0" encoding="UTF-8" standalone="yes"?>
<Relationships xmlns="http://schemas.openxmlformats.org/package/2006/relationships"><Relationship Id="rId2" Type="http://schemas.microsoft.com/office/2006/relationships/xlExternalLinkPath/xlPathMissing" Target="Conception%20v3-excelpratique-relationner.xlsm" TargetMode="External"/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Auteur" refreshedDate="42702.377760069445" createdVersion="5" refreshedVersion="5" minRefreshableVersion="3" recordCount="4">
  <cacheSource type="worksheet">
    <worksheetSource ref="A4:C8" sheet="Paiement des médecins" r:id="rId2"/>
  </cacheSource>
  <cacheFields count="3">
    <cacheField name="Date" numFmtId="14">
      <sharedItems containsSemiMixedTypes="0" containsNonDate="0" containsDate="1" containsString="0" minDate="2016-01-02T00:00:00" maxDate="2016-02-11T00:00:00" count="3">
        <d v="2016-01-02T00:00:00"/>
        <d v="2016-02-02T00:00:00"/>
        <d v="2016-02-10T00:00:00"/>
      </sharedItems>
    </cacheField>
    <cacheField name="Médecin" numFmtId="14">
      <sharedItems count="1">
        <s v="Bartin Claire"/>
      </sharedItems>
    </cacheField>
    <cacheField name="Solde" numFmtId="164">
      <sharedItems containsSemiMixedTypes="0" containsString="0" containsNumber="1" containsInteger="1" minValue="42" maxValue="49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4">
  <r>
    <x v="0"/>
    <x v="0"/>
    <n v="49"/>
  </r>
  <r>
    <x v="0"/>
    <x v="0"/>
    <n v="49"/>
  </r>
  <r>
    <x v="1"/>
    <x v="0"/>
    <n v="42"/>
  </r>
  <r>
    <x v="2"/>
    <x v="0"/>
    <n v="49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2" cacheId="1" applyNumberFormats="0" applyBorderFormats="0" applyFontFormats="0" applyPatternFormats="0" applyAlignmentFormats="0" applyWidthHeightFormats="1" dataCaption="Valeurs" updatedVersion="5" minRefreshableVersion="3" useAutoFormatting="1" itemPrintTitles="1" createdVersion="5" indent="0" outline="1" outlineData="1" multipleFieldFilters="0">
  <location ref="F4:F5" firstHeaderRow="1" firstDataRow="1" firstDataCol="0" rowPageCount="2" colPageCount="1"/>
  <pivotFields count="3">
    <pivotField axis="axisPage" numFmtId="14" showAll="0">
      <items count="4">
        <item x="0"/>
        <item x="1"/>
        <item x="2"/>
        <item t="default"/>
      </items>
    </pivotField>
    <pivotField axis="axisPage" showAll="0">
      <items count="2">
        <item x="0"/>
        <item t="default"/>
      </items>
    </pivotField>
    <pivotField dataField="1" numFmtId="164" showAll="0"/>
  </pivotFields>
  <rowItems count="1">
    <i/>
  </rowItems>
  <colItems count="1">
    <i/>
  </colItems>
  <pageFields count="2">
    <pageField fld="1" item="0" hier="-1"/>
    <pageField fld="0" item="1" hier="-1"/>
  </pageFields>
  <dataFields count="1">
    <dataField name="Somme de Solde" fld="2" baseField="0" baseItem="0" numFmtId="166"/>
  </dataFields>
  <formats count="1">
    <format dxfId="0">
      <pivotArea outline="0" collapsedLevelsAreSubtotals="1" fieldPosition="0"/>
    </format>
  </formats>
  <pivotTableStyleInfo name="PivotStyleMedium12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5" name="tabMEDECINS" displayName="tabMEDECINS" ref="A3:D6" totalsRowShown="0">
  <sortState ref="A4:D6">
    <sortCondition ref="A3:A6"/>
  </sortState>
  <tableColumns count="4">
    <tableColumn id="1" name="Nom &amp; Prénom" dataDxfId="47"/>
    <tableColumn id="2" name="Adresse"/>
    <tableColumn id="3" name="Localité"/>
    <tableColumn id="4" name="CP"/>
  </tableColumns>
  <tableStyleInfo name="TableStyleMedium3" showFirstColumn="0" showLastColumn="0" showRowStripes="1" showColumnStripes="0"/>
</table>
</file>

<file path=xl/tables/table2.xml><?xml version="1.0" encoding="utf-8"?>
<table xmlns="http://schemas.openxmlformats.org/spreadsheetml/2006/main" id="4" name="Tabgardes" displayName="Tabgardes" ref="A9:Q57" totalsRowShown="0" headerRowDxfId="44" headerRowBorderDxfId="43" tableBorderDxfId="42">
  <tableColumns count="17">
    <tableColumn id="1" name="N°" dataDxfId="41"/>
    <tableColumn id="2" name="Attestation" dataDxfId="40"/>
    <tableColumn id="3" name="Type d'Acte" dataDxfId="39"/>
    <tableColumn id="4" name="Nom et prénom du patient" dataDxfId="38"/>
    <tableColumn id="5" name="Coordonnées Institution" dataDxfId="37"/>
    <tableColumn id="6" name="Attestation récupérée" dataDxfId="36"/>
    <tableColumn id="7" name="Montant de base" dataDxfId="35">
      <calculatedColumnFormula>IF(C10="","",VLOOKUP(C10,$S$31:$T$48,2,FALSE))</calculatedColumnFormula>
    </tableColumn>
    <tableColumn id="8" name="Montant modifié" dataDxfId="34"/>
    <tableColumn id="9" name="Montant Dépl." dataDxfId="33"/>
    <tableColumn id="10" name="Montant TM" dataDxfId="32"/>
    <tableColumn id="11" name="Type de Paiement" dataDxfId="31"/>
    <tableColumn id="12" name="Type de différé" dataDxfId="30"/>
    <tableColumn id="13" name="Choix montant" dataDxfId="29">
      <calculatedColumnFormula xml:space="preserve"> IF(TRIM(H10)="",G10,H10)</calculatedColumnFormula>
    </tableColumn>
    <tableColumn id="14" name="Montant perçus" dataDxfId="28">
      <calculatedColumnFormula>IF(M10="","",    IF(K10&lt;&gt;"Différé",M10+I10,   I10+J10))</calculatedColumnFormula>
    </tableColumn>
    <tableColumn id="15" name="Montant LTD3 reçu" dataDxfId="27"/>
    <tableColumn id="16" name="Montant à reverser" dataDxfId="26">
      <calculatedColumnFormula>IF(AND(N10="",O10=""),"",   N10+O10)</calculatedColumnFormula>
    </tableColumn>
    <tableColumn id="17" name="Commentaires éventuels" dataDxfId="25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2" name="tabhisto" displayName="tabhisto" ref="A5:U22" totalsRowShown="0" headerRowDxfId="24" dataDxfId="23" tableBorderDxfId="22">
  <autoFilter ref="A5:U22"/>
  <tableColumns count="21">
    <tableColumn id="1" name="Date" dataDxfId="21"/>
    <tableColumn id="2" name="Code Garde" dataDxfId="20"/>
    <tableColumn id="3" name="Médecin" dataDxfId="19"/>
    <tableColumn id="4" name="Acte" dataDxfId="18"/>
    <tableColumn id="5" name="Montant de base" dataDxfId="17"/>
    <tableColumn id="6" name="Patient" dataDxfId="16"/>
    <tableColumn id="7" name="Coordonnées Institution" dataDxfId="15"/>
    <tableColumn id="8" name="Type de paiement" dataDxfId="14"/>
    <tableColumn id="9" name="Type de différé" dataDxfId="13"/>
    <tableColumn id="10" name="Attestation récupérée" dataDxfId="12"/>
    <tableColumn id="11" name="Montant disponible à la fin de la garde" dataDxfId="11"/>
    <tableColumn id="12" name="Ticket modérateur" dataDxfId="10"/>
    <tableColumn id="13" name="Date de paiement TM" dataDxfId="9"/>
    <tableColumn id="14" name="Montant mutuelle" dataDxfId="8"/>
    <tableColumn id="15" name="Date de paiement MM" dataDxfId="7"/>
    <tableColumn id="16" name="Honoraires complet" dataDxfId="6"/>
    <tableColumn id="17" name="Date de paiement Hon." dataDxfId="5"/>
    <tableColumn id="18" name="Date du dernier paiement" dataDxfId="4"/>
    <tableColumn id="19" name="Total reçu" dataDxfId="3">
      <calculatedColumnFormula>IF('Historique des gardes'!$H6="","",IF(OR('Historique des gardes'!$H6="Bancontact",'Historique des gardes'!$H6="Cash"),'Historique des gardes'!$P6,'Historique des gardes'!$L6+'Historique des gardes'!$N6+'Historique des gardes'!$P6))</calculatedColumnFormula>
    </tableColumn>
    <tableColumn id="20" name="Statut" dataDxfId="2"/>
    <tableColumn id="21" name="Remarques" dataDxfId="1"/>
  </tableColumns>
  <tableStyleInfo name="TableStyleLight2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table" Target="../tables/table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Relationship Id="rId5" Type="http://schemas.openxmlformats.org/officeDocument/2006/relationships/table" Target="../tables/table3.xml"/><Relationship Id="rId4" Type="http://schemas.openxmlformats.org/officeDocument/2006/relationships/image" Target="../media/image1.emf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D6"/>
  <sheetViews>
    <sheetView workbookViewId="0">
      <selection activeCell="Q14" sqref="Q14:T14"/>
    </sheetView>
  </sheetViews>
  <sheetFormatPr baseColWidth="10" defaultRowHeight="15" x14ac:dyDescent="0.25"/>
  <cols>
    <col min="1" max="1" width="19.42578125" customWidth="1"/>
    <col min="2" max="2" width="23.7109375" customWidth="1"/>
  </cols>
  <sheetData>
    <row r="1" spans="1:4" x14ac:dyDescent="0.25">
      <c r="A1" s="101" t="s">
        <v>78</v>
      </c>
      <c r="B1" s="101"/>
      <c r="C1" s="101"/>
      <c r="D1" s="101"/>
    </row>
    <row r="2" spans="1:4" x14ac:dyDescent="0.25">
      <c r="A2" s="101"/>
      <c r="B2" s="101"/>
      <c r="C2" s="101"/>
      <c r="D2" s="101"/>
    </row>
    <row r="3" spans="1:4" x14ac:dyDescent="0.25">
      <c r="A3" t="s">
        <v>79</v>
      </c>
      <c r="B3" t="s">
        <v>80</v>
      </c>
      <c r="C3" t="s">
        <v>81</v>
      </c>
      <c r="D3" t="s">
        <v>82</v>
      </c>
    </row>
    <row r="4" spans="1:4" x14ac:dyDescent="0.25">
      <c r="A4" t="s">
        <v>83</v>
      </c>
      <c r="B4" t="s">
        <v>84</v>
      </c>
      <c r="C4" t="s">
        <v>85</v>
      </c>
      <c r="D4">
        <v>4000</v>
      </c>
    </row>
    <row r="5" spans="1:4" x14ac:dyDescent="0.25">
      <c r="A5" t="s">
        <v>22</v>
      </c>
      <c r="B5" t="s">
        <v>86</v>
      </c>
      <c r="C5" t="s">
        <v>85</v>
      </c>
      <c r="D5">
        <v>4000</v>
      </c>
    </row>
    <row r="6" spans="1:4" ht="14.45" x14ac:dyDescent="0.3">
      <c r="A6" t="s">
        <v>23</v>
      </c>
      <c r="B6" t="s">
        <v>87</v>
      </c>
      <c r="C6" t="s">
        <v>88</v>
      </c>
      <c r="D6">
        <v>4000</v>
      </c>
    </row>
  </sheetData>
  <mergeCells count="1">
    <mergeCell ref="A1:D2"/>
  </mergeCells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A1:V57"/>
  <sheetViews>
    <sheetView zoomScale="80" zoomScaleNormal="80" workbookViewId="0">
      <selection activeCell="C5" sqref="C5"/>
    </sheetView>
  </sheetViews>
  <sheetFormatPr baseColWidth="10" defaultColWidth="9.140625" defaultRowHeight="15" x14ac:dyDescent="0.25"/>
  <cols>
    <col min="1" max="1" width="5.28515625" customWidth="1"/>
    <col min="2" max="2" width="12" customWidth="1"/>
    <col min="3" max="3" width="44" customWidth="1"/>
    <col min="4" max="4" width="19.5703125" customWidth="1"/>
    <col min="5" max="5" width="17" customWidth="1"/>
    <col min="6" max="6" width="16.140625" customWidth="1"/>
    <col min="11" max="11" width="13.5703125" customWidth="1"/>
    <col min="17" max="17" width="16.28515625" customWidth="1"/>
    <col min="18" max="18" width="2.28515625" customWidth="1"/>
    <col min="19" max="19" width="41.7109375" customWidth="1"/>
    <col min="20" max="20" width="13" customWidth="1"/>
    <col min="21" max="21" width="1.42578125" customWidth="1"/>
  </cols>
  <sheetData>
    <row r="1" spans="1:22" x14ac:dyDescent="0.25">
      <c r="A1" s="112" t="s">
        <v>27</v>
      </c>
      <c r="B1" s="112"/>
      <c r="C1" s="112"/>
      <c r="D1" s="112"/>
      <c r="E1" s="112"/>
      <c r="F1" s="112"/>
      <c r="G1" s="112"/>
      <c r="H1" s="112"/>
      <c r="I1" s="112"/>
      <c r="J1" s="112"/>
      <c r="K1" s="112"/>
      <c r="L1" s="112"/>
      <c r="M1" s="112"/>
      <c r="N1" s="112"/>
      <c r="O1" s="112"/>
      <c r="P1" s="112"/>
      <c r="Q1" s="112"/>
    </row>
    <row r="2" spans="1:22" x14ac:dyDescent="0.25">
      <c r="A2" s="112"/>
      <c r="B2" s="112"/>
      <c r="C2" s="112"/>
      <c r="D2" s="112"/>
      <c r="E2" s="112"/>
      <c r="F2" s="112"/>
      <c r="G2" s="112"/>
      <c r="H2" s="112"/>
      <c r="I2" s="112"/>
      <c r="J2" s="112"/>
      <c r="K2" s="112"/>
      <c r="L2" s="112"/>
      <c r="M2" s="112"/>
      <c r="N2" s="112"/>
      <c r="O2" s="112"/>
      <c r="P2" s="112"/>
      <c r="Q2" s="112"/>
    </row>
    <row r="3" spans="1:22" ht="15.75" thickBot="1" x14ac:dyDescent="0.3">
      <c r="A3" s="112"/>
      <c r="B3" s="112"/>
      <c r="C3" s="112"/>
      <c r="D3" s="112"/>
      <c r="E3" s="112"/>
      <c r="F3" s="112"/>
      <c r="G3" s="112"/>
      <c r="H3" s="112"/>
      <c r="I3" s="112"/>
      <c r="J3" s="112"/>
      <c r="K3" s="112"/>
      <c r="L3" s="112"/>
      <c r="M3" s="112"/>
      <c r="N3" s="112"/>
      <c r="O3" s="112"/>
      <c r="P3" s="112"/>
      <c r="Q3" s="112"/>
    </row>
    <row r="4" spans="1:22" ht="16.5" thickBot="1" x14ac:dyDescent="0.3">
      <c r="A4" s="113"/>
      <c r="B4" s="108" t="s">
        <v>28</v>
      </c>
      <c r="C4" s="110"/>
      <c r="D4" s="114"/>
      <c r="E4" s="115"/>
      <c r="F4" s="115"/>
      <c r="G4" s="115"/>
      <c r="H4" s="115"/>
      <c r="I4" s="115"/>
      <c r="J4" s="115"/>
      <c r="K4" s="115"/>
      <c r="L4" s="115"/>
      <c r="M4" s="115"/>
      <c r="N4" s="115"/>
      <c r="O4" s="115"/>
      <c r="P4" s="115"/>
      <c r="Q4" s="115"/>
    </row>
    <row r="5" spans="1:22" ht="15.75" thickBot="1" x14ac:dyDescent="0.3">
      <c r="A5" s="113"/>
      <c r="B5" s="4" t="s">
        <v>29</v>
      </c>
      <c r="C5" s="5"/>
      <c r="D5" s="114"/>
      <c r="E5" s="115"/>
      <c r="F5" s="115"/>
      <c r="G5" s="115"/>
      <c r="H5" s="115"/>
      <c r="I5" s="115"/>
      <c r="J5" s="115"/>
      <c r="K5" s="115"/>
      <c r="L5" s="115"/>
      <c r="M5" s="115"/>
      <c r="N5" s="115"/>
      <c r="O5" s="115"/>
      <c r="P5" s="115"/>
      <c r="Q5" s="115"/>
    </row>
    <row r="6" spans="1:22" ht="15.75" thickBot="1" x14ac:dyDescent="0.3">
      <c r="A6" s="113"/>
      <c r="B6" s="4" t="s">
        <v>30</v>
      </c>
      <c r="C6" s="6"/>
      <c r="D6" s="114"/>
      <c r="E6" s="115"/>
      <c r="F6" s="115"/>
      <c r="G6" s="115"/>
      <c r="H6" s="115"/>
      <c r="I6" s="115"/>
      <c r="J6" s="115"/>
      <c r="K6" s="115"/>
      <c r="L6" s="115"/>
      <c r="M6" s="115"/>
      <c r="N6" s="115"/>
      <c r="O6" s="115"/>
      <c r="P6" s="115"/>
      <c r="Q6" s="115"/>
    </row>
    <row r="7" spans="1:22" ht="15.75" thickBot="1" x14ac:dyDescent="0.3">
      <c r="A7" s="113"/>
      <c r="B7" s="4" t="s">
        <v>31</v>
      </c>
      <c r="C7" s="7"/>
      <c r="D7" s="114"/>
      <c r="E7" s="115"/>
      <c r="F7" s="115"/>
      <c r="G7" s="115"/>
      <c r="H7" s="115"/>
      <c r="I7" s="115"/>
      <c r="J7" s="115"/>
      <c r="K7" s="115"/>
      <c r="L7" s="115"/>
      <c r="M7" s="115"/>
      <c r="N7" s="115"/>
      <c r="O7" s="115"/>
      <c r="P7" s="115"/>
      <c r="Q7" s="115"/>
    </row>
    <row r="8" spans="1:22" ht="14.45" x14ac:dyDescent="0.3">
      <c r="A8" s="116"/>
      <c r="B8" s="116"/>
      <c r="C8" s="116"/>
      <c r="D8" s="116"/>
      <c r="E8" s="116"/>
      <c r="F8" s="116"/>
      <c r="G8" s="116"/>
      <c r="H8" s="116"/>
      <c r="I8" s="116"/>
      <c r="J8" s="116"/>
      <c r="K8" s="116"/>
      <c r="L8" s="116"/>
      <c r="M8" s="116"/>
      <c r="N8" s="116"/>
      <c r="O8" s="116"/>
      <c r="P8" s="116"/>
      <c r="Q8" s="116"/>
    </row>
    <row r="9" spans="1:22" ht="26.25" thickBot="1" x14ac:dyDescent="0.3">
      <c r="A9" s="8" t="s">
        <v>32</v>
      </c>
      <c r="B9" s="8" t="s">
        <v>33</v>
      </c>
      <c r="C9" s="9" t="s">
        <v>34</v>
      </c>
      <c r="D9" s="9" t="s">
        <v>35</v>
      </c>
      <c r="E9" s="9" t="s">
        <v>7</v>
      </c>
      <c r="F9" s="9" t="s">
        <v>10</v>
      </c>
      <c r="G9" s="9" t="s">
        <v>5</v>
      </c>
      <c r="H9" s="9" t="s">
        <v>36</v>
      </c>
      <c r="I9" s="9" t="s">
        <v>37</v>
      </c>
      <c r="J9" s="9" t="s">
        <v>38</v>
      </c>
      <c r="K9" s="9" t="s">
        <v>39</v>
      </c>
      <c r="L9" s="10" t="s">
        <v>9</v>
      </c>
      <c r="M9" s="9" t="s">
        <v>40</v>
      </c>
      <c r="N9" s="9" t="s">
        <v>41</v>
      </c>
      <c r="O9" s="9" t="s">
        <v>42</v>
      </c>
      <c r="P9" s="10" t="s">
        <v>43</v>
      </c>
      <c r="Q9" s="10" t="s">
        <v>44</v>
      </c>
      <c r="R9" s="11"/>
      <c r="U9" s="11"/>
      <c r="V9" s="11"/>
    </row>
    <row r="10" spans="1:22" ht="15.75" thickBot="1" x14ac:dyDescent="0.3">
      <c r="A10" s="12">
        <v>1</v>
      </c>
      <c r="B10" s="13"/>
      <c r="C10" s="14"/>
      <c r="D10" s="15"/>
      <c r="E10" s="16"/>
      <c r="F10" s="16"/>
      <c r="G10" s="17" t="str">
        <f t="shared" ref="G10:G57" si="0">IF(C10="","",VLOOKUP(C10,$S$31:$T$48,2,FALSE))</f>
        <v/>
      </c>
      <c r="H10" s="18"/>
      <c r="I10" s="19"/>
      <c r="J10" s="19"/>
      <c r="K10" s="14"/>
      <c r="L10" s="20"/>
      <c r="M10" s="21" t="str">
        <f t="shared" ref="M10:M57" si="1" xml:space="preserve"> IF(TRIM(H10)="",G10,H10)</f>
        <v/>
      </c>
      <c r="N10" s="17" t="str">
        <f t="shared" ref="N10:N57" si="2">IF(M10="","",    IF(K10&lt;&gt;"Différé",M10+I10,   I10+J10))</f>
        <v/>
      </c>
      <c r="O10" s="18"/>
      <c r="P10" s="17" t="str">
        <f t="shared" ref="P10:P57" si="3">IF(AND(N10="",O10=""),"",   N10+O10)</f>
        <v/>
      </c>
      <c r="Q10" s="20"/>
      <c r="R10" s="11"/>
      <c r="U10" s="11"/>
    </row>
    <row r="11" spans="1:22" x14ac:dyDescent="0.25">
      <c r="A11" s="22">
        <v>4</v>
      </c>
      <c r="B11" s="23"/>
      <c r="C11" s="14"/>
      <c r="D11" s="15"/>
      <c r="E11" s="16"/>
      <c r="F11" s="16"/>
      <c r="G11" s="17" t="str">
        <f t="shared" si="0"/>
        <v/>
      </c>
      <c r="H11" s="25"/>
      <c r="I11" s="26"/>
      <c r="J11" s="19"/>
      <c r="K11" s="14"/>
      <c r="L11" s="20"/>
      <c r="M11" s="21" t="str">
        <f t="shared" si="1"/>
        <v/>
      </c>
      <c r="N11" s="17" t="str">
        <f t="shared" si="2"/>
        <v/>
      </c>
      <c r="O11" s="18"/>
      <c r="P11" s="17" t="str">
        <f t="shared" si="3"/>
        <v/>
      </c>
      <c r="Q11" s="27"/>
      <c r="R11" s="11"/>
      <c r="U11" s="28"/>
    </row>
    <row r="12" spans="1:22" x14ac:dyDescent="0.25">
      <c r="A12" s="22">
        <v>5</v>
      </c>
      <c r="B12" s="23"/>
      <c r="C12" s="14"/>
      <c r="D12" s="24"/>
      <c r="E12" s="16"/>
      <c r="F12" s="16"/>
      <c r="G12" s="17" t="str">
        <f t="shared" si="0"/>
        <v/>
      </c>
      <c r="H12" s="25"/>
      <c r="I12" s="26"/>
      <c r="J12" s="19"/>
      <c r="K12" s="14"/>
      <c r="L12" s="20"/>
      <c r="M12" s="21" t="str">
        <f t="shared" si="1"/>
        <v/>
      </c>
      <c r="N12" s="17" t="str">
        <f t="shared" si="2"/>
        <v/>
      </c>
      <c r="O12" s="18"/>
      <c r="P12" s="17" t="str">
        <f t="shared" si="3"/>
        <v/>
      </c>
      <c r="Q12" s="27"/>
      <c r="R12" s="11"/>
      <c r="U12" s="28"/>
    </row>
    <row r="13" spans="1:22" thickBot="1" x14ac:dyDescent="0.35">
      <c r="A13" s="22">
        <v>6</v>
      </c>
      <c r="B13" s="23"/>
      <c r="C13" s="14"/>
      <c r="D13" s="24"/>
      <c r="E13" s="16"/>
      <c r="F13" s="16"/>
      <c r="G13" s="17" t="str">
        <f t="shared" si="0"/>
        <v/>
      </c>
      <c r="H13" s="25"/>
      <c r="I13" s="26"/>
      <c r="J13" s="19"/>
      <c r="K13" s="14"/>
      <c r="L13" s="20"/>
      <c r="M13" s="21" t="str">
        <f t="shared" si="1"/>
        <v/>
      </c>
      <c r="N13" s="17" t="str">
        <f t="shared" si="2"/>
        <v/>
      </c>
      <c r="O13" s="18"/>
      <c r="P13" s="17" t="str">
        <f t="shared" si="3"/>
        <v/>
      </c>
      <c r="Q13" s="27"/>
      <c r="R13" s="11"/>
      <c r="S13" s="11"/>
      <c r="T13" s="29"/>
      <c r="U13" s="11"/>
      <c r="V13" s="11"/>
    </row>
    <row r="14" spans="1:22" x14ac:dyDescent="0.25">
      <c r="A14" s="22">
        <v>7</v>
      </c>
      <c r="B14" s="23"/>
      <c r="C14" s="14"/>
      <c r="D14" s="24"/>
      <c r="E14" s="16"/>
      <c r="F14" s="16"/>
      <c r="G14" s="17" t="str">
        <f t="shared" si="0"/>
        <v/>
      </c>
      <c r="H14" s="25"/>
      <c r="I14" s="26"/>
      <c r="J14" s="19"/>
      <c r="K14" s="14"/>
      <c r="L14" s="20"/>
      <c r="M14" s="21" t="str">
        <f t="shared" si="1"/>
        <v/>
      </c>
      <c r="N14" s="17" t="str">
        <f t="shared" si="2"/>
        <v/>
      </c>
      <c r="O14" s="18"/>
      <c r="P14" s="17" t="str">
        <f t="shared" si="3"/>
        <v/>
      </c>
      <c r="Q14" s="27"/>
      <c r="R14" s="11"/>
      <c r="S14" s="108" t="s">
        <v>47</v>
      </c>
      <c r="T14" s="110"/>
      <c r="U14" s="11"/>
      <c r="V14" s="102" t="s">
        <v>48</v>
      </c>
    </row>
    <row r="15" spans="1:22" ht="15.75" thickBot="1" x14ac:dyDescent="0.3">
      <c r="A15" s="22">
        <v>8</v>
      </c>
      <c r="B15" s="23"/>
      <c r="C15" s="14"/>
      <c r="D15" s="24"/>
      <c r="E15" s="16"/>
      <c r="F15" s="16"/>
      <c r="G15" s="17" t="str">
        <f t="shared" si="0"/>
        <v/>
      </c>
      <c r="H15" s="25"/>
      <c r="I15" s="26"/>
      <c r="J15" s="19"/>
      <c r="K15" s="14"/>
      <c r="L15" s="20"/>
      <c r="M15" s="21" t="str">
        <f t="shared" si="1"/>
        <v/>
      </c>
      <c r="N15" s="17" t="str">
        <f t="shared" si="2"/>
        <v/>
      </c>
      <c r="O15" s="18"/>
      <c r="P15" s="17" t="str">
        <f t="shared" si="3"/>
        <v/>
      </c>
      <c r="Q15" s="27"/>
      <c r="R15" s="11"/>
      <c r="S15" s="109"/>
      <c r="T15" s="111"/>
      <c r="U15" s="30"/>
      <c r="V15" s="103"/>
    </row>
    <row r="16" spans="1:22" ht="14.45" x14ac:dyDescent="0.3">
      <c r="A16" s="22">
        <v>9</v>
      </c>
      <c r="B16" s="23"/>
      <c r="C16" s="14"/>
      <c r="D16" s="24"/>
      <c r="E16" s="16"/>
      <c r="F16" s="16"/>
      <c r="G16" s="17" t="str">
        <f t="shared" si="0"/>
        <v/>
      </c>
      <c r="H16" s="25"/>
      <c r="I16" s="26"/>
      <c r="J16" s="19"/>
      <c r="K16" s="14"/>
      <c r="L16" s="20"/>
      <c r="M16" s="21" t="str">
        <f t="shared" si="1"/>
        <v/>
      </c>
      <c r="N16" s="17" t="str">
        <f t="shared" si="2"/>
        <v/>
      </c>
      <c r="O16" s="18"/>
      <c r="P16" s="17" t="str">
        <f t="shared" si="3"/>
        <v/>
      </c>
      <c r="Q16" s="27"/>
      <c r="R16" s="31"/>
      <c r="S16" s="32" t="s">
        <v>49</v>
      </c>
      <c r="T16" s="33">
        <f>SUMIF($K$10:$K$57,"Cash",$N$10:$N$57)</f>
        <v>0</v>
      </c>
      <c r="U16" s="11"/>
      <c r="V16" s="34">
        <f>COUNTIF($K$10:$K$57,"Cash")</f>
        <v>0</v>
      </c>
    </row>
    <row r="17" spans="1:22" ht="14.45" x14ac:dyDescent="0.3">
      <c r="A17" s="22">
        <v>10</v>
      </c>
      <c r="B17" s="23"/>
      <c r="C17" s="14"/>
      <c r="D17" s="24"/>
      <c r="E17" s="16"/>
      <c r="F17" s="16"/>
      <c r="G17" s="17" t="str">
        <f t="shared" si="0"/>
        <v/>
      </c>
      <c r="H17" s="25"/>
      <c r="I17" s="26"/>
      <c r="J17" s="19"/>
      <c r="K17" s="14"/>
      <c r="L17" s="20"/>
      <c r="M17" s="21" t="str">
        <f t="shared" si="1"/>
        <v/>
      </c>
      <c r="N17" s="17" t="str">
        <f t="shared" si="2"/>
        <v/>
      </c>
      <c r="O17" s="18"/>
      <c r="P17" s="17" t="str">
        <f t="shared" si="3"/>
        <v/>
      </c>
      <c r="Q17" s="27"/>
      <c r="R17" s="11"/>
      <c r="S17" s="35" t="s">
        <v>50</v>
      </c>
      <c r="T17" s="36">
        <f>SUMIF($K$10:$K$57,"Bancontact",$N$10:$N$57)</f>
        <v>0</v>
      </c>
      <c r="U17" s="11"/>
      <c r="V17" s="37">
        <f>COUNTIF($K$10:$K$57,"Bancontact")</f>
        <v>0</v>
      </c>
    </row>
    <row r="18" spans="1:22" ht="14.45" x14ac:dyDescent="0.3">
      <c r="A18" s="22">
        <v>11</v>
      </c>
      <c r="B18" s="23"/>
      <c r="C18" s="14"/>
      <c r="D18" s="24"/>
      <c r="E18" s="16"/>
      <c r="F18" s="16"/>
      <c r="G18" s="17" t="str">
        <f t="shared" si="0"/>
        <v/>
      </c>
      <c r="H18" s="25"/>
      <c r="I18" s="26"/>
      <c r="J18" s="19"/>
      <c r="K18" s="14"/>
      <c r="L18" s="20"/>
      <c r="M18" s="21" t="str">
        <f t="shared" si="1"/>
        <v/>
      </c>
      <c r="N18" s="17" t="str">
        <f t="shared" si="2"/>
        <v/>
      </c>
      <c r="O18" s="18"/>
      <c r="P18" s="17" t="str">
        <f t="shared" si="3"/>
        <v/>
      </c>
      <c r="Q18" s="27"/>
      <c r="R18" s="11"/>
      <c r="S18" s="35" t="s">
        <v>51</v>
      </c>
      <c r="T18" s="36">
        <f>SUM(I10:I57)</f>
        <v>0</v>
      </c>
      <c r="U18" s="38"/>
      <c r="V18" s="37">
        <f>COUNT($I$10:$I$57)</f>
        <v>0</v>
      </c>
    </row>
    <row r="19" spans="1:22" ht="14.45" x14ac:dyDescent="0.3">
      <c r="A19" s="22">
        <v>12</v>
      </c>
      <c r="B19" s="23"/>
      <c r="C19" s="14"/>
      <c r="D19" s="24"/>
      <c r="E19" s="16"/>
      <c r="F19" s="16"/>
      <c r="G19" s="17" t="str">
        <f t="shared" si="0"/>
        <v/>
      </c>
      <c r="H19" s="25"/>
      <c r="I19" s="26"/>
      <c r="J19" s="19"/>
      <c r="K19" s="14"/>
      <c r="L19" s="20"/>
      <c r="M19" s="21" t="str">
        <f t="shared" si="1"/>
        <v/>
      </c>
      <c r="N19" s="17" t="str">
        <f t="shared" si="2"/>
        <v/>
      </c>
      <c r="O19" s="18"/>
      <c r="P19" s="17" t="str">
        <f t="shared" si="3"/>
        <v/>
      </c>
      <c r="Q19" s="27"/>
      <c r="R19" s="11"/>
      <c r="S19" s="39" t="s">
        <v>52</v>
      </c>
      <c r="T19" s="40">
        <f>SUMIF($L$10:$L$57,"⅓ payant C",$J$10:$J$57)</f>
        <v>0</v>
      </c>
      <c r="U19" s="38"/>
      <c r="V19" s="41">
        <f>COUNTIF($L$10:$L$57,"⅓ payant C")</f>
        <v>0</v>
      </c>
    </row>
    <row r="20" spans="1:22" thickBot="1" x14ac:dyDescent="0.35">
      <c r="A20" s="22">
        <v>13</v>
      </c>
      <c r="B20" s="23"/>
      <c r="C20" s="14"/>
      <c r="D20" s="24"/>
      <c r="E20" s="16"/>
      <c r="F20" s="16"/>
      <c r="G20" s="17" t="str">
        <f t="shared" si="0"/>
        <v/>
      </c>
      <c r="H20" s="25"/>
      <c r="I20" s="26"/>
      <c r="J20" s="19"/>
      <c r="K20" s="14"/>
      <c r="L20" s="20"/>
      <c r="M20" s="21" t="str">
        <f t="shared" si="1"/>
        <v/>
      </c>
      <c r="N20" s="17" t="str">
        <f t="shared" si="2"/>
        <v/>
      </c>
      <c r="O20" s="18"/>
      <c r="P20" s="17" t="str">
        <f t="shared" si="3"/>
        <v/>
      </c>
      <c r="Q20" s="27"/>
      <c r="R20" s="11"/>
      <c r="S20" s="42" t="s">
        <v>53</v>
      </c>
      <c r="T20" s="43">
        <f>SUMIF($L$10:$L$57,"⅓ payant BC",$J$10:$J$57)</f>
        <v>0</v>
      </c>
      <c r="U20" s="38"/>
      <c r="V20" s="44">
        <f>COUNTIF($L$10:$L$57,"⅓ payant BC")</f>
        <v>0</v>
      </c>
    </row>
    <row r="21" spans="1:22" thickBot="1" x14ac:dyDescent="0.35">
      <c r="A21" s="22">
        <v>14</v>
      </c>
      <c r="B21" s="23"/>
      <c r="C21" s="14"/>
      <c r="D21" s="24"/>
      <c r="E21" s="16"/>
      <c r="F21" s="16"/>
      <c r="G21" s="17" t="str">
        <f t="shared" si="0"/>
        <v/>
      </c>
      <c r="H21" s="25"/>
      <c r="I21" s="26"/>
      <c r="J21" s="19"/>
      <c r="K21" s="14"/>
      <c r="L21" s="20"/>
      <c r="M21" s="21" t="str">
        <f t="shared" si="1"/>
        <v/>
      </c>
      <c r="N21" s="17" t="str">
        <f t="shared" si="2"/>
        <v/>
      </c>
      <c r="O21" s="18"/>
      <c r="P21" s="17" t="str">
        <f t="shared" si="3"/>
        <v/>
      </c>
      <c r="Q21" s="27"/>
      <c r="R21" s="11"/>
      <c r="S21" s="45" t="s">
        <v>54</v>
      </c>
      <c r="T21" s="43">
        <f>SUM(N10:N57)</f>
        <v>0</v>
      </c>
      <c r="U21" s="11"/>
      <c r="V21" s="46"/>
    </row>
    <row r="22" spans="1:22" thickBot="1" x14ac:dyDescent="0.35">
      <c r="A22" s="22">
        <v>15</v>
      </c>
      <c r="B22" s="23"/>
      <c r="C22" s="14"/>
      <c r="D22" s="24"/>
      <c r="E22" s="16"/>
      <c r="F22" s="16"/>
      <c r="G22" s="17" t="str">
        <f t="shared" si="0"/>
        <v/>
      </c>
      <c r="H22" s="25"/>
      <c r="I22" s="26"/>
      <c r="J22" s="19"/>
      <c r="K22" s="14"/>
      <c r="L22" s="20"/>
      <c r="M22" s="21" t="str">
        <f t="shared" si="1"/>
        <v/>
      </c>
      <c r="N22" s="17" t="str">
        <f t="shared" si="2"/>
        <v/>
      </c>
      <c r="O22" s="18"/>
      <c r="P22" s="17" t="str">
        <f t="shared" si="3"/>
        <v/>
      </c>
      <c r="Q22" s="27"/>
      <c r="R22" s="11"/>
      <c r="S22" s="11"/>
      <c r="T22" s="11"/>
      <c r="U22" s="11"/>
      <c r="V22" s="46"/>
    </row>
    <row r="23" spans="1:22" thickBot="1" x14ac:dyDescent="0.35">
      <c r="A23" s="22">
        <v>16</v>
      </c>
      <c r="B23" s="23"/>
      <c r="C23" s="14"/>
      <c r="D23" s="24"/>
      <c r="E23" s="16"/>
      <c r="F23" s="16"/>
      <c r="G23" s="17" t="str">
        <f t="shared" si="0"/>
        <v/>
      </c>
      <c r="H23" s="25"/>
      <c r="I23" s="26"/>
      <c r="J23" s="19"/>
      <c r="K23" s="14"/>
      <c r="L23" s="20"/>
      <c r="M23" s="21" t="str">
        <f t="shared" si="1"/>
        <v/>
      </c>
      <c r="N23" s="17" t="str">
        <f t="shared" si="2"/>
        <v/>
      </c>
      <c r="O23" s="18"/>
      <c r="P23" s="17" t="str">
        <f t="shared" si="3"/>
        <v/>
      </c>
      <c r="Q23" s="27"/>
      <c r="R23" s="11"/>
      <c r="S23" s="104" t="s">
        <v>55</v>
      </c>
      <c r="T23" s="105"/>
      <c r="U23" s="11"/>
      <c r="V23" s="46"/>
    </row>
    <row r="24" spans="1:22" x14ac:dyDescent="0.25">
      <c r="A24" s="22">
        <v>17</v>
      </c>
      <c r="B24" s="23"/>
      <c r="C24" s="14"/>
      <c r="D24" s="24"/>
      <c r="E24" s="16"/>
      <c r="F24" s="16"/>
      <c r="G24" s="17" t="str">
        <f t="shared" si="0"/>
        <v/>
      </c>
      <c r="H24" s="25"/>
      <c r="I24" s="26"/>
      <c r="J24" s="19"/>
      <c r="K24" s="14"/>
      <c r="L24" s="20"/>
      <c r="M24" s="21" t="str">
        <f t="shared" si="1"/>
        <v/>
      </c>
      <c r="N24" s="17" t="str">
        <f t="shared" si="2"/>
        <v/>
      </c>
      <c r="O24" s="18"/>
      <c r="P24" s="17" t="str">
        <f t="shared" si="3"/>
        <v/>
      </c>
      <c r="Q24" s="27"/>
      <c r="R24" s="11"/>
      <c r="S24" s="47" t="s">
        <v>56</v>
      </c>
      <c r="T24" s="33">
        <f>SUMIF($K$10:$K$57,"Différé",  $M$10:$M$57 )</f>
        <v>0</v>
      </c>
      <c r="U24" s="11"/>
      <c r="V24" s="34">
        <f>COUNTIF($K$10:$K$57,"Différé")</f>
        <v>0</v>
      </c>
    </row>
    <row r="25" spans="1:22" x14ac:dyDescent="0.25">
      <c r="A25" s="22">
        <v>18</v>
      </c>
      <c r="B25" s="23"/>
      <c r="C25" s="14"/>
      <c r="D25" s="24"/>
      <c r="E25" s="16"/>
      <c r="F25" s="16"/>
      <c r="G25" s="17" t="str">
        <f t="shared" si="0"/>
        <v/>
      </c>
      <c r="H25" s="25"/>
      <c r="I25" s="26"/>
      <c r="J25" s="19"/>
      <c r="K25" s="14"/>
      <c r="L25" s="20"/>
      <c r="M25" s="21" t="str">
        <f t="shared" si="1"/>
        <v/>
      </c>
      <c r="N25" s="17" t="str">
        <f t="shared" si="2"/>
        <v/>
      </c>
      <c r="O25" s="18"/>
      <c r="P25" s="17" t="str">
        <f t="shared" si="3"/>
        <v/>
      </c>
      <c r="Q25" s="27"/>
      <c r="R25" s="11"/>
      <c r="S25" s="48" t="s">
        <v>57</v>
      </c>
      <c r="T25" s="36">
        <f>SUM(O10:O57)</f>
        <v>0</v>
      </c>
      <c r="U25" s="11"/>
      <c r="V25" s="37">
        <f>COUNT($O$10:$O$57)</f>
        <v>0</v>
      </c>
    </row>
    <row r="26" spans="1:22" ht="15.75" thickBot="1" x14ac:dyDescent="0.3">
      <c r="A26" s="22">
        <v>19</v>
      </c>
      <c r="B26" s="23"/>
      <c r="C26" s="14"/>
      <c r="D26" s="24"/>
      <c r="E26" s="16"/>
      <c r="F26" s="16"/>
      <c r="G26" s="17" t="str">
        <f t="shared" si="0"/>
        <v/>
      </c>
      <c r="H26" s="25"/>
      <c r="I26" s="26"/>
      <c r="J26" s="19"/>
      <c r="K26" s="14"/>
      <c r="L26" s="20"/>
      <c r="M26" s="21" t="str">
        <f t="shared" si="1"/>
        <v/>
      </c>
      <c r="N26" s="17" t="str">
        <f t="shared" si="2"/>
        <v/>
      </c>
      <c r="O26" s="18"/>
      <c r="P26" s="17" t="str">
        <f t="shared" si="3"/>
        <v/>
      </c>
      <c r="Q26" s="27"/>
      <c r="R26" s="11"/>
      <c r="S26" s="106" t="s">
        <v>58</v>
      </c>
      <c r="T26" s="107"/>
      <c r="U26" s="38"/>
      <c r="V26" s="49">
        <f>V24-V25</f>
        <v>0</v>
      </c>
    </row>
    <row r="27" spans="1:22" ht="15.75" thickBot="1" x14ac:dyDescent="0.3">
      <c r="A27" s="22">
        <v>20</v>
      </c>
      <c r="B27" s="23"/>
      <c r="C27" s="14"/>
      <c r="D27" s="24"/>
      <c r="E27" s="16"/>
      <c r="F27" s="16"/>
      <c r="G27" s="17" t="str">
        <f t="shared" si="0"/>
        <v/>
      </c>
      <c r="H27" s="25"/>
      <c r="I27" s="26"/>
      <c r="J27" s="19"/>
      <c r="K27" s="14"/>
      <c r="L27" s="20"/>
      <c r="M27" s="21" t="str">
        <f t="shared" si="1"/>
        <v/>
      </c>
      <c r="N27" s="17" t="str">
        <f t="shared" si="2"/>
        <v/>
      </c>
      <c r="O27" s="18"/>
      <c r="P27" s="17" t="str">
        <f t="shared" si="3"/>
        <v/>
      </c>
      <c r="Q27" s="27"/>
      <c r="R27" s="11"/>
      <c r="S27" s="45" t="s">
        <v>59</v>
      </c>
      <c r="T27" s="50">
        <f>SUM(P10:P57)</f>
        <v>0</v>
      </c>
      <c r="U27" s="38"/>
      <c r="V27" s="51">
        <f>COUNT($P$10:$P$57)</f>
        <v>0</v>
      </c>
    </row>
    <row r="28" spans="1:22" ht="15.75" thickBot="1" x14ac:dyDescent="0.3">
      <c r="A28" s="22">
        <v>21</v>
      </c>
      <c r="B28" s="23"/>
      <c r="C28" s="14"/>
      <c r="D28" s="24"/>
      <c r="E28" s="16"/>
      <c r="F28" s="16"/>
      <c r="G28" s="17" t="str">
        <f t="shared" si="0"/>
        <v/>
      </c>
      <c r="H28" s="25"/>
      <c r="I28" s="26"/>
      <c r="J28" s="19"/>
      <c r="K28" s="14"/>
      <c r="L28" s="20"/>
      <c r="M28" s="21" t="str">
        <f t="shared" si="1"/>
        <v/>
      </c>
      <c r="N28" s="17" t="str">
        <f t="shared" si="2"/>
        <v/>
      </c>
      <c r="O28" s="18"/>
      <c r="P28" s="17" t="str">
        <f t="shared" si="3"/>
        <v/>
      </c>
      <c r="Q28" s="27"/>
      <c r="R28" s="11"/>
      <c r="S28" s="11"/>
      <c r="T28" s="52"/>
      <c r="U28" s="11"/>
      <c r="V28" s="46"/>
    </row>
    <row r="29" spans="1:22" x14ac:dyDescent="0.25">
      <c r="A29" s="22">
        <v>22</v>
      </c>
      <c r="B29" s="23"/>
      <c r="C29" s="14"/>
      <c r="D29" s="24"/>
      <c r="E29" s="16"/>
      <c r="F29" s="16"/>
      <c r="G29" s="17" t="str">
        <f t="shared" si="0"/>
        <v/>
      </c>
      <c r="H29" s="25"/>
      <c r="I29" s="26"/>
      <c r="J29" s="19"/>
      <c r="K29" s="14"/>
      <c r="L29" s="20"/>
      <c r="M29" s="21" t="str">
        <f t="shared" si="1"/>
        <v/>
      </c>
      <c r="N29" s="17" t="str">
        <f t="shared" si="2"/>
        <v/>
      </c>
      <c r="O29" s="18"/>
      <c r="P29" s="17" t="str">
        <f t="shared" si="3"/>
        <v/>
      </c>
      <c r="Q29" s="27"/>
      <c r="R29" s="11"/>
      <c r="S29" s="108" t="s">
        <v>60</v>
      </c>
      <c r="T29" s="102" t="s">
        <v>61</v>
      </c>
      <c r="U29" s="11"/>
      <c r="V29" s="46"/>
    </row>
    <row r="30" spans="1:22" ht="15.75" thickBot="1" x14ac:dyDescent="0.3">
      <c r="A30" s="22">
        <v>23</v>
      </c>
      <c r="B30" s="23"/>
      <c r="C30" s="14"/>
      <c r="D30" s="24"/>
      <c r="E30" s="16"/>
      <c r="F30" s="16"/>
      <c r="G30" s="17" t="str">
        <f t="shared" si="0"/>
        <v/>
      </c>
      <c r="H30" s="25"/>
      <c r="I30" s="26"/>
      <c r="J30" s="19"/>
      <c r="K30" s="14"/>
      <c r="L30" s="20"/>
      <c r="M30" s="21" t="str">
        <f t="shared" si="1"/>
        <v/>
      </c>
      <c r="N30" s="17" t="str">
        <f t="shared" si="2"/>
        <v/>
      </c>
      <c r="O30" s="18"/>
      <c r="P30" s="17" t="str">
        <f t="shared" si="3"/>
        <v/>
      </c>
      <c r="Q30" s="27"/>
      <c r="R30" s="11"/>
      <c r="S30" s="109"/>
      <c r="T30" s="103"/>
      <c r="U30" s="38"/>
      <c r="V30" s="46"/>
    </row>
    <row r="31" spans="1:22" x14ac:dyDescent="0.25">
      <c r="A31" s="22">
        <v>24</v>
      </c>
      <c r="B31" s="23"/>
      <c r="C31" s="14"/>
      <c r="D31" s="24"/>
      <c r="E31" s="16"/>
      <c r="F31" s="16"/>
      <c r="G31" s="17" t="str">
        <f t="shared" si="0"/>
        <v/>
      </c>
      <c r="H31" s="25"/>
      <c r="I31" s="26"/>
      <c r="J31" s="19"/>
      <c r="K31" s="14"/>
      <c r="L31" s="20"/>
      <c r="M31" s="21" t="str">
        <f t="shared" si="1"/>
        <v/>
      </c>
      <c r="N31" s="17" t="str">
        <f t="shared" si="2"/>
        <v/>
      </c>
      <c r="O31" s="18"/>
      <c r="P31" s="17" t="str">
        <f t="shared" si="3"/>
        <v/>
      </c>
      <c r="Q31" s="27"/>
      <c r="R31" s="11"/>
      <c r="S31" s="53" t="s">
        <v>46</v>
      </c>
      <c r="T31" s="54">
        <v>29</v>
      </c>
      <c r="U31" s="38"/>
      <c r="V31" s="55">
        <f>COUNTIF($C$10:$C$57,"Vend et veille JF - JOUR - Consultation")</f>
        <v>0</v>
      </c>
    </row>
    <row r="32" spans="1:22" x14ac:dyDescent="0.25">
      <c r="A32" s="22">
        <v>25</v>
      </c>
      <c r="B32" s="23"/>
      <c r="C32" s="14"/>
      <c r="D32" s="24"/>
      <c r="E32" s="16"/>
      <c r="F32" s="16"/>
      <c r="G32" s="17" t="str">
        <f t="shared" si="0"/>
        <v/>
      </c>
      <c r="H32" s="25"/>
      <c r="I32" s="26"/>
      <c r="J32" s="19"/>
      <c r="K32" s="14"/>
      <c r="L32" s="20"/>
      <c r="M32" s="21" t="str">
        <f t="shared" si="1"/>
        <v/>
      </c>
      <c r="N32" s="17" t="str">
        <f t="shared" si="2"/>
        <v/>
      </c>
      <c r="O32" s="18"/>
      <c r="P32" s="17" t="str">
        <f t="shared" si="3"/>
        <v/>
      </c>
      <c r="Q32" s="27"/>
      <c r="R32" s="11"/>
      <c r="S32" s="56" t="s">
        <v>62</v>
      </c>
      <c r="T32" s="57">
        <v>25</v>
      </c>
      <c r="U32" s="38"/>
      <c r="V32" s="58">
        <f>COUNTIF($C$10:$C$57,"Vend et veille JF - JOUR - Consultation NA")</f>
        <v>0</v>
      </c>
    </row>
    <row r="33" spans="1:22" x14ac:dyDescent="0.25">
      <c r="A33" s="22">
        <v>26</v>
      </c>
      <c r="B33" s="23"/>
      <c r="C33" s="14"/>
      <c r="D33" s="24"/>
      <c r="E33" s="16"/>
      <c r="F33" s="16"/>
      <c r="G33" s="17" t="str">
        <f t="shared" si="0"/>
        <v/>
      </c>
      <c r="H33" s="25"/>
      <c r="I33" s="26"/>
      <c r="J33" s="19"/>
      <c r="K33" s="14"/>
      <c r="L33" s="20"/>
      <c r="M33" s="21" t="str">
        <f t="shared" si="1"/>
        <v/>
      </c>
      <c r="N33" s="17" t="str">
        <f t="shared" si="2"/>
        <v/>
      </c>
      <c r="O33" s="18"/>
      <c r="P33" s="17" t="str">
        <f t="shared" si="3"/>
        <v/>
      </c>
      <c r="Q33" s="27"/>
      <c r="R33" s="11"/>
      <c r="S33" s="56" t="s">
        <v>63</v>
      </c>
      <c r="T33" s="59">
        <v>49</v>
      </c>
      <c r="U33" s="38"/>
      <c r="V33" s="58">
        <f>COUNTIF($C$10:$C$57,"Vend et veille JF - JOUR - Visite 1 bénéficiare")</f>
        <v>0</v>
      </c>
    </row>
    <row r="34" spans="1:22" x14ac:dyDescent="0.25">
      <c r="A34" s="22">
        <v>27</v>
      </c>
      <c r="B34" s="23"/>
      <c r="C34" s="14"/>
      <c r="D34" s="24"/>
      <c r="E34" s="16"/>
      <c r="F34" s="16"/>
      <c r="G34" s="17" t="str">
        <f t="shared" si="0"/>
        <v/>
      </c>
      <c r="H34" s="25"/>
      <c r="I34" s="26"/>
      <c r="J34" s="19"/>
      <c r="K34" s="14"/>
      <c r="L34" s="20"/>
      <c r="M34" s="21" t="str">
        <f t="shared" si="1"/>
        <v/>
      </c>
      <c r="N34" s="17" t="str">
        <f t="shared" si="2"/>
        <v/>
      </c>
      <c r="O34" s="18"/>
      <c r="P34" s="17" t="str">
        <f t="shared" si="3"/>
        <v/>
      </c>
      <c r="Q34" s="27"/>
      <c r="R34" s="11"/>
      <c r="S34" s="56" t="s">
        <v>64</v>
      </c>
      <c r="T34" s="59">
        <v>42</v>
      </c>
      <c r="U34" s="11"/>
      <c r="V34" s="58">
        <f>COUNTIF($C$10:$C$57,"Vend et veille JF - JOUR - Visite 2 bénéficiaires")</f>
        <v>0</v>
      </c>
    </row>
    <row r="35" spans="1:22" ht="15.75" thickBot="1" x14ac:dyDescent="0.3">
      <c r="A35" s="22">
        <v>28</v>
      </c>
      <c r="B35" s="23"/>
      <c r="C35" s="14"/>
      <c r="D35" s="24"/>
      <c r="E35" s="16"/>
      <c r="F35" s="16"/>
      <c r="G35" s="17" t="str">
        <f t="shared" si="0"/>
        <v/>
      </c>
      <c r="H35" s="25"/>
      <c r="I35" s="26"/>
      <c r="J35" s="19"/>
      <c r="K35" s="14"/>
      <c r="L35" s="20"/>
      <c r="M35" s="21" t="str">
        <f t="shared" si="1"/>
        <v/>
      </c>
      <c r="N35" s="17" t="str">
        <f t="shared" si="2"/>
        <v/>
      </c>
      <c r="O35" s="18"/>
      <c r="P35" s="17" t="str">
        <f t="shared" si="3"/>
        <v/>
      </c>
      <c r="Q35" s="27"/>
      <c r="R35" s="11"/>
      <c r="S35" s="60" t="s">
        <v>45</v>
      </c>
      <c r="T35" s="61">
        <v>40</v>
      </c>
      <c r="U35" s="11"/>
      <c r="V35" s="62">
        <f>COUNTIF($C$10:$C$57,"Vend et veille JF - JOUR - Visite 3 bénéficiaires")</f>
        <v>0</v>
      </c>
    </row>
    <row r="36" spans="1:22" x14ac:dyDescent="0.25">
      <c r="A36" s="22">
        <v>29</v>
      </c>
      <c r="B36" s="23"/>
      <c r="C36" s="14"/>
      <c r="D36" s="24"/>
      <c r="E36" s="16"/>
      <c r="F36" s="16"/>
      <c r="G36" s="17" t="str">
        <f t="shared" si="0"/>
        <v/>
      </c>
      <c r="H36" s="25"/>
      <c r="I36" s="26"/>
      <c r="J36" s="19"/>
      <c r="K36" s="14"/>
      <c r="L36" s="20"/>
      <c r="M36" s="21" t="str">
        <f t="shared" si="1"/>
        <v/>
      </c>
      <c r="N36" s="17" t="str">
        <f t="shared" si="2"/>
        <v/>
      </c>
      <c r="O36" s="18"/>
      <c r="P36" s="17" t="str">
        <f t="shared" si="3"/>
        <v/>
      </c>
      <c r="Q36" s="27"/>
      <c r="R36" s="11"/>
      <c r="S36" s="63" t="s">
        <v>65</v>
      </c>
      <c r="T36" s="54">
        <v>49</v>
      </c>
      <c r="U36" s="11"/>
      <c r="V36" s="55">
        <f>COUNTIF($C$10:$C$57,"Vend et veille JF - NUIT - Consultation")</f>
        <v>0</v>
      </c>
    </row>
    <row r="37" spans="1:22" x14ac:dyDescent="0.25">
      <c r="A37" s="22">
        <v>30</v>
      </c>
      <c r="B37" s="23"/>
      <c r="C37" s="14"/>
      <c r="D37" s="24"/>
      <c r="E37" s="16"/>
      <c r="F37" s="16"/>
      <c r="G37" s="17" t="str">
        <f t="shared" si="0"/>
        <v/>
      </c>
      <c r="H37" s="25"/>
      <c r="I37" s="26"/>
      <c r="J37" s="19"/>
      <c r="K37" s="14"/>
      <c r="L37" s="20"/>
      <c r="M37" s="21" t="str">
        <f t="shared" si="1"/>
        <v/>
      </c>
      <c r="N37" s="17" t="str">
        <f t="shared" si="2"/>
        <v/>
      </c>
      <c r="O37" s="18"/>
      <c r="P37" s="17" t="str">
        <f t="shared" si="3"/>
        <v/>
      </c>
      <c r="Q37" s="27"/>
      <c r="R37" s="11"/>
      <c r="S37" s="56" t="s">
        <v>66</v>
      </c>
      <c r="T37" s="59">
        <v>85</v>
      </c>
      <c r="U37" s="11"/>
      <c r="V37" s="58">
        <f>COUNTIF($C$10:$C$57,"Vend et veille JF - NUIT - Visite 1 bénéficiare")</f>
        <v>0</v>
      </c>
    </row>
    <row r="38" spans="1:22" x14ac:dyDescent="0.25">
      <c r="A38" s="22">
        <v>31</v>
      </c>
      <c r="B38" s="23"/>
      <c r="C38" s="14"/>
      <c r="D38" s="24"/>
      <c r="E38" s="16"/>
      <c r="F38" s="16"/>
      <c r="G38" s="17" t="str">
        <f t="shared" si="0"/>
        <v/>
      </c>
      <c r="H38" s="25"/>
      <c r="I38" s="26"/>
      <c r="J38" s="19"/>
      <c r="K38" s="14"/>
      <c r="L38" s="20"/>
      <c r="M38" s="21" t="str">
        <f t="shared" si="1"/>
        <v/>
      </c>
      <c r="N38" s="17" t="str">
        <f t="shared" si="2"/>
        <v/>
      </c>
      <c r="O38" s="18"/>
      <c r="P38" s="17" t="str">
        <f t="shared" si="3"/>
        <v/>
      </c>
      <c r="Q38" s="27"/>
      <c r="R38" s="11"/>
      <c r="S38" s="56" t="s">
        <v>67</v>
      </c>
      <c r="T38" s="59">
        <v>77</v>
      </c>
      <c r="U38" s="11"/>
      <c r="V38" s="58">
        <f>COUNTIF($C$10:$C$57,"Vend et veille JF - NUIT - Visite 2 bénéficiaires")</f>
        <v>0</v>
      </c>
    </row>
    <row r="39" spans="1:22" ht="15.75" thickBot="1" x14ac:dyDescent="0.3">
      <c r="A39" s="22">
        <v>32</v>
      </c>
      <c r="B39" s="23"/>
      <c r="C39" s="14"/>
      <c r="D39" s="24"/>
      <c r="E39" s="16"/>
      <c r="F39" s="16"/>
      <c r="G39" s="17" t="str">
        <f t="shared" si="0"/>
        <v/>
      </c>
      <c r="H39" s="25"/>
      <c r="I39" s="26"/>
      <c r="J39" s="19"/>
      <c r="K39" s="14"/>
      <c r="L39" s="20"/>
      <c r="M39" s="21" t="str">
        <f t="shared" si="1"/>
        <v/>
      </c>
      <c r="N39" s="17" t="str">
        <f t="shared" si="2"/>
        <v/>
      </c>
      <c r="O39" s="18"/>
      <c r="P39" s="17" t="str">
        <f t="shared" si="3"/>
        <v/>
      </c>
      <c r="Q39" s="27"/>
      <c r="R39" s="11"/>
      <c r="S39" s="60" t="s">
        <v>68</v>
      </c>
      <c r="T39" s="61">
        <v>75</v>
      </c>
      <c r="U39" s="11"/>
      <c r="V39" s="62">
        <f>COUNTIF($C$10:$C$57,"Vend et veille JF - NUIT - Visite 3 bénéficiaires")</f>
        <v>0</v>
      </c>
    </row>
    <row r="40" spans="1:22" x14ac:dyDescent="0.25">
      <c r="A40" s="22">
        <v>33</v>
      </c>
      <c r="B40" s="23"/>
      <c r="C40" s="14"/>
      <c r="D40" s="24"/>
      <c r="E40" s="16"/>
      <c r="F40" s="16"/>
      <c r="G40" s="17" t="str">
        <f t="shared" si="0"/>
        <v/>
      </c>
      <c r="H40" s="25"/>
      <c r="I40" s="26"/>
      <c r="J40" s="19"/>
      <c r="K40" s="14"/>
      <c r="L40" s="20"/>
      <c r="M40" s="21" t="str">
        <f t="shared" si="1"/>
        <v/>
      </c>
      <c r="N40" s="17" t="str">
        <f t="shared" si="2"/>
        <v/>
      </c>
      <c r="O40" s="18"/>
      <c r="P40" s="17" t="str">
        <f t="shared" si="3"/>
        <v/>
      </c>
      <c r="Q40" s="27"/>
      <c r="R40" s="11"/>
      <c r="S40" s="64" t="s">
        <v>69</v>
      </c>
      <c r="T40" s="54">
        <v>37</v>
      </c>
      <c r="U40" s="11"/>
      <c r="V40" s="55">
        <f>COUNTIF($C$10:$C$57,"Sam, dim et JF - JOUR - Consultation")</f>
        <v>0</v>
      </c>
    </row>
    <row r="41" spans="1:22" x14ac:dyDescent="0.25">
      <c r="A41" s="22">
        <v>34</v>
      </c>
      <c r="B41" s="23"/>
      <c r="C41" s="14"/>
      <c r="D41" s="24"/>
      <c r="E41" s="16"/>
      <c r="F41" s="16"/>
      <c r="G41" s="17" t="str">
        <f t="shared" si="0"/>
        <v/>
      </c>
      <c r="H41" s="25"/>
      <c r="I41" s="26"/>
      <c r="J41" s="19"/>
      <c r="K41" s="14"/>
      <c r="L41" s="20"/>
      <c r="M41" s="21" t="str">
        <f t="shared" si="1"/>
        <v/>
      </c>
      <c r="N41" s="17" t="str">
        <f t="shared" si="2"/>
        <v/>
      </c>
      <c r="O41" s="18"/>
      <c r="P41" s="17" t="str">
        <f t="shared" si="3"/>
        <v/>
      </c>
      <c r="Q41" s="27"/>
      <c r="R41" s="11"/>
      <c r="S41" s="56" t="s">
        <v>70</v>
      </c>
      <c r="T41" s="57">
        <v>33</v>
      </c>
      <c r="U41" s="11"/>
      <c r="V41" s="58">
        <f>COUNTIF($C$10:$C$57,"Sam, dim et JF - JOUR - Consultation NA")</f>
        <v>0</v>
      </c>
    </row>
    <row r="42" spans="1:22" x14ac:dyDescent="0.25">
      <c r="A42" s="22">
        <v>35</v>
      </c>
      <c r="B42" s="23"/>
      <c r="C42" s="14"/>
      <c r="D42" s="24"/>
      <c r="E42" s="16"/>
      <c r="F42" s="16"/>
      <c r="G42" s="17" t="str">
        <f t="shared" si="0"/>
        <v/>
      </c>
      <c r="H42" s="25"/>
      <c r="I42" s="26"/>
      <c r="J42" s="19"/>
      <c r="K42" s="14"/>
      <c r="L42" s="20"/>
      <c r="M42" s="21" t="str">
        <f t="shared" si="1"/>
        <v/>
      </c>
      <c r="N42" s="17" t="str">
        <f t="shared" si="2"/>
        <v/>
      </c>
      <c r="O42" s="18"/>
      <c r="P42" s="17" t="str">
        <f t="shared" si="3"/>
        <v/>
      </c>
      <c r="Q42" s="27"/>
      <c r="R42" s="11"/>
      <c r="S42" s="56" t="s">
        <v>71</v>
      </c>
      <c r="T42" s="59">
        <v>55</v>
      </c>
      <c r="U42" s="11"/>
      <c r="V42" s="58">
        <f>COUNTIF($C$10:$C$57,"Sam, dim et JF - JOUR - Visite 1 bénéficiaire")</f>
        <v>0</v>
      </c>
    </row>
    <row r="43" spans="1:22" x14ac:dyDescent="0.25">
      <c r="A43" s="22">
        <v>36</v>
      </c>
      <c r="B43" s="23"/>
      <c r="C43" s="14"/>
      <c r="D43" s="24"/>
      <c r="E43" s="16"/>
      <c r="F43" s="16"/>
      <c r="G43" s="17" t="str">
        <f t="shared" si="0"/>
        <v/>
      </c>
      <c r="H43" s="25"/>
      <c r="I43" s="26"/>
      <c r="J43" s="19"/>
      <c r="K43" s="14"/>
      <c r="L43" s="20"/>
      <c r="M43" s="21" t="str">
        <f t="shared" si="1"/>
        <v/>
      </c>
      <c r="N43" s="17" t="str">
        <f t="shared" si="2"/>
        <v/>
      </c>
      <c r="O43" s="18"/>
      <c r="P43" s="17" t="str">
        <f t="shared" si="3"/>
        <v/>
      </c>
      <c r="Q43" s="27"/>
      <c r="R43" s="11"/>
      <c r="S43" s="56" t="s">
        <v>72</v>
      </c>
      <c r="T43" s="59">
        <v>48</v>
      </c>
      <c r="U43" s="11"/>
      <c r="V43" s="58">
        <f>COUNTIF($C$10:$C$57,"Sam, dim et JF - JOUR - Visite 2 bénéficiaires")</f>
        <v>0</v>
      </c>
    </row>
    <row r="44" spans="1:22" ht="15.75" thickBot="1" x14ac:dyDescent="0.3">
      <c r="A44" s="22">
        <v>37</v>
      </c>
      <c r="B44" s="23"/>
      <c r="C44" s="14"/>
      <c r="D44" s="24"/>
      <c r="E44" s="16"/>
      <c r="F44" s="16"/>
      <c r="G44" s="17" t="str">
        <f t="shared" si="0"/>
        <v/>
      </c>
      <c r="H44" s="25"/>
      <c r="I44" s="26"/>
      <c r="J44" s="19"/>
      <c r="K44" s="14"/>
      <c r="L44" s="20"/>
      <c r="M44" s="21" t="str">
        <f t="shared" si="1"/>
        <v/>
      </c>
      <c r="N44" s="17" t="str">
        <f t="shared" si="2"/>
        <v/>
      </c>
      <c r="O44" s="18"/>
      <c r="P44" s="17" t="str">
        <f t="shared" si="3"/>
        <v/>
      </c>
      <c r="Q44" s="27"/>
      <c r="R44" s="11"/>
      <c r="S44" s="60" t="s">
        <v>73</v>
      </c>
      <c r="T44" s="61">
        <v>46</v>
      </c>
      <c r="U44" s="11"/>
      <c r="V44" s="62">
        <f>COUNTIF($C$10:$C$57,"Sam, dim et JF - JOUR - Visite 3 bénéficiaires")</f>
        <v>0</v>
      </c>
    </row>
    <row r="45" spans="1:22" x14ac:dyDescent="0.25">
      <c r="A45" s="22">
        <v>38</v>
      </c>
      <c r="B45" s="23"/>
      <c r="C45" s="14"/>
      <c r="D45" s="24"/>
      <c r="E45" s="16"/>
      <c r="F45" s="16"/>
      <c r="G45" s="17" t="str">
        <f t="shared" si="0"/>
        <v/>
      </c>
      <c r="H45" s="25"/>
      <c r="I45" s="26"/>
      <c r="J45" s="19"/>
      <c r="K45" s="14"/>
      <c r="L45" s="20"/>
      <c r="M45" s="21" t="str">
        <f t="shared" si="1"/>
        <v/>
      </c>
      <c r="N45" s="17" t="str">
        <f t="shared" si="2"/>
        <v/>
      </c>
      <c r="O45" s="18"/>
      <c r="P45" s="17" t="str">
        <f t="shared" si="3"/>
        <v/>
      </c>
      <c r="Q45" s="27"/>
      <c r="R45" s="11"/>
      <c r="S45" s="63" t="s">
        <v>74</v>
      </c>
      <c r="T45" s="54">
        <v>49</v>
      </c>
      <c r="U45" s="11"/>
      <c r="V45" s="55">
        <f>COUNTIF($C$10:$C$57,"Sam, dim et JF - NUIT - Consultation")</f>
        <v>0</v>
      </c>
    </row>
    <row r="46" spans="1:22" x14ac:dyDescent="0.25">
      <c r="A46" s="22">
        <v>39</v>
      </c>
      <c r="B46" s="23"/>
      <c r="C46" s="14"/>
      <c r="D46" s="24"/>
      <c r="E46" s="16"/>
      <c r="F46" s="16"/>
      <c r="G46" s="17" t="str">
        <f t="shared" si="0"/>
        <v/>
      </c>
      <c r="H46" s="25"/>
      <c r="I46" s="26"/>
      <c r="J46" s="19"/>
      <c r="K46" s="14"/>
      <c r="L46" s="20"/>
      <c r="M46" s="21" t="str">
        <f t="shared" si="1"/>
        <v/>
      </c>
      <c r="N46" s="17" t="str">
        <f t="shared" si="2"/>
        <v/>
      </c>
      <c r="O46" s="18"/>
      <c r="P46" s="17" t="str">
        <f t="shared" si="3"/>
        <v/>
      </c>
      <c r="Q46" s="27"/>
      <c r="R46" s="11"/>
      <c r="S46" s="56" t="s">
        <v>75</v>
      </c>
      <c r="T46" s="59">
        <v>85</v>
      </c>
      <c r="U46" s="11"/>
      <c r="V46" s="58">
        <f>COUNTIF($C$10:$C$57,"Sam, dim et JF - NUIT - Visite 1 bénéficiaire")</f>
        <v>0</v>
      </c>
    </row>
    <row r="47" spans="1:22" x14ac:dyDescent="0.25">
      <c r="A47" s="22">
        <v>40</v>
      </c>
      <c r="B47" s="23"/>
      <c r="C47" s="14"/>
      <c r="D47" s="24"/>
      <c r="E47" s="16"/>
      <c r="F47" s="16"/>
      <c r="G47" s="17" t="str">
        <f t="shared" si="0"/>
        <v/>
      </c>
      <c r="H47" s="25"/>
      <c r="I47" s="26"/>
      <c r="J47" s="19"/>
      <c r="K47" s="14"/>
      <c r="L47" s="20"/>
      <c r="M47" s="21" t="str">
        <f t="shared" si="1"/>
        <v/>
      </c>
      <c r="N47" s="17" t="str">
        <f t="shared" si="2"/>
        <v/>
      </c>
      <c r="O47" s="18"/>
      <c r="P47" s="17" t="str">
        <f t="shared" si="3"/>
        <v/>
      </c>
      <c r="Q47" s="27"/>
      <c r="R47" s="11"/>
      <c r="S47" s="56" t="s">
        <v>76</v>
      </c>
      <c r="T47" s="59">
        <v>77</v>
      </c>
      <c r="U47" s="11"/>
      <c r="V47" s="58">
        <f>COUNTIF($C$10:$C$57,"Sam, dim et JF - NUIT - Visite 2 bénéficiaires")</f>
        <v>0</v>
      </c>
    </row>
    <row r="48" spans="1:22" ht="15.75" thickBot="1" x14ac:dyDescent="0.3">
      <c r="A48" s="22">
        <v>41</v>
      </c>
      <c r="B48" s="23"/>
      <c r="C48" s="14"/>
      <c r="D48" s="24"/>
      <c r="E48" s="16"/>
      <c r="F48" s="16"/>
      <c r="G48" s="17" t="str">
        <f t="shared" si="0"/>
        <v/>
      </c>
      <c r="H48" s="25"/>
      <c r="I48" s="26"/>
      <c r="J48" s="19"/>
      <c r="K48" s="14"/>
      <c r="L48" s="20"/>
      <c r="M48" s="21" t="str">
        <f t="shared" si="1"/>
        <v/>
      </c>
      <c r="N48" s="17" t="str">
        <f t="shared" si="2"/>
        <v/>
      </c>
      <c r="O48" s="18"/>
      <c r="P48" s="17" t="str">
        <f t="shared" si="3"/>
        <v/>
      </c>
      <c r="Q48" s="27"/>
      <c r="R48" s="11"/>
      <c r="S48" s="65" t="s">
        <v>77</v>
      </c>
      <c r="T48" s="61">
        <v>75</v>
      </c>
      <c r="U48" s="11"/>
      <c r="V48" s="62">
        <f>COUNTIF($C$10:$C$57,"Sam, dim et JF - NUIT - Visite 3 bénéficiaires")</f>
        <v>0</v>
      </c>
    </row>
    <row r="49" spans="1:22" x14ac:dyDescent="0.25">
      <c r="A49" s="22">
        <v>42</v>
      </c>
      <c r="B49" s="23"/>
      <c r="C49" s="14"/>
      <c r="D49" s="24"/>
      <c r="E49" s="16"/>
      <c r="F49" s="16"/>
      <c r="G49" s="17" t="str">
        <f t="shared" si="0"/>
        <v/>
      </c>
      <c r="H49" s="25"/>
      <c r="I49" s="26"/>
      <c r="J49" s="19"/>
      <c r="K49" s="14"/>
      <c r="L49" s="20"/>
      <c r="M49" s="21" t="str">
        <f t="shared" si="1"/>
        <v/>
      </c>
      <c r="N49" s="17" t="str">
        <f t="shared" si="2"/>
        <v/>
      </c>
      <c r="O49" s="18"/>
      <c r="P49" s="17" t="str">
        <f t="shared" si="3"/>
        <v/>
      </c>
      <c r="Q49" s="27"/>
      <c r="R49" s="11"/>
      <c r="S49" s="11"/>
      <c r="T49" s="11"/>
      <c r="U49" s="11"/>
      <c r="V49" s="11"/>
    </row>
    <row r="50" spans="1:22" x14ac:dyDescent="0.25">
      <c r="A50" s="22">
        <v>43</v>
      </c>
      <c r="B50" s="23"/>
      <c r="C50" s="14"/>
      <c r="D50" s="24"/>
      <c r="E50" s="16"/>
      <c r="F50" s="16"/>
      <c r="G50" s="17" t="str">
        <f t="shared" si="0"/>
        <v/>
      </c>
      <c r="H50" s="25"/>
      <c r="I50" s="26"/>
      <c r="J50" s="19"/>
      <c r="K50" s="14"/>
      <c r="L50" s="20"/>
      <c r="M50" s="21" t="str">
        <f t="shared" si="1"/>
        <v/>
      </c>
      <c r="N50" s="17" t="str">
        <f t="shared" si="2"/>
        <v/>
      </c>
      <c r="O50" s="18"/>
      <c r="P50" s="17" t="str">
        <f t="shared" si="3"/>
        <v/>
      </c>
      <c r="Q50" s="27"/>
      <c r="R50" s="11"/>
      <c r="S50" s="11"/>
      <c r="T50" s="11"/>
      <c r="U50" s="11"/>
      <c r="V50" s="11"/>
    </row>
    <row r="51" spans="1:22" x14ac:dyDescent="0.25">
      <c r="A51" s="22">
        <v>44</v>
      </c>
      <c r="B51" s="23"/>
      <c r="C51" s="14"/>
      <c r="D51" s="24"/>
      <c r="E51" s="16"/>
      <c r="F51" s="16"/>
      <c r="G51" s="17" t="str">
        <f t="shared" si="0"/>
        <v/>
      </c>
      <c r="H51" s="25"/>
      <c r="I51" s="26"/>
      <c r="J51" s="19"/>
      <c r="K51" s="14"/>
      <c r="L51" s="20"/>
      <c r="M51" s="21" t="str">
        <f t="shared" si="1"/>
        <v/>
      </c>
      <c r="N51" s="17" t="str">
        <f t="shared" si="2"/>
        <v/>
      </c>
      <c r="O51" s="18"/>
      <c r="P51" s="17" t="str">
        <f t="shared" si="3"/>
        <v/>
      </c>
      <c r="Q51" s="27"/>
      <c r="R51" s="11"/>
      <c r="S51" s="11"/>
      <c r="T51" s="11"/>
      <c r="U51" s="11"/>
      <c r="V51" s="11"/>
    </row>
    <row r="52" spans="1:22" x14ac:dyDescent="0.25">
      <c r="A52" s="22">
        <v>45</v>
      </c>
      <c r="B52" s="23"/>
      <c r="C52" s="14"/>
      <c r="D52" s="24"/>
      <c r="E52" s="16"/>
      <c r="F52" s="16"/>
      <c r="G52" s="17" t="str">
        <f t="shared" si="0"/>
        <v/>
      </c>
      <c r="H52" s="25"/>
      <c r="I52" s="26"/>
      <c r="J52" s="19"/>
      <c r="K52" s="14"/>
      <c r="L52" s="20"/>
      <c r="M52" s="21" t="str">
        <f t="shared" si="1"/>
        <v/>
      </c>
      <c r="N52" s="17" t="str">
        <f t="shared" si="2"/>
        <v/>
      </c>
      <c r="O52" s="18"/>
      <c r="P52" s="17" t="str">
        <f t="shared" si="3"/>
        <v/>
      </c>
      <c r="Q52" s="27"/>
      <c r="R52" s="11"/>
      <c r="S52" s="11"/>
      <c r="T52" s="11"/>
      <c r="U52" s="11"/>
      <c r="V52" s="11"/>
    </row>
    <row r="53" spans="1:22" x14ac:dyDescent="0.25">
      <c r="A53" s="22">
        <v>46</v>
      </c>
      <c r="B53" s="23"/>
      <c r="C53" s="14"/>
      <c r="D53" s="24"/>
      <c r="E53" s="16"/>
      <c r="F53" s="16"/>
      <c r="G53" s="17" t="str">
        <f t="shared" si="0"/>
        <v/>
      </c>
      <c r="H53" s="25"/>
      <c r="I53" s="26"/>
      <c r="J53" s="19"/>
      <c r="K53" s="14"/>
      <c r="L53" s="20"/>
      <c r="M53" s="21" t="str">
        <f t="shared" si="1"/>
        <v/>
      </c>
      <c r="N53" s="17" t="str">
        <f t="shared" si="2"/>
        <v/>
      </c>
      <c r="O53" s="18"/>
      <c r="P53" s="17" t="str">
        <f t="shared" si="3"/>
        <v/>
      </c>
      <c r="Q53" s="27"/>
      <c r="R53" s="11"/>
      <c r="S53" s="11"/>
      <c r="T53" s="11"/>
      <c r="U53" s="11"/>
      <c r="V53" s="11"/>
    </row>
    <row r="54" spans="1:22" x14ac:dyDescent="0.25">
      <c r="A54" s="22">
        <v>47</v>
      </c>
      <c r="B54" s="23"/>
      <c r="C54" s="14"/>
      <c r="D54" s="24"/>
      <c r="E54" s="16"/>
      <c r="F54" s="16"/>
      <c r="G54" s="17" t="str">
        <f t="shared" si="0"/>
        <v/>
      </c>
      <c r="H54" s="25"/>
      <c r="I54" s="26"/>
      <c r="J54" s="19"/>
      <c r="K54" s="14"/>
      <c r="L54" s="20"/>
      <c r="M54" s="21" t="str">
        <f t="shared" si="1"/>
        <v/>
      </c>
      <c r="N54" s="17" t="str">
        <f t="shared" si="2"/>
        <v/>
      </c>
      <c r="O54" s="18"/>
      <c r="P54" s="17" t="str">
        <f t="shared" si="3"/>
        <v/>
      </c>
      <c r="Q54" s="27"/>
      <c r="R54" s="11"/>
      <c r="S54" s="11"/>
      <c r="T54" s="11"/>
      <c r="U54" s="11"/>
      <c r="V54" s="11"/>
    </row>
    <row r="55" spans="1:22" x14ac:dyDescent="0.25">
      <c r="A55" s="22">
        <v>48</v>
      </c>
      <c r="B55" s="23"/>
      <c r="C55" s="14"/>
      <c r="D55" s="24"/>
      <c r="E55" s="16"/>
      <c r="F55" s="16"/>
      <c r="G55" s="17" t="str">
        <f t="shared" si="0"/>
        <v/>
      </c>
      <c r="H55" s="25"/>
      <c r="I55" s="26"/>
      <c r="J55" s="19"/>
      <c r="K55" s="14"/>
      <c r="L55" s="20"/>
      <c r="M55" s="21" t="str">
        <f t="shared" si="1"/>
        <v/>
      </c>
      <c r="N55" s="17" t="str">
        <f t="shared" si="2"/>
        <v/>
      </c>
      <c r="O55" s="18"/>
      <c r="P55" s="17" t="str">
        <f t="shared" si="3"/>
        <v/>
      </c>
      <c r="Q55" s="27"/>
      <c r="R55" s="11"/>
      <c r="S55" s="11"/>
      <c r="T55" s="11"/>
      <c r="U55" s="11"/>
      <c r="V55" s="11"/>
    </row>
    <row r="56" spans="1:22" x14ac:dyDescent="0.25">
      <c r="A56" s="22">
        <v>49</v>
      </c>
      <c r="B56" s="23"/>
      <c r="C56" s="14"/>
      <c r="D56" s="24"/>
      <c r="E56" s="16"/>
      <c r="F56" s="16"/>
      <c r="G56" s="17" t="str">
        <f t="shared" si="0"/>
        <v/>
      </c>
      <c r="H56" s="25"/>
      <c r="I56" s="26"/>
      <c r="J56" s="19"/>
      <c r="K56" s="14"/>
      <c r="L56" s="20"/>
      <c r="M56" s="21" t="str">
        <f t="shared" si="1"/>
        <v/>
      </c>
      <c r="N56" s="17" t="str">
        <f t="shared" si="2"/>
        <v/>
      </c>
      <c r="O56" s="18"/>
      <c r="P56" s="17" t="str">
        <f t="shared" si="3"/>
        <v/>
      </c>
      <c r="Q56" s="27"/>
      <c r="R56" s="11"/>
      <c r="S56" s="11"/>
      <c r="T56" s="11"/>
      <c r="U56" s="11"/>
      <c r="V56" s="11"/>
    </row>
    <row r="57" spans="1:22" x14ac:dyDescent="0.25">
      <c r="A57" s="66">
        <v>50</v>
      </c>
      <c r="B57" s="67"/>
      <c r="C57" s="14"/>
      <c r="D57" s="69"/>
      <c r="E57" s="69"/>
      <c r="F57" s="69"/>
      <c r="G57" s="17" t="str">
        <f t="shared" si="0"/>
        <v/>
      </c>
      <c r="H57" s="70"/>
      <c r="I57" s="71"/>
      <c r="J57" s="71"/>
      <c r="K57" s="68"/>
      <c r="L57" s="68"/>
      <c r="M57" s="72" t="str">
        <f t="shared" si="1"/>
        <v/>
      </c>
      <c r="N57" s="73" t="str">
        <f t="shared" si="2"/>
        <v/>
      </c>
      <c r="O57" s="70"/>
      <c r="P57" s="73" t="str">
        <f t="shared" si="3"/>
        <v/>
      </c>
      <c r="Q57" s="74"/>
      <c r="R57" s="11"/>
      <c r="S57" s="11"/>
      <c r="T57" s="11"/>
      <c r="U57" s="11"/>
      <c r="V57" s="11"/>
    </row>
  </sheetData>
  <mergeCells count="11">
    <mergeCell ref="A1:Q3"/>
    <mergeCell ref="A4:A7"/>
    <mergeCell ref="B4:C4"/>
    <mergeCell ref="D4:Q7"/>
    <mergeCell ref="A8:Q8"/>
    <mergeCell ref="V14:V15"/>
    <mergeCell ref="S23:T23"/>
    <mergeCell ref="S26:T26"/>
    <mergeCell ref="S29:S30"/>
    <mergeCell ref="T29:T30"/>
    <mergeCell ref="S14:T15"/>
  </mergeCells>
  <conditionalFormatting sqref="U11:U12">
    <cfRule type="cellIs" dxfId="46" priority="1" operator="equal">
      <formula>"NON"</formula>
    </cfRule>
    <cfRule type="cellIs" dxfId="45" priority="2" operator="equal">
      <formula>"OUI"</formula>
    </cfRule>
  </conditionalFormatting>
  <dataValidations count="7">
    <dataValidation type="list" allowBlank="1" showInputMessage="1" showErrorMessage="1" sqref="C5">
      <formula1>INDIRECT("tabMEDECINS[Nom &amp; Prénom]")</formula1>
    </dataValidation>
    <dataValidation type="list" allowBlank="1" showInputMessage="1" showErrorMessage="1" sqref="L10:L57">
      <formula1>"Admin. De biens,CPAS,MR,MM,⅓ payant C,⅓ payant BC,⅓ payant NP,Réquisition,Virement,Autres"</formula1>
    </dataValidation>
    <dataValidation type="list" allowBlank="1" showInputMessage="1" showErrorMessage="1" sqref="C10:C57">
      <formula1>$S$31:$S$48</formula1>
    </dataValidation>
    <dataValidation type="list" allowBlank="1" showInputMessage="1" showErrorMessage="1" sqref="K10:K57">
      <formula1>"Cash,Bancontact,Différé"</formula1>
    </dataValidation>
    <dataValidation type="list" allowBlank="1" showInputMessage="1" showErrorMessage="1" sqref="F10:F57">
      <formula1>"Disponible,Non disponible"</formula1>
    </dataValidation>
    <dataValidation type="list" allowBlank="1" showInputMessage="1" showErrorMessage="1" sqref="C7">
      <formula1>"1a,1b,2a,2b,3,4,5,6,7,nuit 1,nuit 2,nuit 3"</formula1>
    </dataValidation>
    <dataValidation type="list" allowBlank="1" showInputMessage="1" showErrorMessage="1" sqref="C10:C57">
      <formula1>typesactes</formula1>
    </dataValidation>
  </dataValidations>
  <pageMargins left="0.7" right="0.7" top="0.75" bottom="0.75" header="0.3" footer="0.3"/>
  <pageSetup paperSize="9" orientation="portrait" horizontalDpi="4294967293" verticalDpi="4294967293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4" name="Button 1">
              <controlPr defaultSize="0" print="0" autoFill="0" autoPict="0" macro="[0]!sauvegarder">
                <anchor moveWithCells="1" sizeWithCells="1">
                  <from>
                    <xdr:col>4</xdr:col>
                    <xdr:colOff>9525</xdr:colOff>
                    <xdr:row>3</xdr:row>
                    <xdr:rowOff>0</xdr:rowOff>
                  </from>
                  <to>
                    <xdr:col>6</xdr:col>
                    <xdr:colOff>0</xdr:colOff>
                    <xdr:row>4</xdr:row>
                    <xdr:rowOff>190500</xdr:rowOff>
                  </to>
                </anchor>
              </controlPr>
            </control>
          </mc:Choice>
        </mc:AlternateContent>
      </controls>
    </mc:Choice>
  </mc:AlternateContent>
  <tableParts count="1">
    <tablePart r:id="rId5"/>
  </tablePart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U22"/>
  <sheetViews>
    <sheetView tabSelected="1" zoomScale="70" zoomScaleNormal="70" workbookViewId="0">
      <selection activeCell="F35" sqref="F35"/>
    </sheetView>
  </sheetViews>
  <sheetFormatPr baseColWidth="10" defaultColWidth="9.140625" defaultRowHeight="15" x14ac:dyDescent="0.25"/>
  <cols>
    <col min="1" max="1" width="13.140625" customWidth="1"/>
    <col min="2" max="2" width="17" customWidth="1"/>
    <col min="3" max="3" width="14.5703125" customWidth="1"/>
    <col min="4" max="4" width="40.7109375" customWidth="1"/>
    <col min="5" max="5" width="22.28515625" customWidth="1"/>
    <col min="6" max="6" width="14.42578125" customWidth="1"/>
    <col min="7" max="7" width="30.42578125" customWidth="1"/>
    <col min="8" max="8" width="23.42578125" customWidth="1"/>
    <col min="9" max="9" width="20.42578125" customWidth="1"/>
    <col min="10" max="10" width="28.140625" customWidth="1"/>
    <col min="11" max="11" width="46.28515625" customWidth="1"/>
    <col min="12" max="12" width="23.85546875" customWidth="1"/>
    <col min="13" max="13" width="27.140625" customWidth="1"/>
    <col min="14" max="14" width="22.85546875" customWidth="1"/>
    <col min="15" max="15" width="27.5703125" customWidth="1"/>
    <col min="16" max="16" width="25.28515625" customWidth="1"/>
    <col min="17" max="17" width="29.140625" customWidth="1"/>
    <col min="18" max="18" width="31.85546875" customWidth="1"/>
    <col min="19" max="19" width="14.85546875" customWidth="1"/>
    <col min="20" max="20" width="10.42578125" customWidth="1"/>
    <col min="21" max="21" width="16.140625" customWidth="1"/>
  </cols>
  <sheetData>
    <row r="1" spans="1:21" ht="15.75" customHeight="1" x14ac:dyDescent="0.25">
      <c r="A1" s="94"/>
      <c r="B1" s="94"/>
      <c r="C1" s="94"/>
      <c r="D1" s="94"/>
      <c r="E1" s="94"/>
      <c r="F1" s="117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</row>
    <row r="2" spans="1:21" ht="15.75" customHeight="1" x14ac:dyDescent="0.25">
      <c r="A2" s="94"/>
      <c r="B2" s="94"/>
      <c r="C2" s="94"/>
      <c r="D2" s="94"/>
      <c r="E2" s="94"/>
      <c r="F2" s="117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</row>
    <row r="3" spans="1:21" ht="27" customHeight="1" x14ac:dyDescent="0.3">
      <c r="A3" s="94" t="s">
        <v>0</v>
      </c>
      <c r="B3" s="94"/>
      <c r="C3" s="94"/>
      <c r="D3" s="94"/>
      <c r="E3" s="94"/>
      <c r="F3" s="2" t="s">
        <v>1</v>
      </c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</row>
    <row r="4" spans="1:21" ht="15.75" customHeight="1" x14ac:dyDescent="0.25">
      <c r="A4" s="94"/>
      <c r="B4" s="94"/>
      <c r="C4" s="94"/>
      <c r="D4" s="94"/>
      <c r="E4" s="94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</row>
    <row r="5" spans="1:21" ht="50.25" customHeight="1" thickBot="1" x14ac:dyDescent="0.3">
      <c r="A5" s="100" t="s">
        <v>2</v>
      </c>
      <c r="B5" s="96" t="s">
        <v>3</v>
      </c>
      <c r="C5" s="96" t="s">
        <v>4</v>
      </c>
      <c r="D5" s="96" t="s">
        <v>96</v>
      </c>
      <c r="E5" s="96" t="s">
        <v>5</v>
      </c>
      <c r="F5" s="96" t="s">
        <v>6</v>
      </c>
      <c r="G5" s="96" t="s">
        <v>7</v>
      </c>
      <c r="H5" s="96" t="s">
        <v>8</v>
      </c>
      <c r="I5" s="96" t="s">
        <v>9</v>
      </c>
      <c r="J5" s="96" t="s">
        <v>10</v>
      </c>
      <c r="K5" s="96" t="s">
        <v>11</v>
      </c>
      <c r="L5" s="96" t="s">
        <v>12</v>
      </c>
      <c r="M5" s="96" t="s">
        <v>13</v>
      </c>
      <c r="N5" s="96" t="s">
        <v>14</v>
      </c>
      <c r="O5" s="96" t="s">
        <v>15</v>
      </c>
      <c r="P5" s="96" t="s">
        <v>16</v>
      </c>
      <c r="Q5" s="96" t="s">
        <v>17</v>
      </c>
      <c r="R5" s="96" t="s">
        <v>18</v>
      </c>
      <c r="S5" s="96" t="s">
        <v>19</v>
      </c>
      <c r="T5" s="96" t="s">
        <v>20</v>
      </c>
      <c r="U5" s="96" t="s">
        <v>21</v>
      </c>
    </row>
    <row r="6" spans="1:21" ht="15.75" thickBot="1" x14ac:dyDescent="0.3">
      <c r="A6" s="98">
        <v>42370</v>
      </c>
      <c r="B6" s="77" t="s">
        <v>89</v>
      </c>
      <c r="C6" s="76" t="s">
        <v>83</v>
      </c>
      <c r="D6" s="76" t="s">
        <v>62</v>
      </c>
      <c r="E6" s="78">
        <v>25</v>
      </c>
      <c r="F6" s="76"/>
      <c r="G6" s="76"/>
      <c r="H6" s="76"/>
      <c r="I6" s="76"/>
      <c r="J6" s="76"/>
      <c r="K6" s="78">
        <v>25</v>
      </c>
      <c r="L6" s="78"/>
      <c r="M6" s="76"/>
      <c r="N6" s="78"/>
      <c r="O6" s="76"/>
      <c r="P6" s="78"/>
      <c r="Q6" s="76"/>
      <c r="R6" s="79">
        <v>42737</v>
      </c>
      <c r="S6" s="78" t="str">
        <f>IF('Historique des gardes'!$H6="","",IF(OR('Historique des gardes'!$H6="Bancontact",'Historique des gardes'!$H6="Cash"),'Historique des gardes'!$P6,'Historique des gardes'!$L6+'Historique des gardes'!$N6+'Historique des gardes'!$P6))</f>
        <v/>
      </c>
      <c r="T6" s="76"/>
      <c r="U6" s="76"/>
    </row>
    <row r="7" spans="1:21" ht="15.75" thickBot="1" x14ac:dyDescent="0.3">
      <c r="A7" s="98">
        <v>42370</v>
      </c>
      <c r="B7" s="77" t="s">
        <v>89</v>
      </c>
      <c r="C7" s="76" t="s">
        <v>83</v>
      </c>
      <c r="D7" s="80" t="s">
        <v>46</v>
      </c>
      <c r="E7" s="81">
        <v>29</v>
      </c>
      <c r="F7" s="80"/>
      <c r="G7" s="80"/>
      <c r="H7" s="80"/>
      <c r="I7" s="80"/>
      <c r="J7" s="80"/>
      <c r="K7" s="81">
        <v>29</v>
      </c>
      <c r="L7" s="81"/>
      <c r="M7" s="80"/>
      <c r="N7" s="81"/>
      <c r="O7" s="80"/>
      <c r="P7" s="81"/>
      <c r="Q7" s="80"/>
      <c r="R7" s="82">
        <v>42738</v>
      </c>
      <c r="S7" s="81" t="str">
        <f>IF('Historique des gardes'!$H7="","",IF(OR('Historique des gardes'!$H7="Bancontact",'Historique des gardes'!$H7="Cash"),'Historique des gardes'!$P7,'Historique des gardes'!$L7+'Historique des gardes'!$N7+'Historique des gardes'!$P7))</f>
        <v/>
      </c>
      <c r="T7" s="80"/>
      <c r="U7" s="80"/>
    </row>
    <row r="8" spans="1:21" x14ac:dyDescent="0.25">
      <c r="A8" s="98">
        <v>42371</v>
      </c>
      <c r="B8" s="77" t="s">
        <v>90</v>
      </c>
      <c r="C8" s="76" t="s">
        <v>23</v>
      </c>
      <c r="D8" s="76" t="s">
        <v>46</v>
      </c>
      <c r="E8" s="78">
        <v>29</v>
      </c>
      <c r="F8" s="76" t="s">
        <v>91</v>
      </c>
      <c r="G8" s="76"/>
      <c r="H8" s="76"/>
      <c r="I8" s="76"/>
      <c r="J8" s="76"/>
      <c r="K8" s="78">
        <v>29</v>
      </c>
      <c r="L8" s="78"/>
      <c r="M8" s="76"/>
      <c r="N8" s="78"/>
      <c r="O8" s="76"/>
      <c r="P8" s="78"/>
      <c r="Q8" s="76"/>
      <c r="R8" s="79">
        <v>42751</v>
      </c>
      <c r="S8" s="78" t="str">
        <f>IF('Historique des gardes'!$H8="","",IF(OR('Historique des gardes'!$H8="Bancontact",'Historique des gardes'!$H8="Cash"),'Historique des gardes'!$P8,'Historique des gardes'!$L8+'Historique des gardes'!$N8+'Historique des gardes'!$P8))</f>
        <v/>
      </c>
      <c r="T8" s="76"/>
      <c r="U8" s="76"/>
    </row>
    <row r="9" spans="1:21" ht="15.75" thickBot="1" x14ac:dyDescent="0.3">
      <c r="A9" s="99">
        <v>42371</v>
      </c>
      <c r="B9" s="97" t="s">
        <v>90</v>
      </c>
      <c r="C9" s="80" t="s">
        <v>23</v>
      </c>
      <c r="D9" s="80" t="s">
        <v>64</v>
      </c>
      <c r="E9" s="81">
        <v>42</v>
      </c>
      <c r="F9" s="80" t="s">
        <v>92</v>
      </c>
      <c r="G9" s="80"/>
      <c r="H9" s="80"/>
      <c r="I9" s="80"/>
      <c r="J9" s="80"/>
      <c r="K9" s="81">
        <v>42</v>
      </c>
      <c r="L9" s="81"/>
      <c r="M9" s="80"/>
      <c r="N9" s="81"/>
      <c r="O9" s="80"/>
      <c r="P9" s="81"/>
      <c r="Q9" s="80"/>
      <c r="R9" s="82"/>
      <c r="S9" s="81" t="str">
        <f>IF('Historique des gardes'!$H9="","",IF(OR('Historique des gardes'!$H9="Bancontact",'Historique des gardes'!$H9="Cash"),'Historique des gardes'!$P9,'Historique des gardes'!$L9+'Historique des gardes'!$N9+'Historique des gardes'!$P9))</f>
        <v/>
      </c>
      <c r="T9" s="80"/>
      <c r="U9" s="80"/>
    </row>
    <row r="10" spans="1:21" x14ac:dyDescent="0.25">
      <c r="A10" s="98">
        <v>42372</v>
      </c>
      <c r="B10" s="77" t="s">
        <v>93</v>
      </c>
      <c r="C10" s="76" t="s">
        <v>23</v>
      </c>
      <c r="D10" s="76" t="s">
        <v>64</v>
      </c>
      <c r="E10" s="78">
        <v>42</v>
      </c>
      <c r="F10" s="76"/>
      <c r="G10" s="76"/>
      <c r="H10" s="76"/>
      <c r="I10" s="76"/>
      <c r="J10" s="76"/>
      <c r="K10" s="78">
        <v>42</v>
      </c>
      <c r="L10" s="78"/>
      <c r="M10" s="76"/>
      <c r="N10" s="78"/>
      <c r="O10" s="76"/>
      <c r="P10" s="78"/>
      <c r="Q10" s="76"/>
      <c r="R10" s="79"/>
      <c r="S10" s="78" t="str">
        <f>IF('Historique des gardes'!$H10="","",IF(OR('Historique des gardes'!$H10="Bancontact",'Historique des gardes'!$H10="Cash"),'Historique des gardes'!$P10,'Historique des gardes'!$L10+'Historique des gardes'!$N10+'Historique des gardes'!$P10))</f>
        <v/>
      </c>
      <c r="T10" s="76"/>
      <c r="U10" s="76"/>
    </row>
    <row r="11" spans="1:21" x14ac:dyDescent="0.25">
      <c r="A11" s="99">
        <v>42372</v>
      </c>
      <c r="B11" s="97" t="s">
        <v>93</v>
      </c>
      <c r="C11" s="80" t="s">
        <v>23</v>
      </c>
      <c r="D11" s="80" t="s">
        <v>46</v>
      </c>
      <c r="E11" s="81">
        <v>29</v>
      </c>
      <c r="F11" s="80" t="s">
        <v>94</v>
      </c>
      <c r="G11" s="80"/>
      <c r="H11" s="80"/>
      <c r="I11" s="80"/>
      <c r="J11" s="80"/>
      <c r="K11" s="81">
        <v>29</v>
      </c>
      <c r="L11" s="81"/>
      <c r="M11" s="80"/>
      <c r="N11" s="81"/>
      <c r="O11" s="80"/>
      <c r="P11" s="81"/>
      <c r="Q11" s="80"/>
      <c r="R11" s="82">
        <v>42783</v>
      </c>
      <c r="S11" s="81" t="str">
        <f>IF('Historique des gardes'!$H11="","",IF(OR('Historique des gardes'!$H11="Bancontact",'Historique des gardes'!$H11="Cash"),'Historique des gardes'!$P11,'Historique des gardes'!$L11+'Historique des gardes'!$N11+'Historique des gardes'!$P11))</f>
        <v/>
      </c>
      <c r="T11" s="80"/>
      <c r="U11" s="80"/>
    </row>
    <row r="12" spans="1:21" x14ac:dyDescent="0.25">
      <c r="A12" s="99">
        <v>42372</v>
      </c>
      <c r="B12" s="97" t="s">
        <v>93</v>
      </c>
      <c r="C12" s="80" t="s">
        <v>23</v>
      </c>
      <c r="D12" s="80" t="s">
        <v>62</v>
      </c>
      <c r="E12" s="81">
        <v>25</v>
      </c>
      <c r="F12" s="80" t="s">
        <v>95</v>
      </c>
      <c r="G12" s="80"/>
      <c r="H12" s="80"/>
      <c r="I12" s="80"/>
      <c r="J12" s="80"/>
      <c r="K12" s="81">
        <v>25</v>
      </c>
      <c r="L12" s="81"/>
      <c r="M12" s="80"/>
      <c r="N12" s="81"/>
      <c r="O12" s="80"/>
      <c r="P12" s="81"/>
      <c r="Q12" s="80"/>
      <c r="R12" s="82"/>
      <c r="S12" s="81" t="str">
        <f>IF('Historique des gardes'!$H12="","",IF(OR('Historique des gardes'!$H12="Bancontact",'Historique des gardes'!$H12="Cash"),'Historique des gardes'!$P12,'Historique des gardes'!$L12+'Historique des gardes'!$N12+'Historique des gardes'!$P12))</f>
        <v/>
      </c>
      <c r="T12" s="80"/>
      <c r="U12" s="80"/>
    </row>
    <row r="13" spans="1:21" x14ac:dyDescent="0.25">
      <c r="A13" s="99">
        <v>42372</v>
      </c>
      <c r="B13" s="97" t="s">
        <v>93</v>
      </c>
      <c r="C13" s="80" t="s">
        <v>23</v>
      </c>
      <c r="D13" s="80" t="s">
        <v>46</v>
      </c>
      <c r="E13" s="81">
        <v>29</v>
      </c>
      <c r="F13" s="80"/>
      <c r="G13" s="80"/>
      <c r="H13" s="80"/>
      <c r="I13" s="80"/>
      <c r="J13" s="80"/>
      <c r="K13" s="81">
        <v>29</v>
      </c>
      <c r="L13" s="81"/>
      <c r="M13" s="80"/>
      <c r="N13" s="81"/>
      <c r="O13" s="80"/>
      <c r="P13" s="81"/>
      <c r="Q13" s="80"/>
      <c r="R13" s="82"/>
      <c r="S13" s="81" t="str">
        <f>IF('Historique des gardes'!$H13="","",IF(OR('Historique des gardes'!$H13="Bancontact",'Historique des gardes'!$H13="Cash"),'Historique des gardes'!$P13,'Historique des gardes'!$L13+'Historique des gardes'!$N13+'Historique des gardes'!$P13))</f>
        <v/>
      </c>
      <c r="T13" s="80"/>
      <c r="U13" s="80"/>
    </row>
    <row r="14" spans="1:21" x14ac:dyDescent="0.25">
      <c r="A14" s="99">
        <v>42370</v>
      </c>
      <c r="B14" s="97">
        <v>4</v>
      </c>
      <c r="C14" s="80" t="s">
        <v>83</v>
      </c>
      <c r="D14" s="80" t="s">
        <v>63</v>
      </c>
      <c r="E14" s="81">
        <v>49</v>
      </c>
      <c r="F14" s="80"/>
      <c r="G14" s="80"/>
      <c r="H14" s="80"/>
      <c r="I14" s="80"/>
      <c r="J14" s="80"/>
      <c r="K14" s="81">
        <v>49</v>
      </c>
      <c r="L14" s="81"/>
      <c r="M14" s="80"/>
      <c r="N14" s="81"/>
      <c r="O14" s="80"/>
      <c r="P14" s="81"/>
      <c r="Q14" s="80"/>
      <c r="R14" s="82"/>
      <c r="S14" s="81" t="str">
        <f>IF('Historique des gardes'!$H14="","",IF(OR('Historique des gardes'!$H14="Bancontact",'Historique des gardes'!$H14="Cash"),'Historique des gardes'!$P14,'Historique des gardes'!$L14+'Historique des gardes'!$N14+'Historique des gardes'!$P14))</f>
        <v/>
      </c>
      <c r="T14" s="80"/>
      <c r="U14" s="80"/>
    </row>
    <row r="15" spans="1:21" x14ac:dyDescent="0.25">
      <c r="A15" s="99">
        <v>42370</v>
      </c>
      <c r="B15" s="97">
        <v>4</v>
      </c>
      <c r="C15" s="80" t="s">
        <v>83</v>
      </c>
      <c r="D15" s="80" t="s">
        <v>63</v>
      </c>
      <c r="E15" s="81">
        <v>49</v>
      </c>
      <c r="F15" s="80"/>
      <c r="G15" s="80"/>
      <c r="H15" s="80"/>
      <c r="I15" s="80"/>
      <c r="J15" s="80"/>
      <c r="K15" s="81">
        <v>49</v>
      </c>
    </row>
    <row r="16" spans="1:21" x14ac:dyDescent="0.25">
      <c r="A16" s="99">
        <v>42370</v>
      </c>
      <c r="B16" s="97" t="s">
        <v>97</v>
      </c>
      <c r="C16" s="80" t="s">
        <v>22</v>
      </c>
      <c r="D16" s="80" t="s">
        <v>63</v>
      </c>
      <c r="E16" s="81">
        <v>49</v>
      </c>
      <c r="F16" s="80"/>
      <c r="G16" s="80"/>
      <c r="H16" s="80"/>
      <c r="I16" s="80"/>
      <c r="J16" s="80"/>
      <c r="K16" s="81">
        <v>49</v>
      </c>
      <c r="L16" s="81"/>
      <c r="M16" s="80"/>
      <c r="N16" s="81"/>
      <c r="O16" s="80"/>
      <c r="P16" s="81"/>
      <c r="Q16" s="80"/>
      <c r="R16" s="82"/>
      <c r="S16" s="81" t="str">
        <f>IF('Historique des gardes'!$H16="","",IF(OR('Historique des gardes'!$H16="Bancontact",'Historique des gardes'!$H16="Cash"),'Historique des gardes'!$P16,'Historique des gardes'!$L16+'Historique des gardes'!$N16+'Historique des gardes'!$P16))</f>
        <v/>
      </c>
      <c r="T16" s="80"/>
      <c r="U16" s="80"/>
    </row>
    <row r="17" spans="1:21" x14ac:dyDescent="0.25">
      <c r="A17" s="99">
        <v>42370</v>
      </c>
      <c r="B17" s="97" t="s">
        <v>97</v>
      </c>
      <c r="C17" s="80" t="s">
        <v>22</v>
      </c>
      <c r="D17" s="80" t="s">
        <v>65</v>
      </c>
      <c r="E17" s="81">
        <v>49</v>
      </c>
      <c r="F17" s="80"/>
      <c r="G17" s="80"/>
      <c r="H17" s="80"/>
      <c r="I17" s="80"/>
      <c r="J17" s="80"/>
      <c r="K17" s="81">
        <v>49</v>
      </c>
      <c r="L17" s="81"/>
      <c r="M17" s="80"/>
      <c r="N17" s="81"/>
      <c r="O17" s="80"/>
      <c r="P17" s="81"/>
      <c r="Q17" s="80"/>
      <c r="R17" s="82"/>
      <c r="S17" s="81" t="str">
        <f>IF('Historique des gardes'!$H17="","",IF(OR('Historique des gardes'!$H17="Bancontact",'Historique des gardes'!$H17="Cash"),'Historique des gardes'!$P17,'Historique des gardes'!$L17+'Historique des gardes'!$N17+'Historique des gardes'!$P17))</f>
        <v/>
      </c>
      <c r="T17" s="80"/>
      <c r="U17" s="80"/>
    </row>
    <row r="18" spans="1:21" x14ac:dyDescent="0.25">
      <c r="A18" s="99">
        <v>42370</v>
      </c>
      <c r="B18" s="97">
        <v>6</v>
      </c>
      <c r="C18" s="80" t="s">
        <v>22</v>
      </c>
      <c r="D18" s="80" t="s">
        <v>63</v>
      </c>
      <c r="E18" s="81">
        <v>49</v>
      </c>
      <c r="F18" s="80"/>
      <c r="G18" s="80"/>
      <c r="H18" s="80"/>
      <c r="I18" s="80"/>
      <c r="J18" s="80"/>
      <c r="K18" s="81">
        <v>49</v>
      </c>
      <c r="L18" s="81"/>
      <c r="M18" s="80"/>
      <c r="N18" s="81"/>
      <c r="O18" s="80"/>
      <c r="P18" s="81"/>
      <c r="Q18" s="80"/>
      <c r="R18" s="82"/>
      <c r="S18" s="81" t="str">
        <f>IF('Historique des gardes'!$H18="","",IF(OR('Historique des gardes'!$H18="Bancontact",'Historique des gardes'!$H18="Cash"),'Historique des gardes'!$P18,'Historique des gardes'!$L18+'Historique des gardes'!$N18+'Historique des gardes'!$P18))</f>
        <v/>
      </c>
      <c r="T18" s="80"/>
      <c r="U18" s="80"/>
    </row>
    <row r="19" spans="1:21" x14ac:dyDescent="0.25">
      <c r="A19" s="99">
        <v>264923</v>
      </c>
      <c r="B19" s="97" t="s">
        <v>89</v>
      </c>
      <c r="C19" s="80" t="s">
        <v>23</v>
      </c>
      <c r="D19" s="80" t="s">
        <v>64</v>
      </c>
      <c r="E19" s="81">
        <v>42</v>
      </c>
      <c r="F19" s="80" t="s">
        <v>98</v>
      </c>
      <c r="G19" s="80"/>
      <c r="H19" s="80" t="s">
        <v>100</v>
      </c>
      <c r="I19" s="80" t="s">
        <v>101</v>
      </c>
      <c r="J19" s="80" t="s">
        <v>99</v>
      </c>
      <c r="K19" s="81">
        <v>0</v>
      </c>
      <c r="L19" s="81"/>
      <c r="M19" s="80"/>
      <c r="N19" s="81"/>
      <c r="O19" s="80"/>
      <c r="P19" s="81"/>
      <c r="Q19" s="80"/>
      <c r="R19" s="82"/>
      <c r="S19" s="81">
        <f>IF('Historique des gardes'!$H19="","",IF(OR('Historique des gardes'!$H19="Bancontact",'Historique des gardes'!$H19="Cash"),'Historique des gardes'!$P19,'Historique des gardes'!$L19+'Historique des gardes'!$N19+'Historique des gardes'!$P19))</f>
        <v>0</v>
      </c>
      <c r="T19" s="80"/>
      <c r="U19" s="80"/>
    </row>
    <row r="20" spans="1:21" ht="15.75" thickBot="1" x14ac:dyDescent="0.3">
      <c r="A20" s="99">
        <v>264923</v>
      </c>
      <c r="B20" s="97" t="s">
        <v>89</v>
      </c>
      <c r="C20" s="80" t="s">
        <v>23</v>
      </c>
      <c r="D20" s="118" t="s">
        <v>64</v>
      </c>
      <c r="E20" s="119">
        <v>42</v>
      </c>
      <c r="F20" s="118" t="s">
        <v>98</v>
      </c>
      <c r="G20" s="118"/>
      <c r="H20" s="118" t="s">
        <v>100</v>
      </c>
      <c r="I20" s="118" t="s">
        <v>101</v>
      </c>
      <c r="J20" s="118" t="s">
        <v>99</v>
      </c>
      <c r="K20" s="119">
        <v>0</v>
      </c>
      <c r="L20" s="119"/>
      <c r="M20" s="118"/>
      <c r="N20" s="119"/>
      <c r="O20" s="118"/>
      <c r="P20" s="119"/>
      <c r="Q20" s="118"/>
      <c r="R20" s="120"/>
      <c r="S20" s="119">
        <f>IF('Historique des gardes'!$H20="","",IF(OR('Historique des gardes'!$H20="Bancontact",'Historique des gardes'!$H20="Cash"),'Historique des gardes'!$P20,'Historique des gardes'!$L20+'Historique des gardes'!$N20+'Historique des gardes'!$P20))</f>
        <v>0</v>
      </c>
      <c r="T20" s="118"/>
      <c r="U20" s="118"/>
    </row>
    <row r="21" spans="1:21" x14ac:dyDescent="0.25">
      <c r="A21" s="99">
        <v>1384031</v>
      </c>
      <c r="B21" s="97">
        <v>3</v>
      </c>
      <c r="C21" s="80" t="s">
        <v>23</v>
      </c>
      <c r="D21" s="80" t="s">
        <v>62</v>
      </c>
      <c r="E21" s="81">
        <v>25</v>
      </c>
      <c r="F21" s="80"/>
      <c r="G21" s="80"/>
      <c r="H21" s="80"/>
      <c r="I21" s="80"/>
      <c r="J21" s="80"/>
      <c r="K21" s="81">
        <v>25</v>
      </c>
      <c r="L21" s="81"/>
      <c r="M21" s="80"/>
      <c r="N21" s="81"/>
      <c r="O21" s="80"/>
      <c r="P21" s="81"/>
      <c r="Q21" s="80"/>
      <c r="R21" s="82"/>
      <c r="S21" s="81" t="str">
        <f>IF('Historique des gardes'!$H21="","",IF(OR('Historique des gardes'!$H21="Bancontact",'Historique des gardes'!$H21="Cash"),'Historique des gardes'!$P21,'Historique des gardes'!$L21+'Historique des gardes'!$N21+'Historique des gardes'!$P21))</f>
        <v/>
      </c>
      <c r="T21" s="80"/>
      <c r="U21" s="80"/>
    </row>
    <row r="22" spans="1:21" ht="15.75" thickBot="1" x14ac:dyDescent="0.3">
      <c r="A22" s="99">
        <v>1384031</v>
      </c>
      <c r="B22" s="97">
        <v>3</v>
      </c>
      <c r="C22" s="80" t="s">
        <v>23</v>
      </c>
      <c r="D22" s="118" t="s">
        <v>65</v>
      </c>
      <c r="E22" s="119">
        <v>49</v>
      </c>
      <c r="F22" s="118"/>
      <c r="G22" s="118"/>
      <c r="H22" s="118"/>
      <c r="I22" s="118"/>
      <c r="J22" s="118"/>
      <c r="K22" s="119">
        <v>49</v>
      </c>
      <c r="L22" s="119"/>
      <c r="M22" s="118"/>
      <c r="N22" s="119"/>
      <c r="O22" s="118"/>
      <c r="P22" s="119"/>
      <c r="Q22" s="118"/>
      <c r="R22" s="120"/>
      <c r="S22" s="119" t="str">
        <f>IF('Historique des gardes'!$H22="","",IF(OR('Historique des gardes'!$H22="Bancontact",'Historique des gardes'!$H22="Cash"),'Historique des gardes'!$P22,'Historique des gardes'!$L22+'Historique des gardes'!$N22+'Historique des gardes'!$P22))</f>
        <v/>
      </c>
      <c r="T22" s="118"/>
      <c r="U22" s="118"/>
    </row>
  </sheetData>
  <mergeCells count="1">
    <mergeCell ref="F1:F2"/>
  </mergeCells>
  <dataValidations count="1">
    <dataValidation type="list" allowBlank="1" showInputMessage="1" showErrorMessage="1" sqref="T6:T14">
      <formula1>"Cloturé,TM envoi 1,TM envoi 2,TM recouvrement,Mut envoi 1,Mut envoi 2,Mut recouvrement,Hon envoi 1,Hon envoi 2,Hon recouvrement"</formula1>
    </dataValidation>
  </dataValidations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2049" r:id="rId3" name="TextBox1">
          <controlPr defaultSize="0" autoLine="0" r:id="rId4">
            <anchor moveWithCells="1">
              <from>
                <xdr:col>6</xdr:col>
                <xdr:colOff>9525</xdr:colOff>
                <xdr:row>2</xdr:row>
                <xdr:rowOff>57150</xdr:rowOff>
              </from>
              <to>
                <xdr:col>6</xdr:col>
                <xdr:colOff>1419225</xdr:colOff>
                <xdr:row>2</xdr:row>
                <xdr:rowOff>304800</xdr:rowOff>
              </to>
            </anchor>
          </controlPr>
        </control>
      </mc:Choice>
      <mc:Fallback>
        <control shapeId="2049" r:id="rId3" name="TextBox1"/>
      </mc:Fallback>
    </mc:AlternateContent>
  </controls>
  <tableParts count="1">
    <tablePart r:id="rId5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G8"/>
  <sheetViews>
    <sheetView workbookViewId="0">
      <selection activeCell="B5" sqref="B5"/>
    </sheetView>
  </sheetViews>
  <sheetFormatPr baseColWidth="10" defaultColWidth="9.140625" defaultRowHeight="15" x14ac:dyDescent="0.25"/>
  <cols>
    <col min="1" max="2" width="16.42578125" customWidth="1"/>
    <col min="3" max="3" width="14" customWidth="1"/>
    <col min="5" max="5" width="24" customWidth="1"/>
    <col min="6" max="6" width="15.85546875" customWidth="1"/>
    <col min="7" max="7" width="14.140625" customWidth="1"/>
  </cols>
  <sheetData>
    <row r="1" spans="1:7" ht="14.45" customHeight="1" x14ac:dyDescent="0.25">
      <c r="A1" s="93"/>
      <c r="B1" s="92"/>
      <c r="C1" s="92"/>
      <c r="F1" s="95" t="s">
        <v>4</v>
      </c>
      <c r="G1" t="s">
        <v>22</v>
      </c>
    </row>
    <row r="2" spans="1:7" ht="18" customHeight="1" x14ac:dyDescent="0.3">
      <c r="A2" s="92" t="s">
        <v>24</v>
      </c>
      <c r="B2" s="92"/>
      <c r="C2" s="92"/>
      <c r="F2" s="95" t="s">
        <v>2</v>
      </c>
      <c r="G2" s="3">
        <v>42402</v>
      </c>
    </row>
    <row r="3" spans="1:7" ht="14.45" customHeight="1" x14ac:dyDescent="0.3">
      <c r="A3" s="92"/>
      <c r="B3" s="92"/>
      <c r="C3" s="92"/>
    </row>
    <row r="4" spans="1:7" x14ac:dyDescent="0.25">
      <c r="A4" s="83" t="s">
        <v>2</v>
      </c>
      <c r="B4" s="84" t="s">
        <v>4</v>
      </c>
      <c r="C4" s="85" t="s">
        <v>25</v>
      </c>
      <c r="F4" t="s">
        <v>26</v>
      </c>
    </row>
    <row r="5" spans="1:7" ht="14.45" x14ac:dyDescent="0.3">
      <c r="A5" s="86">
        <v>42371</v>
      </c>
      <c r="B5" s="87" t="s">
        <v>22</v>
      </c>
      <c r="C5" s="88">
        <v>49</v>
      </c>
      <c r="F5" s="75">
        <v>42</v>
      </c>
    </row>
    <row r="6" spans="1:7" ht="14.45" x14ac:dyDescent="0.3">
      <c r="A6" s="86">
        <v>42371</v>
      </c>
      <c r="B6" s="87" t="s">
        <v>22</v>
      </c>
      <c r="C6" s="88">
        <v>49</v>
      </c>
    </row>
    <row r="7" spans="1:7" ht="14.45" x14ac:dyDescent="0.3">
      <c r="A7" s="86">
        <v>42402</v>
      </c>
      <c r="B7" s="87" t="s">
        <v>22</v>
      </c>
      <c r="C7" s="88">
        <v>42</v>
      </c>
    </row>
    <row r="8" spans="1:7" ht="14.45" x14ac:dyDescent="0.3">
      <c r="A8" s="89">
        <v>42410</v>
      </c>
      <c r="B8" s="90" t="s">
        <v>22</v>
      </c>
      <c r="C8" s="91">
        <v>49</v>
      </c>
    </row>
  </sheetData>
  <pageMargins left="0.7" right="0.7" top="0.75" bottom="0.75" header="0.3" footer="0.3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1</vt:i4>
      </vt:variant>
    </vt:vector>
  </HeadingPairs>
  <TitlesOfParts>
    <vt:vector size="5" baseType="lpstr">
      <vt:lpstr>Liste des médecins</vt:lpstr>
      <vt:lpstr>Encodage des gardes</vt:lpstr>
      <vt:lpstr>Historique des gardes</vt:lpstr>
      <vt:lpstr>Paiement des médecins</vt:lpstr>
      <vt:lpstr>typesactes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Kilian Spieczny</cp:lastModifiedBy>
  <dcterms:created xsi:type="dcterms:W3CDTF">2006-09-16T00:00:00Z</dcterms:created>
  <dcterms:modified xsi:type="dcterms:W3CDTF">2016-11-28T15:49:59Z</dcterms:modified>
</cp:coreProperties>
</file>