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drawings/drawing7.xml" ContentType="application/vnd.openxmlformats-officedocument.drawing+xml"/>
  <Override PartName="/xl/tables/table6.xml" ContentType="application/vnd.openxmlformats-officedocument.spreadsheetml.table+xml"/>
  <Override PartName="/xl/drawings/drawing8.xml" ContentType="application/vnd.openxmlformats-officedocument.drawing+xml"/>
  <Override PartName="/xl/tables/table7.xml" ContentType="application/vnd.openxmlformats-officedocument.spreadsheetml.table+xml"/>
  <Override PartName="/xl/drawings/drawing9.xml" ContentType="application/vnd.openxmlformats-officedocument.drawing+xml"/>
  <Override PartName="/xl/tables/table8.xml" ContentType="application/vnd.openxmlformats-officedocument.spreadsheetml.table+xml"/>
  <Override PartName="/xl/drawings/drawing10.xml" ContentType="application/vnd.openxmlformats-officedocument.drawing+xml"/>
  <Override PartName="/xl/tables/table9.xml" ContentType="application/vnd.openxmlformats-officedocument.spreadsheetml.table+xml"/>
  <Override PartName="/xl/drawings/drawing11.xml" ContentType="application/vnd.openxmlformats-officedocument.drawing+xml"/>
  <Override PartName="/xl/tables/table10.xml" ContentType="application/vnd.openxmlformats-officedocument.spreadsheetml.table+xml"/>
  <Override PartName="/xl/drawings/drawing12.xml" ContentType="application/vnd.openxmlformats-officedocument.drawing+xml"/>
  <Override PartName="/xl/tables/table11.xml" ContentType="application/vnd.openxmlformats-officedocument.spreadsheetml.table+xml"/>
  <Override PartName="/xl/drawings/drawing13.xml" ContentType="application/vnd.openxmlformats-officedocument.drawing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B30410F-F142-6C75-8FE4-BCCB68B04300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otfi GARZOUN\Desktop\"/>
    </mc:Choice>
  </mc:AlternateContent>
  <bookViews>
    <workbookView xWindow="0" yWindow="0" windowWidth="20490" windowHeight="7635" activeTab="2"/>
  </bookViews>
  <sheets>
    <sheet name="Accueil" sheetId="1" r:id="rId1"/>
    <sheet name="Janvier" sheetId="2" r:id="rId2"/>
    <sheet name="Février" sheetId="3" r:id="rId3"/>
    <sheet name="Mars" sheetId="4" r:id="rId4"/>
    <sheet name="Avril" sheetId="5" r:id="rId5"/>
    <sheet name="Mai" sheetId="6" r:id="rId6"/>
    <sheet name="Juin" sheetId="7" r:id="rId7"/>
    <sheet name="Juillet" sheetId="8" r:id="rId8"/>
    <sheet name="Août" sheetId="9" r:id="rId9"/>
    <sheet name="Septembre" sheetId="10" r:id="rId10"/>
    <sheet name="Octobre" sheetId="11" r:id="rId11"/>
    <sheet name="Novembre" sheetId="12" r:id="rId12"/>
    <sheet name="Décembre" sheetId="13" r:id="rId13"/>
  </sheets>
  <externalReferences>
    <externalReference r:id="rId14"/>
  </externalReferences>
  <calcPr calcId="162913" calcMode="manual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7" i="6" l="1"/>
  <c r="L8" i="6"/>
  <c r="L9" i="6"/>
  <c r="L10" i="6"/>
  <c r="L11" i="6"/>
  <c r="L12" i="6"/>
  <c r="L13" i="6"/>
  <c r="L14" i="6"/>
  <c r="L15" i="6"/>
  <c r="L16" i="6"/>
  <c r="K7" i="6"/>
  <c r="K8" i="6"/>
  <c r="K9" i="6"/>
  <c r="K10" i="6"/>
  <c r="K11" i="6"/>
  <c r="K12" i="6"/>
  <c r="K13" i="6"/>
  <c r="K14" i="6"/>
  <c r="K15" i="6"/>
  <c r="K16" i="6"/>
  <c r="L7" i="7"/>
  <c r="L8" i="7"/>
  <c r="L9" i="7"/>
  <c r="L10" i="7"/>
  <c r="L11" i="7"/>
  <c r="L12" i="7"/>
  <c r="L13" i="7"/>
  <c r="L14" i="7"/>
  <c r="L15" i="7"/>
  <c r="L16" i="7"/>
  <c r="L7" i="9"/>
  <c r="L8" i="9"/>
  <c r="L9" i="9"/>
  <c r="L10" i="9"/>
  <c r="L11" i="9"/>
  <c r="L12" i="9"/>
  <c r="L13" i="9"/>
  <c r="L14" i="9"/>
  <c r="L15" i="9"/>
  <c r="L16" i="9"/>
  <c r="K7" i="9"/>
  <c r="K8" i="9"/>
  <c r="K9" i="9"/>
  <c r="K10" i="9"/>
  <c r="K11" i="9"/>
  <c r="K12" i="9"/>
  <c r="K13" i="9"/>
  <c r="K14" i="9"/>
  <c r="K15" i="9"/>
  <c r="K16" i="9"/>
  <c r="L7" i="8"/>
  <c r="L8" i="8"/>
  <c r="L9" i="8"/>
  <c r="L10" i="8"/>
  <c r="L11" i="8"/>
  <c r="L12" i="8"/>
  <c r="L13" i="8"/>
  <c r="L14" i="8"/>
  <c r="L15" i="8"/>
  <c r="L16" i="8"/>
  <c r="M9" i="5" l="1"/>
  <c r="M10" i="5"/>
  <c r="M11" i="5"/>
  <c r="M12" i="5"/>
  <c r="M13" i="5"/>
  <c r="M14" i="5"/>
  <c r="M15" i="5"/>
  <c r="M16" i="5"/>
  <c r="M17" i="5"/>
  <c r="M8" i="5"/>
  <c r="M9" i="2"/>
  <c r="M10" i="2"/>
  <c r="M11" i="2"/>
  <c r="M12" i="2"/>
  <c r="M13" i="2"/>
  <c r="M14" i="2"/>
  <c r="M15" i="2"/>
  <c r="M16" i="2"/>
  <c r="M17" i="2"/>
  <c r="M8" i="2"/>
  <c r="M9" i="3"/>
  <c r="M10" i="3"/>
  <c r="M11" i="3"/>
  <c r="M12" i="3"/>
  <c r="M13" i="3"/>
  <c r="M14" i="3"/>
  <c r="M15" i="3"/>
  <c r="M16" i="3"/>
  <c r="M17" i="3"/>
  <c r="M8" i="3"/>
  <c r="B4" i="13"/>
  <c r="K16" i="13"/>
  <c r="J16" i="13"/>
  <c r="I16" i="13"/>
  <c r="K15" i="13"/>
  <c r="J15" i="13"/>
  <c r="I15" i="13"/>
  <c r="K14" i="13"/>
  <c r="J14" i="13"/>
  <c r="I14" i="13"/>
  <c r="K13" i="13"/>
  <c r="J13" i="13"/>
  <c r="I13" i="13"/>
  <c r="K12" i="13"/>
  <c r="J12" i="13"/>
  <c r="I12" i="13"/>
  <c r="K11" i="13"/>
  <c r="J11" i="13"/>
  <c r="I11" i="13"/>
  <c r="K10" i="13"/>
  <c r="J10" i="13"/>
  <c r="I10" i="13"/>
  <c r="K9" i="13"/>
  <c r="J9" i="13"/>
  <c r="I9" i="13"/>
  <c r="K8" i="13"/>
  <c r="J8" i="13"/>
  <c r="I8" i="13"/>
  <c r="K7" i="13"/>
  <c r="J7" i="13"/>
  <c r="I7" i="13"/>
  <c r="N16" i="12"/>
  <c r="M16" i="12"/>
  <c r="L16" i="12"/>
  <c r="N15" i="12"/>
  <c r="M15" i="12"/>
  <c r="L15" i="12"/>
  <c r="N14" i="12"/>
  <c r="M14" i="12"/>
  <c r="L14" i="12"/>
  <c r="N13" i="12"/>
  <c r="M13" i="12"/>
  <c r="L13" i="12"/>
  <c r="N12" i="12"/>
  <c r="M12" i="12"/>
  <c r="L12" i="12"/>
  <c r="N11" i="12"/>
  <c r="M11" i="12"/>
  <c r="L11" i="12"/>
  <c r="N10" i="12"/>
  <c r="M10" i="12"/>
  <c r="L10" i="12"/>
  <c r="N9" i="12"/>
  <c r="M9" i="12"/>
  <c r="L9" i="12"/>
  <c r="N8" i="12"/>
  <c r="M8" i="12"/>
  <c r="L8" i="12"/>
  <c r="N7" i="12"/>
  <c r="M7" i="12"/>
  <c r="L7" i="12"/>
  <c r="B4" i="12"/>
  <c r="N16" i="11"/>
  <c r="M16" i="11"/>
  <c r="L16" i="11"/>
  <c r="N15" i="11"/>
  <c r="M15" i="11"/>
  <c r="L15" i="11"/>
  <c r="N14" i="11"/>
  <c r="M14" i="11"/>
  <c r="L14" i="11"/>
  <c r="N13" i="11"/>
  <c r="M13" i="11"/>
  <c r="L13" i="11"/>
  <c r="N12" i="11"/>
  <c r="M12" i="11"/>
  <c r="L12" i="11"/>
  <c r="N11" i="11"/>
  <c r="M11" i="11"/>
  <c r="L11" i="11"/>
  <c r="N10" i="11"/>
  <c r="M10" i="11"/>
  <c r="L10" i="11"/>
  <c r="N9" i="11"/>
  <c r="M9" i="11"/>
  <c r="L9" i="11"/>
  <c r="N8" i="11"/>
  <c r="M8" i="11"/>
  <c r="L8" i="11"/>
  <c r="N7" i="11"/>
  <c r="M7" i="11"/>
  <c r="L7" i="11"/>
  <c r="B4" i="11"/>
  <c r="M16" i="10"/>
  <c r="L16" i="10"/>
  <c r="K16" i="10"/>
  <c r="M15" i="10"/>
  <c r="L15" i="10"/>
  <c r="K15" i="10"/>
  <c r="M14" i="10"/>
  <c r="L14" i="10"/>
  <c r="K14" i="10"/>
  <c r="M13" i="10"/>
  <c r="L13" i="10"/>
  <c r="K13" i="10"/>
  <c r="M12" i="10"/>
  <c r="L12" i="10"/>
  <c r="K12" i="10"/>
  <c r="M11" i="10"/>
  <c r="L11" i="10"/>
  <c r="K11" i="10"/>
  <c r="M10" i="10"/>
  <c r="L10" i="10"/>
  <c r="K10" i="10"/>
  <c r="M9" i="10"/>
  <c r="L9" i="10"/>
  <c r="K9" i="10"/>
  <c r="M8" i="10"/>
  <c r="L8" i="10"/>
  <c r="K8" i="10"/>
  <c r="M7" i="10"/>
  <c r="L7" i="10"/>
  <c r="K7" i="10"/>
  <c r="B4" i="10"/>
  <c r="M16" i="9"/>
  <c r="M15" i="9"/>
  <c r="M14" i="9"/>
  <c r="M13" i="9"/>
  <c r="M12" i="9"/>
  <c r="M11" i="9"/>
  <c r="M10" i="9"/>
  <c r="M9" i="9"/>
  <c r="M8" i="9"/>
  <c r="M7" i="9"/>
  <c r="B4" i="9"/>
  <c r="M16" i="8"/>
  <c r="K16" i="8"/>
  <c r="M15" i="8"/>
  <c r="K15" i="8"/>
  <c r="M14" i="8"/>
  <c r="K14" i="8"/>
  <c r="M13" i="8"/>
  <c r="K13" i="8"/>
  <c r="M12" i="8"/>
  <c r="K12" i="8"/>
  <c r="M11" i="8"/>
  <c r="K11" i="8"/>
  <c r="M10" i="8"/>
  <c r="K10" i="8"/>
  <c r="M9" i="8"/>
  <c r="K9" i="8"/>
  <c r="M8" i="8"/>
  <c r="K8" i="8"/>
  <c r="M7" i="8"/>
  <c r="K7" i="8"/>
  <c r="B4" i="8"/>
  <c r="M16" i="7"/>
  <c r="K16" i="7"/>
  <c r="M15" i="7"/>
  <c r="K15" i="7"/>
  <c r="M14" i="7"/>
  <c r="K14" i="7"/>
  <c r="M13" i="7"/>
  <c r="K13" i="7"/>
  <c r="M12" i="7"/>
  <c r="K12" i="7"/>
  <c r="M11" i="7"/>
  <c r="K11" i="7"/>
  <c r="M10" i="7"/>
  <c r="K10" i="7"/>
  <c r="M9" i="7"/>
  <c r="K9" i="7"/>
  <c r="M8" i="7"/>
  <c r="K8" i="7"/>
  <c r="M7" i="7"/>
  <c r="K7" i="7"/>
  <c r="B4" i="7"/>
  <c r="M16" i="6"/>
  <c r="M15" i="6"/>
  <c r="M14" i="6"/>
  <c r="M13" i="6"/>
  <c r="M12" i="6"/>
  <c r="M11" i="6"/>
  <c r="M10" i="6"/>
  <c r="M9" i="6"/>
  <c r="M8" i="6"/>
  <c r="M7" i="6"/>
  <c r="B4" i="6"/>
  <c r="N17" i="5"/>
  <c r="N16" i="5"/>
  <c r="N15" i="5"/>
  <c r="N14" i="5"/>
  <c r="N13" i="5"/>
  <c r="N12" i="5"/>
  <c r="N11" i="5"/>
  <c r="N10" i="5"/>
  <c r="N9" i="5"/>
  <c r="N8" i="5"/>
  <c r="C5" i="5"/>
  <c r="N17" i="4"/>
  <c r="M17" i="4"/>
  <c r="N16" i="4"/>
  <c r="M16" i="4"/>
  <c r="N15" i="4"/>
  <c r="M15" i="4"/>
  <c r="N14" i="4"/>
  <c r="M14" i="4"/>
  <c r="N13" i="4"/>
  <c r="M13" i="4"/>
  <c r="N12" i="4"/>
  <c r="M12" i="4"/>
  <c r="N11" i="4"/>
  <c r="M11" i="4"/>
  <c r="N10" i="4"/>
  <c r="M10" i="4"/>
  <c r="N9" i="4"/>
  <c r="M9" i="4"/>
  <c r="N8" i="4"/>
  <c r="M8" i="4"/>
  <c r="C5" i="4"/>
  <c r="C5" i="2"/>
  <c r="N17" i="3"/>
  <c r="N16" i="3"/>
  <c r="N15" i="3"/>
  <c r="N14" i="3"/>
  <c r="N13" i="3"/>
  <c r="N12" i="3"/>
  <c r="N11" i="3"/>
  <c r="N10" i="3"/>
  <c r="N9" i="3"/>
  <c r="N8" i="3"/>
  <c r="C5" i="3"/>
  <c r="O17" i="2"/>
  <c r="N17" i="2"/>
  <c r="O16" i="2"/>
  <c r="N16" i="2"/>
  <c r="O15" i="2"/>
  <c r="N15" i="2"/>
  <c r="O14" i="2"/>
  <c r="N14" i="2"/>
  <c r="O13" i="2"/>
  <c r="N13" i="2"/>
  <c r="O12" i="2"/>
  <c r="N12" i="2"/>
  <c r="O11" i="2"/>
  <c r="N11" i="2"/>
  <c r="O10" i="2"/>
  <c r="N10" i="2"/>
  <c r="O9" i="2"/>
  <c r="N9" i="2"/>
  <c r="O8" i="2"/>
  <c r="N8" i="2"/>
</calcChain>
</file>

<file path=xl/sharedStrings.xml><?xml version="1.0" encoding="utf-8"?>
<sst xmlns="http://schemas.openxmlformats.org/spreadsheetml/2006/main" count="524" uniqueCount="52">
  <si>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</si>
  <si>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</si>
  <si>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</si>
  <si>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</si>
  <si>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</si>
  <si>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</si>
  <si>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</si>
  <si>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</si>
  <si>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</si>
  <si>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</si>
  <si>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</si>
  <si>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</si>
  <si>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</si>
  <si>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Nom</t>
  </si>
  <si>
    <t>Prénom</t>
  </si>
  <si>
    <t>Sexe</t>
  </si>
  <si>
    <t>Date de Naissance</t>
  </si>
  <si>
    <t>Date d'Entrée</t>
  </si>
  <si>
    <t>Salaire de base</t>
  </si>
  <si>
    <t>Poste</t>
  </si>
  <si>
    <t>Rémunération brute</t>
  </si>
  <si>
    <t>Charges patronales</t>
  </si>
  <si>
    <t>Masse salariale</t>
  </si>
  <si>
    <t>Mois</t>
  </si>
  <si>
    <t>Age</t>
  </si>
  <si>
    <t>Nombre</t>
  </si>
  <si>
    <t>Nom1</t>
  </si>
  <si>
    <t>Prenom1</t>
  </si>
  <si>
    <t>M</t>
  </si>
  <si>
    <t>Nom2</t>
  </si>
  <si>
    <t>Prenom2</t>
  </si>
  <si>
    <t>Nom3</t>
  </si>
  <si>
    <t>Prenom3</t>
  </si>
  <si>
    <t>Nom4</t>
  </si>
  <si>
    <t>Prenom4</t>
  </si>
  <si>
    <t>Nom5</t>
  </si>
  <si>
    <t>Prenom5</t>
  </si>
  <si>
    <t>Nom6</t>
  </si>
  <si>
    <t>Prenom6</t>
  </si>
  <si>
    <t>F</t>
  </si>
  <si>
    <t>Nom7</t>
  </si>
  <si>
    <t>Prenom7</t>
  </si>
  <si>
    <t>Nom8</t>
  </si>
  <si>
    <t>Prenom8</t>
  </si>
  <si>
    <t>Nom9</t>
  </si>
  <si>
    <t>Prenom9</t>
  </si>
  <si>
    <t>Nom10</t>
  </si>
  <si>
    <t>Prenom10</t>
  </si>
  <si>
    <t>Colonne1</t>
  </si>
  <si>
    <t>Colonne2</t>
  </si>
  <si>
    <t>Colonne3</t>
  </si>
  <si>
    <t>Colonne4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</si>
</sst>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Verdana"/>
      <family val="2"/>
    </font>
    <font>
      <sz val="15"/>
      <color theme="1"/>
      <name val="Verdana"/>
      <family val="2"/>
    </font>
    <font>
      <sz val="10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3" fontId="0" fillId="0" borderId="0" xfId="0" applyNumberFormat="1"/>
    <xf numFmtId="14" fontId="1" fillId="0" borderId="1" xfId="0" applyNumberFormat="1" applyFont="1" applyBorder="1"/>
    <xf numFmtId="0" fontId="0" fillId="0" borderId="1" xfId="0" applyBorder="1"/>
    <xf numFmtId="14" fontId="0" fillId="0" borderId="1" xfId="0" applyNumberFormat="1" applyBorder="1"/>
    <xf numFmtId="3" fontId="0" fillId="0" borderId="1" xfId="0" applyNumberFormat="1" applyBorder="1"/>
    <xf numFmtId="14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3" fontId="2" fillId="0" borderId="0" xfId="0" applyNumberFormat="1" applyFont="1" applyAlignment="1">
      <alignment horizontal="left"/>
    </xf>
  </cellXfs>
  <cellStyles count="1">
    <cellStyle name="Normal" xfId="0" builtinId="0"/>
  </cellStyles>
  <dxfs count="170"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0" formatCode="General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0" formatCode="General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0" formatCode="General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0" formatCode="General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0" formatCode="General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0" formatCode="General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b/>
        <i val="0"/>
        <color theme="1"/>
      </font>
      <border>
        <top style="thin">
          <color auto="1"/>
        </top>
        <bottom style="thin">
          <color auto="1"/>
        </bottom>
      </border>
    </dxf>
    <dxf>
      <font>
        <color theme="1" tint="0.34998626667073579"/>
      </font>
      <border>
        <top style="thin">
          <color theme="0" tint="-0.14996795556505021"/>
        </top>
        <bottom style="thin">
          <color theme="0" tint="-0.14996795556505021"/>
        </bottom>
        <horizontal style="thin">
          <color theme="0" tint="-0.14996795556505021"/>
        </horizontal>
      </border>
    </dxf>
  </dxfs>
  <tableStyles count="1" defaultTableStyle="TableStyleMedium2" defaultPivotStyle="PivotStyleLight16">
    <tableStyle name="Style de tableau 1" pivot="0" count="2">
      <tableStyleElement type="wholeTable" dxfId="169"/>
      <tableStyleElement type="headerRow" dxfId="16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Drop" dropLines="12" dropStyle="combo" dx="16" fmlaLink="$H$2" fmlaRange="$K$3:$K$14" sel="2" val="0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ccueil!B10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ueil!B10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ccueil!B10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Accueil!B10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Accueil!B10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Accueil!B10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Accueil!B10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Accueil!B10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Accueil!B10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Accueil!B10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Accueil!B10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Accueil!B10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</xdr:row>
          <xdr:rowOff>28575</xdr:rowOff>
        </xdr:from>
        <xdr:to>
          <xdr:col>2</xdr:col>
          <xdr:colOff>1057275</xdr:colOff>
          <xdr:row>5</xdr:row>
          <xdr:rowOff>38100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190500</xdr:colOff>
      <xdr:row>3</xdr:row>
      <xdr:rowOff>152400</xdr:rowOff>
    </xdr:from>
    <xdr:to>
      <xdr:col>4</xdr:col>
      <xdr:colOff>419100</xdr:colOff>
      <xdr:row>5</xdr:row>
      <xdr:rowOff>95250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3390900" y="695325"/>
          <a:ext cx="1295400" cy="30480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Atteindre la feuille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1</xdr:row>
      <xdr:rowOff>19050</xdr:rowOff>
    </xdr:from>
    <xdr:to>
      <xdr:col>3</xdr:col>
      <xdr:colOff>714375</xdr:colOff>
      <xdr:row>3</xdr:row>
      <xdr:rowOff>9525</xdr:rowOff>
    </xdr:to>
    <xdr:sp macro="[1]!choixfeuille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2190750" y="19050"/>
          <a:ext cx="1724025" cy="352425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ACCUEIL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1</xdr:row>
      <xdr:rowOff>0</xdr:rowOff>
    </xdr:from>
    <xdr:to>
      <xdr:col>3</xdr:col>
      <xdr:colOff>666750</xdr:colOff>
      <xdr:row>2</xdr:row>
      <xdr:rowOff>171450</xdr:rowOff>
    </xdr:to>
    <xdr:sp macro="[1]!choixfeuille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2143125" y="0"/>
          <a:ext cx="1724025" cy="352425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ACCUEIL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19050</xdr:rowOff>
    </xdr:from>
    <xdr:to>
      <xdr:col>3</xdr:col>
      <xdr:colOff>657225</xdr:colOff>
      <xdr:row>3</xdr:row>
      <xdr:rowOff>9525</xdr:rowOff>
    </xdr:to>
    <xdr:sp macro="[1]!choixfeuille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2133600" y="19050"/>
          <a:ext cx="1724025" cy="352425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ACCUEIL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</xdr:colOff>
      <xdr:row>1</xdr:row>
      <xdr:rowOff>9525</xdr:rowOff>
    </xdr:from>
    <xdr:to>
      <xdr:col>3</xdr:col>
      <xdr:colOff>704850</xdr:colOff>
      <xdr:row>3</xdr:row>
      <xdr:rowOff>0</xdr:rowOff>
    </xdr:to>
    <xdr:sp macro="[1]!choixfeuille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2181225" y="9525"/>
          <a:ext cx="1724025" cy="352425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ACCUEIL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</xdr:col>
      <xdr:colOff>657225</xdr:colOff>
      <xdr:row>2</xdr:row>
      <xdr:rowOff>171450</xdr:rowOff>
    </xdr:to>
    <xdr:sp macro="[1]!choixfeuille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762000" y="190500"/>
          <a:ext cx="1419225" cy="36195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ACCUEIL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85725</xdr:rowOff>
    </xdr:from>
    <xdr:to>
      <xdr:col>2</xdr:col>
      <xdr:colOff>657225</xdr:colOff>
      <xdr:row>2</xdr:row>
      <xdr:rowOff>66675</xdr:rowOff>
    </xdr:to>
    <xdr:sp macro="[1]!choixfeuille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762000" y="85725"/>
          <a:ext cx="1419225" cy="36195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ACCUEIL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133350</xdr:rowOff>
    </xdr:from>
    <xdr:to>
      <xdr:col>2</xdr:col>
      <xdr:colOff>657225</xdr:colOff>
      <xdr:row>2</xdr:row>
      <xdr:rowOff>114300</xdr:rowOff>
    </xdr:to>
    <xdr:sp macro="[1]!choixfeuille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762000" y="133350"/>
          <a:ext cx="1419225" cy="36195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ACCUEIL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752475</xdr:colOff>
      <xdr:row>0</xdr:row>
      <xdr:rowOff>114300</xdr:rowOff>
    </xdr:from>
    <xdr:to>
      <xdr:col>2</xdr:col>
      <xdr:colOff>647700</xdr:colOff>
      <xdr:row>2</xdr:row>
      <xdr:rowOff>95250</xdr:rowOff>
    </xdr:to>
    <xdr:sp macro="[1]!choixfeuille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752475" y="114300"/>
          <a:ext cx="1419225" cy="36195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ACCUEIL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114300</xdr:rowOff>
    </xdr:from>
    <xdr:to>
      <xdr:col>2</xdr:col>
      <xdr:colOff>657225</xdr:colOff>
      <xdr:row>2</xdr:row>
      <xdr:rowOff>95250</xdr:rowOff>
    </xdr:to>
    <xdr:sp macro="[1]!choixfeuille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762000" y="114300"/>
          <a:ext cx="1419225" cy="36195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ACCUEIL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0</xdr:row>
      <xdr:rowOff>104775</xdr:rowOff>
    </xdr:from>
    <xdr:to>
      <xdr:col>2</xdr:col>
      <xdr:colOff>695325</xdr:colOff>
      <xdr:row>2</xdr:row>
      <xdr:rowOff>85725</xdr:rowOff>
    </xdr:to>
    <xdr:sp macro="[1]!choixfeuille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800100" y="104775"/>
          <a:ext cx="1419225" cy="36195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ACCUEIL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0</xdr:row>
      <xdr:rowOff>104775</xdr:rowOff>
    </xdr:from>
    <xdr:to>
      <xdr:col>2</xdr:col>
      <xdr:colOff>695325</xdr:colOff>
      <xdr:row>2</xdr:row>
      <xdr:rowOff>85725</xdr:rowOff>
    </xdr:to>
    <xdr:sp macro="[1]!choixfeuille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800100" y="104775"/>
          <a:ext cx="1419225" cy="36195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ACCUEIL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85725</xdr:rowOff>
    </xdr:from>
    <xdr:to>
      <xdr:col>2</xdr:col>
      <xdr:colOff>657225</xdr:colOff>
      <xdr:row>2</xdr:row>
      <xdr:rowOff>66675</xdr:rowOff>
    </xdr:to>
    <xdr:sp macro="[1]!choixfeuille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762000" y="85725"/>
          <a:ext cx="1419225" cy="36195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ACCUEIL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DB%20RH-2015/Tdb%20RH%20Pa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Donnees base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RECAP ANNUEL"/>
      <sheetName val="Analyse"/>
      <sheetName val="Tdb RH"/>
      <sheetName val="Service"/>
      <sheetName val="Departement"/>
      <sheetName val="Direction"/>
      <sheetName val="Analyse Direction"/>
      <sheetName val="Tdb Direction"/>
    </sheetNames>
    <definedNames>
      <definedName name="choixfeuill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ables/table1.xml><?xml version="1.0" encoding="utf-8"?>
<table xmlns="http://schemas.openxmlformats.org/spreadsheetml/2006/main" id="9" name="Paie1" displayName="Paie1" ref="C7:O17" totalsRowShown="0" dataDxfId="0">
  <autoFilter ref="C7:O1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name="Date" dataDxfId="13"/>
    <tableColumn id="2" name="Nom" dataDxfId="12"/>
    <tableColumn id="3" name="Prénom" dataDxfId="11"/>
    <tableColumn id="4" name="Sexe" dataDxfId="10"/>
    <tableColumn id="5" name="Date de Naissance" dataDxfId="9"/>
    <tableColumn id="6" name="Date d'Entrée" dataDxfId="8"/>
    <tableColumn id="9" name="Salaire de base" dataDxfId="7"/>
    <tableColumn id="10" name="Rémunération brute" dataDxfId="6"/>
    <tableColumn id="11" name="Charges patronales" dataDxfId="5"/>
    <tableColumn id="12" name="Masse salariale" dataDxfId="4"/>
    <tableColumn id="13" name="Mois" dataDxfId="3">
      <calculatedColumnFormula>PROPER(TEXT(C8,"mmmm"))</calculatedColumnFormula>
    </tableColumn>
    <tableColumn id="14" name="Age" dataDxfId="2">
      <calculatedColumnFormula>YEAR(TODAY())-YEAR([1]!Paie1[[#This Row],[Date de Naissance]])</calculatedColumnFormula>
    </tableColumn>
    <tableColumn id="15" name="Nombre" dataDxfId="1">
      <calculatedColumnFormula>1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0" name="Paie2" displayName="Paie2" ref="C7:O17" totalsRowShown="0" dataDxfId="99">
  <autoFilter ref="C7:O1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name="Date" dataDxfId="112"/>
    <tableColumn id="2" name="Nom" dataDxfId="111"/>
    <tableColumn id="3" name="Prénom" dataDxfId="110"/>
    <tableColumn id="4" name="Sexe" dataDxfId="109"/>
    <tableColumn id="5" name="Date de Naissance" dataDxfId="108"/>
    <tableColumn id="6" name="Date d'Entrée" dataDxfId="107"/>
    <tableColumn id="10" name="Salaire de base" dataDxfId="106"/>
    <tableColumn id="11" name="Rémunération brute" dataDxfId="105"/>
    <tableColumn id="12" name="Charges patronales" dataDxfId="104"/>
    <tableColumn id="13" name="Masse salariale" dataDxfId="103"/>
    <tableColumn id="14" name="Mois" dataDxfId="102">
      <calculatedColumnFormula>PROPER(TEXT(C8,"mmmm"))</calculatedColumnFormula>
    </tableColumn>
    <tableColumn id="15" name="Age" dataDxfId="101">
      <calculatedColumnFormula>YEAR(TODAY())-YEAR([1]!Paie2[[#This Row],[Date de Naissance]])</calculatedColumnFormula>
    </tableColumn>
    <tableColumn id="16" name="Nombre" dataDxfId="100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11" name="Paie3" displayName="Paie3" ref="C7:O17" totalsRowShown="0" dataDxfId="85">
  <autoFilter ref="C7:O1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name="Date" dataDxfId="98"/>
    <tableColumn id="2" name="Nom" dataDxfId="97"/>
    <tableColumn id="3" name="Prénom" dataDxfId="96"/>
    <tableColumn id="4" name="Sexe" dataDxfId="95"/>
    <tableColumn id="5" name="Date de Naissance" dataDxfId="94"/>
    <tableColumn id="6" name="Date d'Entrée" dataDxfId="93"/>
    <tableColumn id="9" name="Salaire de base" dataDxfId="92"/>
    <tableColumn id="10" name="Rémunération brute" dataDxfId="91"/>
    <tableColumn id="11" name="Charges patronales" dataDxfId="90"/>
    <tableColumn id="12" name="Masse salariale" dataDxfId="89"/>
    <tableColumn id="13" name="Mois" dataDxfId="88">
      <calculatedColumnFormula>PROPER(TEXT([1]!Paie3[[#This Row],[Date]],"mmmm"))</calculatedColumnFormula>
    </tableColumn>
    <tableColumn id="14" name="Age" dataDxfId="87">
      <calculatedColumnFormula>YEAR(TODAY())-YEAR([1]!Paie3[[#This Row],[Date de Naissance]])</calculatedColumnFormula>
    </tableColumn>
    <tableColumn id="15" name="Nombre" dataDxfId="86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12" name="Paie4" displayName="Paie4" ref="C7:O17" totalsRowShown="0" dataDxfId="71">
  <autoFilter ref="C7:O1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name="Date" dataDxfId="84"/>
    <tableColumn id="2" name="Nom" dataDxfId="83"/>
    <tableColumn id="3" name="Prénom" dataDxfId="82"/>
    <tableColumn id="4" name="Sexe" dataDxfId="81"/>
    <tableColumn id="5" name="Date de Naissance" dataDxfId="80"/>
    <tableColumn id="6" name="Date d'Entrée" dataDxfId="79"/>
    <tableColumn id="10" name="Salaire de base" dataDxfId="78"/>
    <tableColumn id="11" name="Rémunération brute" dataDxfId="77"/>
    <tableColumn id="12" name="Charges patronales" dataDxfId="76"/>
    <tableColumn id="13" name="Masse salariale" dataDxfId="75"/>
    <tableColumn id="14" name="Mois" dataDxfId="74">
      <calculatedColumnFormula>PROPER(TEXT(C8,"mmmm"))</calculatedColumnFormula>
    </tableColumn>
    <tableColumn id="15" name="Age" dataDxfId="73">
      <calculatedColumnFormula>YEAR(TODAY())-YEAR([1]!Paie4[[#This Row],[Date de Naissance]])</calculatedColumnFormula>
    </tableColumn>
    <tableColumn id="16" name="Nombre" dataDxfId="72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id="1" name="Tableau1" displayName="Tableau1" ref="B6:Q16" totalsRowShown="0" dataDxfId="56">
  <autoFilter ref="B6:Q16"/>
  <tableColumns count="16">
    <tableColumn id="1" name="Date" dataDxfId="70"/>
    <tableColumn id="2" name="Nom" dataDxfId="69"/>
    <tableColumn id="3" name="Prénom" dataDxfId="68"/>
    <tableColumn id="4" name="Sexe" dataDxfId="67"/>
    <tableColumn id="5" name="Date de Naissance" dataDxfId="66"/>
    <tableColumn id="6" name="Date d'Entrée" dataDxfId="65"/>
    <tableColumn id="7" name="Salaire de base" dataDxfId="64"/>
    <tableColumn id="8" name="Charges patronales" dataDxfId="63"/>
    <tableColumn id="9" name="Masse salariale" dataDxfId="62"/>
    <tableColumn id="10" name="Mois" dataDxfId="15">
      <calculatedColumnFormula>PROPER(TEXT(Tableau1[[#This Row],[Date]],"mmmm"))</calculatedColumnFormula>
    </tableColumn>
    <tableColumn id="11" name="Age" dataDxfId="14">
      <calculatedColumnFormula>YEAR(TODAY())-YEAR(Tableau1[[#This Row],[Date de Naissance]])</calculatedColumnFormula>
    </tableColumn>
    <tableColumn id="12" name="Nombre" dataDxfId="61">
      <calculatedColumnFormula>1</calculatedColumnFormula>
    </tableColumn>
    <tableColumn id="13" name="Colonne1" dataDxfId="60"/>
    <tableColumn id="14" name="Colonne2" dataDxfId="59"/>
    <tableColumn id="15" name="Colonne3" dataDxfId="58"/>
    <tableColumn id="16" name="Colonne4" dataDxfId="57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id="2" name="Tableau2" displayName="Tableau2" ref="B6:M16" totalsRowShown="0" headerRowDxfId="44" dataDxfId="43">
  <autoFilter ref="B6:M1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name="Date" dataDxfId="55"/>
    <tableColumn id="2" name="Nom" dataDxfId="54"/>
    <tableColumn id="3" name="Prénom" dataDxfId="53"/>
    <tableColumn id="4" name="Sexe" dataDxfId="52"/>
    <tableColumn id="5" name="Date de Naissance" dataDxfId="51"/>
    <tableColumn id="6" name="Date d'Entrée" dataDxfId="50"/>
    <tableColumn id="11" name="Salaire de base" dataDxfId="49"/>
    <tableColumn id="13" name="Charges patronales" dataDxfId="48"/>
    <tableColumn id="14" name="Masse salariale" dataDxfId="47"/>
    <tableColumn id="15" name="Mois" dataDxfId="46">
      <calculatedColumnFormula>PROPER(TEXT(#REF!,"mmmm"))</calculatedColumnFormula>
    </tableColumn>
    <tableColumn id="16" name="Age" dataDxfId="16">
      <calculatedColumnFormula>YEAR(TODAY())-YEAR(Tableau2[[#This Row],[Date de Naissance]])</calculatedColumnFormula>
    </tableColumn>
    <tableColumn id="17" name="Nombre" dataDxfId="45">
      <calculatedColumnFormula>1</calculatedColumnFormula>
    </tableColumn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id="3" name="Tableau3" displayName="Tableau3" ref="B6:M16" totalsRowShown="0" dataDxfId="31">
  <autoFilter ref="B6:M1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name="Date" dataDxfId="42"/>
    <tableColumn id="2" name="Nom" dataDxfId="41"/>
    <tableColumn id="3" name="Prénom" dataDxfId="40"/>
    <tableColumn id="4" name="Sexe" dataDxfId="39"/>
    <tableColumn id="5" name="Date de Naissance" dataDxfId="38"/>
    <tableColumn id="6" name="Date d'Entrée" dataDxfId="37"/>
    <tableColumn id="11" name="Salaire de base" dataDxfId="36"/>
    <tableColumn id="13" name="Charges patronales" dataDxfId="35"/>
    <tableColumn id="14" name="Masse salariale" dataDxfId="34"/>
    <tableColumn id="15" name="Mois" dataDxfId="33">
      <calculatedColumnFormula>PROPER(TEXT(#REF!,"mmmm"))</calculatedColumnFormula>
    </tableColumn>
    <tableColumn id="16" name="Age" dataDxfId="30">
      <calculatedColumnFormula>YEAR(TODAY())-YEAR(Tableau3[[#This Row],[Date de Naissance]])</calculatedColumnFormula>
    </tableColumn>
    <tableColumn id="17" name="Nombre" dataDxfId="32">
      <calculatedColumnFormula>1</calculatedColumnFormula>
    </tableColumn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id="4" name="Tableau4" displayName="Tableau4" ref="B6:M16" totalsRowShown="0" dataDxfId="19">
  <autoFilter ref="B6:M1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name="Date" dataDxfId="29"/>
    <tableColumn id="2" name="Nom" dataDxfId="28"/>
    <tableColumn id="3" name="Prénom" dataDxfId="27"/>
    <tableColumn id="4" name="Sexe" dataDxfId="26"/>
    <tableColumn id="5" name="Date de Naissance" dataDxfId="25"/>
    <tableColumn id="6" name="Date d'Entrée" dataDxfId="24"/>
    <tableColumn id="11" name="Salaire de base" dataDxfId="23"/>
    <tableColumn id="13" name="Charges patronales" dataDxfId="22"/>
    <tableColumn id="14" name="Masse salariale" dataDxfId="21"/>
    <tableColumn id="15" name="Mois" dataDxfId="18">
      <calculatedColumnFormula>PROPER(TEXT(Tableau4[[#This Row],[Date]],"mmmm"))</calculatedColumnFormula>
    </tableColumn>
    <tableColumn id="16" name="Age" dataDxfId="17">
      <calculatedColumnFormula>YEAR(TODAY())-YEAR(Tableau4[[#This Row],[Date de Naissance]])</calculatedColumnFormula>
    </tableColumn>
    <tableColumn id="17" name="Nombre" dataDxfId="20">
      <calculatedColumnFormula>1</calculatedColumnFormula>
    </tableColumn>
  </tableColumns>
  <tableStyleInfo name="TableStyleLight1" showFirstColumn="0" showLastColumn="0" showRowStripes="1" showColumnStripes="0"/>
</table>
</file>

<file path=xl/tables/table9.xml><?xml version="1.0" encoding="utf-8"?>
<table xmlns="http://schemas.openxmlformats.org/spreadsheetml/2006/main" id="5" name="Tableau5" displayName="Tableau5" ref="B6:M16" totalsRowShown="0" dataDxfId="155">
  <autoFilter ref="B6:M1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name="Date" dataDxfId="167"/>
    <tableColumn id="2" name="Nom" dataDxfId="166"/>
    <tableColumn id="3" name="Prénom" dataDxfId="165"/>
    <tableColumn id="4" name="Sexe" dataDxfId="164"/>
    <tableColumn id="5" name="Date de Naissance" dataDxfId="163"/>
    <tableColumn id="6" name="Date d'Entrée" dataDxfId="162"/>
    <tableColumn id="10" name="Salaire de base" dataDxfId="161"/>
    <tableColumn id="11" name="Charges patronales" dataDxfId="160"/>
    <tableColumn id="12" name="Masse salariale" dataDxfId="159"/>
    <tableColumn id="13" name="Mois" dataDxfId="158">
      <calculatedColumnFormula>PROPER(TEXT(#REF!,"mmmm"))</calculatedColumnFormula>
    </tableColumn>
    <tableColumn id="14" name="Age" dataDxfId="157">
      <calculatedColumnFormula>YEAR(TODAY())-YEAR(#REF!)</calculatedColumnFormula>
    </tableColumn>
    <tableColumn id="15" name="Nombre" dataDxfId="156">
      <calculatedColumnFormula>1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6" name="Tableau6" displayName="Tableau6" ref="B6:N16" totalsRowShown="0" headerRowDxfId="141" dataDxfId="140">
  <autoFilter ref="B6:N16"/>
  <tableColumns count="13">
    <tableColumn id="1" name="Date" dataDxfId="154"/>
    <tableColumn id="2" name="Nom" dataDxfId="153"/>
    <tableColumn id="3" name="Prénom" dataDxfId="152"/>
    <tableColumn id="4" name="Sexe" dataDxfId="151"/>
    <tableColumn id="5" name="Date de Naissance" dataDxfId="150"/>
    <tableColumn id="6" name="Date d'Entrée" dataDxfId="149"/>
    <tableColumn id="11" name="Salaire de base" dataDxfId="148"/>
    <tableColumn id="12" name="Poste" dataDxfId="147"/>
    <tableColumn id="13" name="Charges patronales" dataDxfId="146"/>
    <tableColumn id="14" name="Masse salariale" dataDxfId="145"/>
    <tableColumn id="15" name="Mois" dataDxfId="144">
      <calculatedColumnFormula>PROPER(TEXT(#REF!,"mmmm"))</calculatedColumnFormula>
    </tableColumn>
    <tableColumn id="16" name="Age" dataDxfId="143">
      <calculatedColumnFormula>YEAR(TODAY())-YEAR(#REF!)</calculatedColumnFormula>
    </tableColumn>
    <tableColumn id="17" name="Nombre" dataDxfId="142">
      <calculatedColumnFormula>1</calculatedColumnFormula>
    </tableColumn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7" name="Tableau7" displayName="Tableau7" ref="B6:N16" totalsRowShown="0" headerRowDxfId="126" dataDxfId="125">
  <autoFilter ref="B6:N16"/>
  <tableColumns count="13">
    <tableColumn id="1" name="Date" dataDxfId="139"/>
    <tableColumn id="2" name="Nom" dataDxfId="138"/>
    <tableColumn id="3" name="Prénom" dataDxfId="137"/>
    <tableColumn id="4" name="Sexe" dataDxfId="136"/>
    <tableColumn id="5" name="Date de Naissance" dataDxfId="135"/>
    <tableColumn id="6" name="Date d'Entrée" dataDxfId="134"/>
    <tableColumn id="11" name="Salaire de base" dataDxfId="133"/>
    <tableColumn id="12" name="Poste" dataDxfId="132"/>
    <tableColumn id="13" name="Charges patronales" dataDxfId="131"/>
    <tableColumn id="14" name="Masse salariale" dataDxfId="130"/>
    <tableColumn id="15" name="Mois" dataDxfId="129">
      <calculatedColumnFormula>PROPER(TEXT(#REF!,"mmmm"))</calculatedColumnFormula>
    </tableColumn>
    <tableColumn id="16" name="Age" dataDxfId="128">
      <calculatedColumnFormula>YEAR(TODAY())-YEAR(#REF!)</calculatedColumnFormula>
    </tableColumn>
    <tableColumn id="17" name="Nombre" dataDxfId="127">
      <calculatedColumnFormula>1</calculatedColumnFormula>
    </tableColumn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8" name="Tableau8" displayName="Tableau8" ref="B6:K16" totalsRowShown="0" headerRowDxfId="114" dataDxfId="113">
  <autoFilter ref="B6:K16"/>
  <tableColumns count="10">
    <tableColumn id="1" name="Date" dataDxfId="124"/>
    <tableColumn id="2" name="Nom" dataDxfId="123"/>
    <tableColumn id="3" name="Prénom" dataDxfId="122"/>
    <tableColumn id="4" name="Sexe" dataDxfId="121"/>
    <tableColumn id="5" name="Date de Naissance" dataDxfId="120"/>
    <tableColumn id="6" name="Date d'Entrée" dataDxfId="119"/>
    <tableColumn id="11" name="Salaire de base" dataDxfId="118"/>
    <tableColumn id="12" name="Mois" dataDxfId="117">
      <calculatedColumnFormula>PROPER(TEXT(#REF!,"mmmm"))</calculatedColumnFormula>
    </tableColumn>
    <tableColumn id="13" name="Age" dataDxfId="116">
      <calculatedColumnFormula>YEAR(TODAY())-YEAR(#REF!)</calculatedColumnFormula>
    </tableColumn>
    <tableColumn id="14" name="Nombre" dataDxfId="115">
      <calculatedColumnFormula>1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drawing" Target="../drawings/drawing1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H2:K14"/>
  <sheetViews>
    <sheetView workbookViewId="0">
      <selection activeCell="B10" sqref="B10"/>
    </sheetView>
  </sheetViews>
  <sheetFormatPr baseColWidth="10" defaultRowHeight="14.25" x14ac:dyDescent="0.2"/>
  <cols>
    <col min="8" max="11" width="0" hidden="1" customWidth="1"/>
  </cols>
  <sheetData>
    <row r="2" spans="8:11" x14ac:dyDescent="0.2">
      <c r="H2">
        <v>2</v>
      </c>
    </row>
    <row r="3" spans="8:11" x14ac:dyDescent="0.2">
      <c r="K3" t="s">
        <v>0</v>
      </c>
    </row>
    <row r="4" spans="8:11" x14ac:dyDescent="0.2">
      <c r="K4" t="s">
        <v>1</v>
      </c>
    </row>
    <row r="5" spans="8:11" x14ac:dyDescent="0.2">
      <c r="K5" t="s">
        <v>2</v>
      </c>
    </row>
    <row r="6" spans="8:11" x14ac:dyDescent="0.2">
      <c r="K6" t="s">
        <v>3</v>
      </c>
    </row>
    <row r="7" spans="8:11" x14ac:dyDescent="0.2">
      <c r="K7" t="s">
        <v>4</v>
      </c>
    </row>
    <row r="8" spans="8:11" x14ac:dyDescent="0.2">
      <c r="K8" t="s">
        <v>5</v>
      </c>
    </row>
    <row r="9" spans="8:11" x14ac:dyDescent="0.2">
      <c r="K9" t="s">
        <v>6</v>
      </c>
    </row>
    <row r="10" spans="8:11" x14ac:dyDescent="0.2">
      <c r="K10" t="s">
        <v>7</v>
      </c>
    </row>
    <row r="11" spans="8:11" x14ac:dyDescent="0.2">
      <c r="K11" t="s">
        <v>8</v>
      </c>
    </row>
    <row r="12" spans="8:11" x14ac:dyDescent="0.2">
      <c r="K12" t="s">
        <v>9</v>
      </c>
    </row>
    <row r="13" spans="8:11" x14ac:dyDescent="0.2">
      <c r="K13" t="s">
        <v>10</v>
      </c>
    </row>
    <row r="14" spans="8:11" x14ac:dyDescent="0.2">
      <c r="K14" t="s">
        <v>11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2</xdr:col>
                    <xdr:colOff>9525</xdr:colOff>
                    <xdr:row>4</xdr:row>
                    <xdr:rowOff>28575</xdr:rowOff>
                  </from>
                  <to>
                    <xdr:col>2</xdr:col>
                    <xdr:colOff>1057275</xdr:colOff>
                    <xdr:row>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5:O17"/>
  <sheetViews>
    <sheetView workbookViewId="0">
      <selection activeCell="D3" sqref="D3"/>
    </sheetView>
  </sheetViews>
  <sheetFormatPr baseColWidth="10" defaultRowHeight="14.25" x14ac:dyDescent="0.2"/>
  <cols>
    <col min="7" max="7" width="17.296875" customWidth="1"/>
    <col min="8" max="8" width="13.5" customWidth="1"/>
    <col min="9" max="9" width="14.69921875" customWidth="1"/>
    <col min="10" max="10" width="18.69921875" customWidth="1"/>
    <col min="11" max="11" width="18.09765625" customWidth="1"/>
    <col min="12" max="12" width="14.69921875" customWidth="1"/>
  </cols>
  <sheetData>
    <row r="5" spans="3:15" ht="20.25" x14ac:dyDescent="0.3">
      <c r="C5" s="3" t="str">
        <f>"La paie du mois de Janvier"</f>
        <v>La paie du mois de Janvier</v>
      </c>
      <c r="D5" s="4"/>
      <c r="E5" s="4"/>
      <c r="F5" s="4"/>
      <c r="G5" s="5"/>
      <c r="H5" s="5"/>
      <c r="I5" s="6"/>
      <c r="J5" s="6"/>
      <c r="K5" s="6"/>
      <c r="L5" s="6"/>
      <c r="M5" s="4"/>
      <c r="N5" s="4"/>
      <c r="O5" s="4"/>
    </row>
    <row r="7" spans="3:15" x14ac:dyDescent="0.2">
      <c r="C7" s="1" t="s">
        <v>12</v>
      </c>
      <c r="D7" t="s">
        <v>13</v>
      </c>
      <c r="E7" t="s">
        <v>14</v>
      </c>
      <c r="F7" t="s">
        <v>15</v>
      </c>
      <c r="G7" s="1" t="s">
        <v>16</v>
      </c>
      <c r="H7" s="1" t="s">
        <v>17</v>
      </c>
      <c r="I7" s="2" t="s">
        <v>18</v>
      </c>
      <c r="J7" s="2" t="s">
        <v>20</v>
      </c>
      <c r="K7" s="2" t="s">
        <v>21</v>
      </c>
      <c r="L7" s="2" t="s">
        <v>22</v>
      </c>
      <c r="M7" t="s">
        <v>23</v>
      </c>
      <c r="N7" t="s">
        <v>24</v>
      </c>
      <c r="O7" t="s">
        <v>25</v>
      </c>
    </row>
    <row r="8" spans="3:15" x14ac:dyDescent="0.2">
      <c r="C8" s="7">
        <v>41670</v>
      </c>
      <c r="D8" s="8" t="s">
        <v>26</v>
      </c>
      <c r="E8" s="8" t="s">
        <v>27</v>
      </c>
      <c r="F8" s="8" t="s">
        <v>28</v>
      </c>
      <c r="G8" s="7">
        <v>28128</v>
      </c>
      <c r="H8" s="7">
        <v>36892</v>
      </c>
      <c r="I8" s="9">
        <v>5674000</v>
      </c>
      <c r="J8" s="9">
        <v>6808800</v>
      </c>
      <c r="K8" s="9">
        <v>680880</v>
      </c>
      <c r="L8" s="9">
        <v>7489680</v>
      </c>
      <c r="M8" s="8" t="str">
        <f>PROPER(TEXT(C8,"mmmm"))</f>
        <v>Janvier</v>
      </c>
      <c r="N8" s="8">
        <f ca="1">YEAR(TODAY())-YEAR([1]!Paie1[[#This Row],[Date de Naissance]])</f>
        <v>45</v>
      </c>
      <c r="O8" s="8">
        <f>1</f>
        <v>1</v>
      </c>
    </row>
    <row r="9" spans="3:15" x14ac:dyDescent="0.2">
      <c r="C9" s="7">
        <v>41670</v>
      </c>
      <c r="D9" s="8" t="s">
        <v>29</v>
      </c>
      <c r="E9" s="8" t="s">
        <v>30</v>
      </c>
      <c r="F9" s="8" t="s">
        <v>28</v>
      </c>
      <c r="G9" s="7">
        <v>25756</v>
      </c>
      <c r="H9" s="7">
        <v>36893</v>
      </c>
      <c r="I9" s="9">
        <v>9996000</v>
      </c>
      <c r="J9" s="9">
        <v>10995600</v>
      </c>
      <c r="K9" s="9">
        <v>1319472</v>
      </c>
      <c r="L9" s="9">
        <v>12315072</v>
      </c>
      <c r="M9" s="8" t="str">
        <f t="shared" ref="M9:M17" si="0">PROPER(TEXT(C9,"mmmm"))</f>
        <v>Janvier</v>
      </c>
      <c r="N9" s="8">
        <f ca="1">YEAR(TODAY())-YEAR([1]!Paie1[[#This Row],[Date de Naissance]])</f>
        <v>45</v>
      </c>
      <c r="O9" s="8">
        <f>1</f>
        <v>1</v>
      </c>
    </row>
    <row r="10" spans="3:15" x14ac:dyDescent="0.2">
      <c r="C10" s="7">
        <v>41670</v>
      </c>
      <c r="D10" s="8" t="s">
        <v>31</v>
      </c>
      <c r="E10" s="8" t="s">
        <v>32</v>
      </c>
      <c r="F10" s="8" t="s">
        <v>28</v>
      </c>
      <c r="G10" s="7">
        <v>25615</v>
      </c>
      <c r="H10" s="7">
        <v>36894</v>
      </c>
      <c r="I10" s="9">
        <v>9707000</v>
      </c>
      <c r="J10" s="9">
        <v>11648400</v>
      </c>
      <c r="K10" s="9">
        <v>1164840</v>
      </c>
      <c r="L10" s="9">
        <v>12813240</v>
      </c>
      <c r="M10" s="8" t="str">
        <f t="shared" si="0"/>
        <v>Janvier</v>
      </c>
      <c r="N10" s="8">
        <f ca="1">YEAR(TODAY())-YEAR([1]!Paie1[[#This Row],[Date de Naissance]])</f>
        <v>42</v>
      </c>
      <c r="O10" s="8">
        <f>1</f>
        <v>1</v>
      </c>
    </row>
    <row r="11" spans="3:15" x14ac:dyDescent="0.2">
      <c r="C11" s="7">
        <v>41670</v>
      </c>
      <c r="D11" s="8" t="s">
        <v>33</v>
      </c>
      <c r="E11" s="8" t="s">
        <v>34</v>
      </c>
      <c r="F11" s="8" t="s">
        <v>28</v>
      </c>
      <c r="G11" s="7">
        <v>26719</v>
      </c>
      <c r="H11" s="7">
        <v>36895</v>
      </c>
      <c r="I11" s="9">
        <v>6480000</v>
      </c>
      <c r="J11" s="9">
        <v>7128000.0000000009</v>
      </c>
      <c r="K11" s="9">
        <v>926640.00000000012</v>
      </c>
      <c r="L11" s="9">
        <v>8054640.0000000009</v>
      </c>
      <c r="M11" s="8" t="str">
        <f t="shared" si="0"/>
        <v>Janvier</v>
      </c>
      <c r="N11" s="8">
        <f ca="1">YEAR(TODAY())-YEAR([1]!Paie1[[#This Row],[Date de Naissance]])</f>
        <v>42</v>
      </c>
      <c r="O11" s="8">
        <f>1</f>
        <v>1</v>
      </c>
    </row>
    <row r="12" spans="3:15" x14ac:dyDescent="0.2">
      <c r="C12" s="7">
        <v>41670</v>
      </c>
      <c r="D12" s="8" t="s">
        <v>35</v>
      </c>
      <c r="E12" s="8" t="s">
        <v>36</v>
      </c>
      <c r="F12" s="8" t="s">
        <v>28</v>
      </c>
      <c r="G12" s="7">
        <v>26920</v>
      </c>
      <c r="H12" s="7">
        <v>36896</v>
      </c>
      <c r="I12" s="9">
        <v>2347000</v>
      </c>
      <c r="J12" s="9">
        <v>2581700</v>
      </c>
      <c r="K12" s="9">
        <v>361438</v>
      </c>
      <c r="L12" s="9">
        <v>2943138</v>
      </c>
      <c r="M12" s="8" t="str">
        <f t="shared" si="0"/>
        <v>Janvier</v>
      </c>
      <c r="N12" s="8">
        <f ca="1">YEAR(TODAY())-YEAR([1]!Paie1[[#This Row],[Date de Naissance]])</f>
        <v>44</v>
      </c>
      <c r="O12" s="8">
        <f>1</f>
        <v>1</v>
      </c>
    </row>
    <row r="13" spans="3:15" x14ac:dyDescent="0.2">
      <c r="C13" s="7">
        <v>41670</v>
      </c>
      <c r="D13" s="8" t="s">
        <v>37</v>
      </c>
      <c r="E13" s="8" t="s">
        <v>38</v>
      </c>
      <c r="F13" s="8" t="s">
        <v>39</v>
      </c>
      <c r="G13" s="7">
        <v>25953</v>
      </c>
      <c r="H13" s="7">
        <v>36897</v>
      </c>
      <c r="I13" s="9">
        <v>8916000</v>
      </c>
      <c r="J13" s="9">
        <v>9807600</v>
      </c>
      <c r="K13" s="9">
        <v>1471140</v>
      </c>
      <c r="L13" s="9">
        <v>11278740</v>
      </c>
      <c r="M13" s="8" t="str">
        <f t="shared" si="0"/>
        <v>Janvier</v>
      </c>
      <c r="N13" s="8">
        <f ca="1">YEAR(TODAY())-YEAR([1]!Paie1[[#This Row],[Date de Naissance]])</f>
        <v>33</v>
      </c>
      <c r="O13" s="8">
        <f>1</f>
        <v>1</v>
      </c>
    </row>
    <row r="14" spans="3:15" x14ac:dyDescent="0.2">
      <c r="C14" s="7">
        <v>41670</v>
      </c>
      <c r="D14" s="8" t="s">
        <v>40</v>
      </c>
      <c r="E14" s="8" t="s">
        <v>41</v>
      </c>
      <c r="F14" s="8" t="s">
        <v>28</v>
      </c>
      <c r="G14" s="7">
        <v>30121</v>
      </c>
      <c r="H14" s="7">
        <v>36898</v>
      </c>
      <c r="I14" s="9">
        <v>2922000</v>
      </c>
      <c r="J14" s="9">
        <v>3798600</v>
      </c>
      <c r="K14" s="9">
        <v>379860</v>
      </c>
      <c r="L14" s="9">
        <v>4178460</v>
      </c>
      <c r="M14" s="8" t="str">
        <f t="shared" si="0"/>
        <v>Janvier</v>
      </c>
      <c r="N14" s="8">
        <f ca="1">YEAR(TODAY())-YEAR([1]!Paie1[[#This Row],[Date de Naissance]])</f>
        <v>33</v>
      </c>
      <c r="O14" s="8">
        <f>1</f>
        <v>1</v>
      </c>
    </row>
    <row r="15" spans="3:15" x14ac:dyDescent="0.2">
      <c r="C15" s="7">
        <v>41670</v>
      </c>
      <c r="D15" s="8" t="s">
        <v>42</v>
      </c>
      <c r="E15" s="8" t="s">
        <v>43</v>
      </c>
      <c r="F15" s="8" t="s">
        <v>28</v>
      </c>
      <c r="G15" s="7">
        <v>29969</v>
      </c>
      <c r="H15" s="7">
        <v>36899</v>
      </c>
      <c r="I15" s="9">
        <v>7491000</v>
      </c>
      <c r="J15" s="9">
        <v>9738300</v>
      </c>
      <c r="K15" s="9">
        <v>1168596</v>
      </c>
      <c r="L15" s="9">
        <v>10906896</v>
      </c>
      <c r="M15" s="8" t="str">
        <f t="shared" si="0"/>
        <v>Janvier</v>
      </c>
      <c r="N15" s="8">
        <f ca="1">YEAR(TODAY())-YEAR([1]!Paie1[[#This Row],[Date de Naissance]])</f>
        <v>36</v>
      </c>
      <c r="O15" s="8">
        <f>1</f>
        <v>1</v>
      </c>
    </row>
    <row r="16" spans="3:15" x14ac:dyDescent="0.2">
      <c r="C16" s="7">
        <v>41670</v>
      </c>
      <c r="D16" s="8" t="s">
        <v>44</v>
      </c>
      <c r="E16" s="8" t="s">
        <v>45</v>
      </c>
      <c r="F16" s="8" t="s">
        <v>28</v>
      </c>
      <c r="G16" s="7">
        <v>29092</v>
      </c>
      <c r="H16" s="7">
        <v>36900</v>
      </c>
      <c r="I16" s="9">
        <v>908000</v>
      </c>
      <c r="J16" s="9">
        <v>1180400</v>
      </c>
      <c r="K16" s="9">
        <v>141648</v>
      </c>
      <c r="L16" s="9">
        <v>1322048</v>
      </c>
      <c r="M16" s="8" t="str">
        <f t="shared" si="0"/>
        <v>Janvier</v>
      </c>
      <c r="N16" s="8">
        <f ca="1">YEAR(TODAY())-YEAR([1]!Paie1[[#This Row],[Date de Naissance]])</f>
        <v>35</v>
      </c>
      <c r="O16" s="8">
        <f>1</f>
        <v>1</v>
      </c>
    </row>
    <row r="17" spans="3:15" x14ac:dyDescent="0.2">
      <c r="C17" s="7">
        <v>41670</v>
      </c>
      <c r="D17" s="8" t="s">
        <v>46</v>
      </c>
      <c r="E17" s="8" t="s">
        <v>47</v>
      </c>
      <c r="F17" s="8" t="s">
        <v>39</v>
      </c>
      <c r="G17" s="7">
        <v>29565</v>
      </c>
      <c r="H17" s="7">
        <v>36901</v>
      </c>
      <c r="I17" s="9">
        <v>4520000</v>
      </c>
      <c r="J17" s="9">
        <v>4972000</v>
      </c>
      <c r="K17" s="9">
        <v>596640</v>
      </c>
      <c r="L17" s="9">
        <v>5568640</v>
      </c>
      <c r="M17" s="8" t="str">
        <f t="shared" si="0"/>
        <v>Janvier</v>
      </c>
      <c r="N17" s="8">
        <f ca="1">YEAR(TODAY())-YEAR([1]!Paie1[[#This Row],[Date de Naissance]])</f>
        <v>37</v>
      </c>
      <c r="O17" s="8">
        <f>1</f>
        <v>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5:O17"/>
  <sheetViews>
    <sheetView tabSelected="1" workbookViewId="0">
      <selection activeCell="C22" sqref="C22"/>
    </sheetView>
  </sheetViews>
  <sheetFormatPr baseColWidth="10" defaultRowHeight="14.25" x14ac:dyDescent="0.2"/>
  <cols>
    <col min="7" max="7" width="17.296875" customWidth="1"/>
    <col min="8" max="8" width="13.5" customWidth="1"/>
    <col min="9" max="9" width="14.69921875" customWidth="1"/>
    <col min="10" max="10" width="18.69921875" customWidth="1"/>
    <col min="11" max="11" width="18.09765625" customWidth="1"/>
    <col min="12" max="12" width="14.69921875" customWidth="1"/>
  </cols>
  <sheetData>
    <row r="5" spans="3:15" ht="20.25" x14ac:dyDescent="0.3">
      <c r="C5" s="3" t="str">
        <f>"La paie du mois de Février"</f>
        <v>La paie du mois de Février</v>
      </c>
      <c r="D5" s="4"/>
      <c r="E5" s="4"/>
      <c r="F5" s="4"/>
      <c r="G5" s="5"/>
      <c r="H5" s="5"/>
      <c r="I5" s="6"/>
      <c r="J5" s="6"/>
      <c r="K5" s="6"/>
      <c r="L5" s="6"/>
      <c r="M5" s="4"/>
      <c r="N5" s="4"/>
      <c r="O5" s="4"/>
    </row>
    <row r="6" spans="3:15" x14ac:dyDescent="0.2">
      <c r="C6" s="1"/>
      <c r="G6" s="1"/>
      <c r="H6" s="1"/>
      <c r="I6" s="2"/>
      <c r="J6" s="2"/>
      <c r="K6" s="2"/>
      <c r="L6" s="2"/>
    </row>
    <row r="7" spans="3:15" x14ac:dyDescent="0.2">
      <c r="C7" s="1" t="s">
        <v>12</v>
      </c>
      <c r="D7" t="s">
        <v>13</v>
      </c>
      <c r="E7" t="s">
        <v>14</v>
      </c>
      <c r="F7" t="s">
        <v>15</v>
      </c>
      <c r="G7" s="1" t="s">
        <v>16</v>
      </c>
      <c r="H7" s="1" t="s">
        <v>17</v>
      </c>
      <c r="I7" s="2" t="s">
        <v>18</v>
      </c>
      <c r="J7" s="2" t="s">
        <v>20</v>
      </c>
      <c r="K7" s="2" t="s">
        <v>21</v>
      </c>
      <c r="L7" s="2" t="s">
        <v>22</v>
      </c>
      <c r="M7" t="s">
        <v>23</v>
      </c>
      <c r="N7" t="s">
        <v>24</v>
      </c>
      <c r="O7" t="s">
        <v>25</v>
      </c>
    </row>
    <row r="8" spans="3:15" x14ac:dyDescent="0.2">
      <c r="C8" s="7">
        <v>41698</v>
      </c>
      <c r="D8" s="8" t="s">
        <v>26</v>
      </c>
      <c r="E8" s="8" t="s">
        <v>27</v>
      </c>
      <c r="F8" s="8" t="s">
        <v>28</v>
      </c>
      <c r="G8" s="7">
        <v>28128</v>
      </c>
      <c r="H8" s="7">
        <v>36892</v>
      </c>
      <c r="I8" s="9">
        <v>5674000</v>
      </c>
      <c r="J8" s="9">
        <v>6808800</v>
      </c>
      <c r="K8" s="9">
        <v>680880</v>
      </c>
      <c r="L8" s="9">
        <v>77489680</v>
      </c>
      <c r="M8" s="8" t="str">
        <f>PROPER(TEXT(C8,"mmmm"))</f>
        <v>Février</v>
      </c>
      <c r="N8" s="8">
        <f ca="1">YEAR(TODAY())-YEAR([1]!Paie2[[#This Row],[Date de Naissance]])</f>
        <v>45</v>
      </c>
      <c r="O8" s="8">
        <v>1</v>
      </c>
    </row>
    <row r="9" spans="3:15" x14ac:dyDescent="0.2">
      <c r="C9" s="7">
        <v>41698</v>
      </c>
      <c r="D9" s="8" t="s">
        <v>29</v>
      </c>
      <c r="E9" s="8" t="s">
        <v>30</v>
      </c>
      <c r="F9" s="8" t="s">
        <v>28</v>
      </c>
      <c r="G9" s="7">
        <v>25756</v>
      </c>
      <c r="H9" s="7">
        <v>36893</v>
      </c>
      <c r="I9" s="9">
        <v>9996000</v>
      </c>
      <c r="J9" s="9">
        <v>10995600</v>
      </c>
      <c r="K9" s="9">
        <v>1319472</v>
      </c>
      <c r="L9" s="9">
        <v>12315072</v>
      </c>
      <c r="M9" s="8" t="str">
        <f t="shared" ref="M9:M17" si="0">PROPER(TEXT(C9,"mmmm"))</f>
        <v>Février</v>
      </c>
      <c r="N9" s="8">
        <f ca="1">YEAR(TODAY())-YEAR([1]!Paie2[[#This Row],[Date de Naissance]])</f>
        <v>45</v>
      </c>
      <c r="O9" s="8">
        <v>1</v>
      </c>
    </row>
    <row r="10" spans="3:15" x14ac:dyDescent="0.2">
      <c r="C10" s="7">
        <v>41698</v>
      </c>
      <c r="D10" s="8" t="s">
        <v>31</v>
      </c>
      <c r="E10" s="8" t="s">
        <v>32</v>
      </c>
      <c r="F10" s="8" t="s">
        <v>28</v>
      </c>
      <c r="G10" s="7">
        <v>25615</v>
      </c>
      <c r="H10" s="7">
        <v>36894</v>
      </c>
      <c r="I10" s="9">
        <v>9707000</v>
      </c>
      <c r="J10" s="9">
        <v>11648400</v>
      </c>
      <c r="K10" s="9">
        <v>1164840</v>
      </c>
      <c r="L10" s="9">
        <v>12813240</v>
      </c>
      <c r="M10" s="8" t="str">
        <f t="shared" si="0"/>
        <v>Février</v>
      </c>
      <c r="N10" s="8">
        <f ca="1">YEAR(TODAY())-YEAR([1]!Paie2[[#This Row],[Date de Naissance]])</f>
        <v>42</v>
      </c>
      <c r="O10" s="8">
        <v>1</v>
      </c>
    </row>
    <row r="11" spans="3:15" x14ac:dyDescent="0.2">
      <c r="C11" s="7">
        <v>41698</v>
      </c>
      <c r="D11" s="8" t="s">
        <v>33</v>
      </c>
      <c r="E11" s="8" t="s">
        <v>34</v>
      </c>
      <c r="F11" s="8" t="s">
        <v>28</v>
      </c>
      <c r="G11" s="7">
        <v>26719</v>
      </c>
      <c r="H11" s="7">
        <v>36895</v>
      </c>
      <c r="I11" s="9">
        <v>6480000</v>
      </c>
      <c r="J11" s="9">
        <v>7128000.0000000009</v>
      </c>
      <c r="K11" s="9">
        <v>926640.00000000012</v>
      </c>
      <c r="L11" s="9">
        <v>8054640.0000000009</v>
      </c>
      <c r="M11" s="8" t="str">
        <f t="shared" si="0"/>
        <v>Février</v>
      </c>
      <c r="N11" s="8">
        <f ca="1">YEAR(TODAY())-YEAR([1]!Paie2[[#This Row],[Date de Naissance]])</f>
        <v>42</v>
      </c>
      <c r="O11" s="8">
        <v>1</v>
      </c>
    </row>
    <row r="12" spans="3:15" x14ac:dyDescent="0.2">
      <c r="C12" s="7">
        <v>41698</v>
      </c>
      <c r="D12" s="8" t="s">
        <v>35</v>
      </c>
      <c r="E12" s="8" t="s">
        <v>36</v>
      </c>
      <c r="F12" s="8" t="s">
        <v>28</v>
      </c>
      <c r="G12" s="7">
        <v>26920</v>
      </c>
      <c r="H12" s="7">
        <v>36896</v>
      </c>
      <c r="I12" s="9">
        <v>2347000</v>
      </c>
      <c r="J12" s="9">
        <v>2581700</v>
      </c>
      <c r="K12" s="9">
        <v>361438</v>
      </c>
      <c r="L12" s="9">
        <v>2943138</v>
      </c>
      <c r="M12" s="8" t="str">
        <f t="shared" si="0"/>
        <v>Février</v>
      </c>
      <c r="N12" s="8">
        <f ca="1">YEAR(TODAY())-YEAR([1]!Paie2[[#This Row],[Date de Naissance]])</f>
        <v>44</v>
      </c>
      <c r="O12" s="8">
        <v>1</v>
      </c>
    </row>
    <row r="13" spans="3:15" x14ac:dyDescent="0.2">
      <c r="C13" s="7">
        <v>41698</v>
      </c>
      <c r="D13" s="8" t="s">
        <v>37</v>
      </c>
      <c r="E13" s="8" t="s">
        <v>38</v>
      </c>
      <c r="F13" s="8" t="s">
        <v>39</v>
      </c>
      <c r="G13" s="7">
        <v>25953</v>
      </c>
      <c r="H13" s="7">
        <v>36897</v>
      </c>
      <c r="I13" s="9">
        <v>8916000</v>
      </c>
      <c r="J13" s="9">
        <v>9807600</v>
      </c>
      <c r="K13" s="9">
        <v>1471140</v>
      </c>
      <c r="L13" s="9">
        <v>11278740</v>
      </c>
      <c r="M13" s="8" t="str">
        <f t="shared" si="0"/>
        <v>Février</v>
      </c>
      <c r="N13" s="8">
        <f ca="1">YEAR(TODAY())-YEAR([1]!Paie2[[#This Row],[Date de Naissance]])</f>
        <v>33</v>
      </c>
      <c r="O13" s="8">
        <v>1</v>
      </c>
    </row>
    <row r="14" spans="3:15" x14ac:dyDescent="0.2">
      <c r="C14" s="7">
        <v>41698</v>
      </c>
      <c r="D14" s="8" t="s">
        <v>40</v>
      </c>
      <c r="E14" s="8" t="s">
        <v>41</v>
      </c>
      <c r="F14" s="8" t="s">
        <v>28</v>
      </c>
      <c r="G14" s="7">
        <v>30121</v>
      </c>
      <c r="H14" s="7">
        <v>36898</v>
      </c>
      <c r="I14" s="9">
        <v>2922000</v>
      </c>
      <c r="J14" s="9">
        <v>3798600</v>
      </c>
      <c r="K14" s="9">
        <v>379860</v>
      </c>
      <c r="L14" s="9">
        <v>4178460</v>
      </c>
      <c r="M14" s="8" t="str">
        <f t="shared" si="0"/>
        <v>Février</v>
      </c>
      <c r="N14" s="8">
        <f ca="1">YEAR(TODAY())-YEAR([1]!Paie2[[#This Row],[Date de Naissance]])</f>
        <v>33</v>
      </c>
      <c r="O14" s="8">
        <v>1</v>
      </c>
    </row>
    <row r="15" spans="3:15" x14ac:dyDescent="0.2">
      <c r="C15" s="7">
        <v>41698</v>
      </c>
      <c r="D15" s="8" t="s">
        <v>42</v>
      </c>
      <c r="E15" s="8" t="s">
        <v>43</v>
      </c>
      <c r="F15" s="8" t="s">
        <v>28</v>
      </c>
      <c r="G15" s="7">
        <v>29969</v>
      </c>
      <c r="H15" s="7">
        <v>36899</v>
      </c>
      <c r="I15" s="9">
        <v>7491000</v>
      </c>
      <c r="J15" s="9">
        <v>9738300</v>
      </c>
      <c r="K15" s="9">
        <v>1168596</v>
      </c>
      <c r="L15" s="9">
        <v>10906896</v>
      </c>
      <c r="M15" s="8" t="str">
        <f t="shared" si="0"/>
        <v>Février</v>
      </c>
      <c r="N15" s="8">
        <f ca="1">YEAR(TODAY())-YEAR([1]!Paie2[[#This Row],[Date de Naissance]])</f>
        <v>36</v>
      </c>
      <c r="O15" s="8">
        <v>1</v>
      </c>
    </row>
    <row r="16" spans="3:15" x14ac:dyDescent="0.2">
      <c r="C16" s="7">
        <v>41698</v>
      </c>
      <c r="D16" s="8" t="s">
        <v>44</v>
      </c>
      <c r="E16" s="8" t="s">
        <v>45</v>
      </c>
      <c r="F16" s="8" t="s">
        <v>28</v>
      </c>
      <c r="G16" s="7">
        <v>29092</v>
      </c>
      <c r="H16" s="7">
        <v>36900</v>
      </c>
      <c r="I16" s="9">
        <v>908000</v>
      </c>
      <c r="J16" s="9">
        <v>1180400</v>
      </c>
      <c r="K16" s="9">
        <v>141648</v>
      </c>
      <c r="L16" s="9">
        <v>1322048</v>
      </c>
      <c r="M16" s="8" t="str">
        <f t="shared" si="0"/>
        <v>Février</v>
      </c>
      <c r="N16" s="8">
        <f ca="1">YEAR(TODAY())-YEAR([1]!Paie2[[#This Row],[Date de Naissance]])</f>
        <v>35</v>
      </c>
      <c r="O16" s="8">
        <v>1</v>
      </c>
    </row>
    <row r="17" spans="3:15" x14ac:dyDescent="0.2">
      <c r="C17" s="7">
        <v>41698</v>
      </c>
      <c r="D17" s="8" t="s">
        <v>46</v>
      </c>
      <c r="E17" s="8" t="s">
        <v>47</v>
      </c>
      <c r="F17" s="8" t="s">
        <v>39</v>
      </c>
      <c r="G17" s="7">
        <v>29565</v>
      </c>
      <c r="H17" s="7">
        <v>36901</v>
      </c>
      <c r="I17" s="9">
        <v>4520000</v>
      </c>
      <c r="J17" s="9">
        <v>4972000</v>
      </c>
      <c r="K17" s="9">
        <v>596640</v>
      </c>
      <c r="L17" s="9">
        <v>5568640</v>
      </c>
      <c r="M17" s="8" t="str">
        <f t="shared" si="0"/>
        <v>Février</v>
      </c>
      <c r="N17" s="8">
        <f ca="1">YEAR(TODAY())-YEAR([1]!Paie2[[#This Row],[Date de Naissance]])</f>
        <v>37</v>
      </c>
      <c r="O17" s="8">
        <v>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5:O17"/>
  <sheetViews>
    <sheetView topLeftCell="I1" workbookViewId="0">
      <selection activeCell="P15" sqref="P15"/>
    </sheetView>
  </sheetViews>
  <sheetFormatPr baseColWidth="10" defaultRowHeight="14.25" x14ac:dyDescent="0.2"/>
  <cols>
    <col min="4" max="4" width="5.09765625" bestFit="1" customWidth="1"/>
    <col min="5" max="5" width="7.296875" bestFit="1" customWidth="1"/>
    <col min="6" max="6" width="5" bestFit="1" customWidth="1"/>
    <col min="7" max="7" width="17.296875" customWidth="1"/>
    <col min="8" max="8" width="13.3984375" customWidth="1"/>
    <col min="9" max="9" width="14.69921875" customWidth="1"/>
    <col min="10" max="10" width="18.69921875" customWidth="1"/>
    <col min="11" max="11" width="18.09765625" customWidth="1"/>
    <col min="12" max="12" width="14.69921875" customWidth="1"/>
    <col min="13" max="13" width="4.59765625" bestFit="1" customWidth="1"/>
    <col min="14" max="14" width="4.09765625" bestFit="1" customWidth="1"/>
    <col min="15" max="15" width="7.3984375" bestFit="1" customWidth="1"/>
  </cols>
  <sheetData>
    <row r="5" spans="3:15" ht="20.25" x14ac:dyDescent="0.3">
      <c r="C5" s="3" t="str">
        <f>"La paie du mois de Mars"</f>
        <v>La paie du mois de Mars</v>
      </c>
      <c r="D5" s="4"/>
      <c r="E5" s="4"/>
      <c r="F5" s="4"/>
      <c r="G5" s="5"/>
      <c r="H5" s="5"/>
      <c r="I5" s="6"/>
      <c r="J5" s="6"/>
      <c r="K5" s="6"/>
      <c r="L5" s="6"/>
      <c r="M5" s="4"/>
      <c r="N5" s="4"/>
      <c r="O5" s="4"/>
    </row>
    <row r="6" spans="3:15" x14ac:dyDescent="0.2">
      <c r="C6" s="1"/>
      <c r="G6" s="1"/>
      <c r="H6" s="1"/>
      <c r="I6" s="2"/>
      <c r="J6" s="2"/>
      <c r="K6" s="2"/>
      <c r="L6" s="2"/>
    </row>
    <row r="7" spans="3:15" x14ac:dyDescent="0.2">
      <c r="C7" s="1" t="s">
        <v>12</v>
      </c>
      <c r="D7" t="s">
        <v>13</v>
      </c>
      <c r="E7" t="s">
        <v>14</v>
      </c>
      <c r="F7" t="s">
        <v>15</v>
      </c>
      <c r="G7" s="1" t="s">
        <v>16</v>
      </c>
      <c r="H7" s="1" t="s">
        <v>17</v>
      </c>
      <c r="I7" s="2" t="s">
        <v>18</v>
      </c>
      <c r="J7" s="2" t="s">
        <v>20</v>
      </c>
      <c r="K7" s="2" t="s">
        <v>21</v>
      </c>
      <c r="L7" s="2" t="s">
        <v>22</v>
      </c>
      <c r="M7" t="s">
        <v>23</v>
      </c>
      <c r="N7" t="s">
        <v>24</v>
      </c>
      <c r="O7" t="s">
        <v>25</v>
      </c>
    </row>
    <row r="8" spans="3:15" x14ac:dyDescent="0.2">
      <c r="C8" s="7">
        <v>41729</v>
      </c>
      <c r="D8" s="8" t="s">
        <v>26</v>
      </c>
      <c r="E8" s="8" t="s">
        <v>27</v>
      </c>
      <c r="F8" s="8" t="s">
        <v>28</v>
      </c>
      <c r="G8" s="7">
        <v>28128</v>
      </c>
      <c r="H8" s="7">
        <v>36892</v>
      </c>
      <c r="I8" s="9">
        <v>5674000</v>
      </c>
      <c r="J8" s="9">
        <v>6808800</v>
      </c>
      <c r="K8" s="9">
        <v>680880</v>
      </c>
      <c r="L8" s="9">
        <v>7489680</v>
      </c>
      <c r="M8" s="8" t="str">
        <f>PROPER(TEXT([1]!Paie3[[#This Row],[Date]],"mmmm"))</f>
        <v>Mars</v>
      </c>
      <c r="N8" s="8">
        <f ca="1">YEAR(TODAY())-YEAR([1]!Paie3[[#This Row],[Date de Naissance]])</f>
        <v>45</v>
      </c>
      <c r="O8" s="8">
        <v>1</v>
      </c>
    </row>
    <row r="9" spans="3:15" x14ac:dyDescent="0.2">
      <c r="C9" s="7">
        <v>41729</v>
      </c>
      <c r="D9" s="8" t="s">
        <v>29</v>
      </c>
      <c r="E9" s="8" t="s">
        <v>30</v>
      </c>
      <c r="F9" s="8" t="s">
        <v>28</v>
      </c>
      <c r="G9" s="7">
        <v>25756</v>
      </c>
      <c r="H9" s="7">
        <v>36893</v>
      </c>
      <c r="I9" s="9">
        <v>9996000</v>
      </c>
      <c r="J9" s="9">
        <v>10995600</v>
      </c>
      <c r="K9" s="9">
        <v>1319472</v>
      </c>
      <c r="L9" s="9">
        <v>12315072</v>
      </c>
      <c r="M9" s="8" t="str">
        <f>PROPER(TEXT([1]!Paie3[[#This Row],[Date]],"mmmm"))</f>
        <v>Mars</v>
      </c>
      <c r="N9" s="8">
        <f ca="1">YEAR(TODAY())-YEAR([1]!Paie3[[#This Row],[Date de Naissance]])</f>
        <v>45</v>
      </c>
      <c r="O9" s="8">
        <v>1</v>
      </c>
    </row>
    <row r="10" spans="3:15" x14ac:dyDescent="0.2">
      <c r="C10" s="7">
        <v>41729</v>
      </c>
      <c r="D10" s="8" t="s">
        <v>31</v>
      </c>
      <c r="E10" s="8" t="s">
        <v>32</v>
      </c>
      <c r="F10" s="8" t="s">
        <v>28</v>
      </c>
      <c r="G10" s="7">
        <v>25615</v>
      </c>
      <c r="H10" s="7">
        <v>36894</v>
      </c>
      <c r="I10" s="9">
        <v>9707000</v>
      </c>
      <c r="J10" s="9">
        <v>11648400</v>
      </c>
      <c r="K10" s="9">
        <v>1164840</v>
      </c>
      <c r="L10" s="9">
        <v>12813240</v>
      </c>
      <c r="M10" s="8" t="str">
        <f>PROPER(TEXT([1]!Paie3[[#This Row],[Date]],"mmmm"))</f>
        <v>Mars</v>
      </c>
      <c r="N10" s="8">
        <f ca="1">YEAR(TODAY())-YEAR([1]!Paie3[[#This Row],[Date de Naissance]])</f>
        <v>42</v>
      </c>
      <c r="O10" s="8">
        <v>1</v>
      </c>
    </row>
    <row r="11" spans="3:15" x14ac:dyDescent="0.2">
      <c r="C11" s="7">
        <v>41729</v>
      </c>
      <c r="D11" s="8" t="s">
        <v>33</v>
      </c>
      <c r="E11" s="8" t="s">
        <v>34</v>
      </c>
      <c r="F11" s="8" t="s">
        <v>28</v>
      </c>
      <c r="G11" s="7">
        <v>26719</v>
      </c>
      <c r="H11" s="7">
        <v>36895</v>
      </c>
      <c r="I11" s="9">
        <v>6480000</v>
      </c>
      <c r="J11" s="9">
        <v>7128000.0000000009</v>
      </c>
      <c r="K11" s="9">
        <v>926640.00000000012</v>
      </c>
      <c r="L11" s="9">
        <v>8054640.0000000009</v>
      </c>
      <c r="M11" s="8" t="str">
        <f>PROPER(TEXT([1]!Paie3[[#This Row],[Date]],"mmmm"))</f>
        <v>Mars</v>
      </c>
      <c r="N11" s="8">
        <f ca="1">YEAR(TODAY())-YEAR([1]!Paie3[[#This Row],[Date de Naissance]])</f>
        <v>42</v>
      </c>
      <c r="O11" s="8">
        <v>1</v>
      </c>
    </row>
    <row r="12" spans="3:15" x14ac:dyDescent="0.2">
      <c r="C12" s="7">
        <v>41729</v>
      </c>
      <c r="D12" s="8" t="s">
        <v>35</v>
      </c>
      <c r="E12" s="8" t="s">
        <v>36</v>
      </c>
      <c r="F12" s="8" t="s">
        <v>28</v>
      </c>
      <c r="G12" s="7">
        <v>26920</v>
      </c>
      <c r="H12" s="7">
        <v>36896</v>
      </c>
      <c r="I12" s="9">
        <v>2347000</v>
      </c>
      <c r="J12" s="9">
        <v>2581700</v>
      </c>
      <c r="K12" s="9">
        <v>361438</v>
      </c>
      <c r="L12" s="9">
        <v>2943138</v>
      </c>
      <c r="M12" s="8" t="str">
        <f>PROPER(TEXT([1]!Paie3[[#This Row],[Date]],"mmmm"))</f>
        <v>Mars</v>
      </c>
      <c r="N12" s="8">
        <f ca="1">YEAR(TODAY())-YEAR([1]!Paie3[[#This Row],[Date de Naissance]])</f>
        <v>44</v>
      </c>
      <c r="O12" s="8">
        <v>1</v>
      </c>
    </row>
    <row r="13" spans="3:15" x14ac:dyDescent="0.2">
      <c r="C13" s="7">
        <v>41729</v>
      </c>
      <c r="D13" s="8" t="s">
        <v>37</v>
      </c>
      <c r="E13" s="8" t="s">
        <v>38</v>
      </c>
      <c r="F13" s="8" t="s">
        <v>39</v>
      </c>
      <c r="G13" s="7">
        <v>25953</v>
      </c>
      <c r="H13" s="7">
        <v>36897</v>
      </c>
      <c r="I13" s="9">
        <v>8916000</v>
      </c>
      <c r="J13" s="9">
        <v>9807600</v>
      </c>
      <c r="K13" s="9">
        <v>1471140</v>
      </c>
      <c r="L13" s="9">
        <v>11278740</v>
      </c>
      <c r="M13" s="8" t="str">
        <f>PROPER(TEXT([1]!Paie3[[#This Row],[Date]],"mmmm"))</f>
        <v>Mars</v>
      </c>
      <c r="N13" s="8">
        <f ca="1">YEAR(TODAY())-YEAR([1]!Paie3[[#This Row],[Date de Naissance]])</f>
        <v>33</v>
      </c>
      <c r="O13" s="8">
        <v>1</v>
      </c>
    </row>
    <row r="14" spans="3:15" x14ac:dyDescent="0.2">
      <c r="C14" s="7">
        <v>41729</v>
      </c>
      <c r="D14" s="8" t="s">
        <v>40</v>
      </c>
      <c r="E14" s="8" t="s">
        <v>41</v>
      </c>
      <c r="F14" s="8" t="s">
        <v>28</v>
      </c>
      <c r="G14" s="7">
        <v>30121</v>
      </c>
      <c r="H14" s="7">
        <v>36898</v>
      </c>
      <c r="I14" s="9">
        <v>2922000</v>
      </c>
      <c r="J14" s="9">
        <v>3798600</v>
      </c>
      <c r="K14" s="9">
        <v>379860</v>
      </c>
      <c r="L14" s="9">
        <v>4178460</v>
      </c>
      <c r="M14" s="8" t="str">
        <f>PROPER(TEXT([1]!Paie3[[#This Row],[Date]],"mmmm"))</f>
        <v>Mars</v>
      </c>
      <c r="N14" s="8">
        <f ca="1">YEAR(TODAY())-YEAR([1]!Paie3[[#This Row],[Date de Naissance]])</f>
        <v>33</v>
      </c>
      <c r="O14" s="8">
        <v>1</v>
      </c>
    </row>
    <row r="15" spans="3:15" x14ac:dyDescent="0.2">
      <c r="C15" s="7">
        <v>41729</v>
      </c>
      <c r="D15" s="8" t="s">
        <v>42</v>
      </c>
      <c r="E15" s="8" t="s">
        <v>43</v>
      </c>
      <c r="F15" s="8" t="s">
        <v>28</v>
      </c>
      <c r="G15" s="7">
        <v>29969</v>
      </c>
      <c r="H15" s="7">
        <v>36899</v>
      </c>
      <c r="I15" s="9">
        <v>7491000</v>
      </c>
      <c r="J15" s="9">
        <v>9738300</v>
      </c>
      <c r="K15" s="9">
        <v>1168596</v>
      </c>
      <c r="L15" s="9">
        <v>10906896</v>
      </c>
      <c r="M15" s="8" t="str">
        <f>PROPER(TEXT([1]!Paie3[[#This Row],[Date]],"mmmm"))</f>
        <v>Mars</v>
      </c>
      <c r="N15" s="8">
        <f ca="1">YEAR(TODAY())-YEAR([1]!Paie3[[#This Row],[Date de Naissance]])</f>
        <v>36</v>
      </c>
      <c r="O15" s="8">
        <v>1</v>
      </c>
    </row>
    <row r="16" spans="3:15" x14ac:dyDescent="0.2">
      <c r="C16" s="7">
        <v>41729</v>
      </c>
      <c r="D16" s="8" t="s">
        <v>44</v>
      </c>
      <c r="E16" s="8" t="s">
        <v>45</v>
      </c>
      <c r="F16" s="8" t="s">
        <v>28</v>
      </c>
      <c r="G16" s="7">
        <v>29092</v>
      </c>
      <c r="H16" s="7">
        <v>36900</v>
      </c>
      <c r="I16" s="9">
        <v>908000</v>
      </c>
      <c r="J16" s="9">
        <v>1180400</v>
      </c>
      <c r="K16" s="9">
        <v>141648</v>
      </c>
      <c r="L16" s="9">
        <v>1322048</v>
      </c>
      <c r="M16" s="8" t="str">
        <f>PROPER(TEXT([1]!Paie3[[#This Row],[Date]],"mmmm"))</f>
        <v>Mars</v>
      </c>
      <c r="N16" s="8">
        <f ca="1">YEAR(TODAY())-YEAR([1]!Paie3[[#This Row],[Date de Naissance]])</f>
        <v>35</v>
      </c>
      <c r="O16" s="8">
        <v>1</v>
      </c>
    </row>
    <row r="17" spans="3:15" x14ac:dyDescent="0.2">
      <c r="C17" s="7">
        <v>41729</v>
      </c>
      <c r="D17" s="8" t="s">
        <v>46</v>
      </c>
      <c r="E17" s="8" t="s">
        <v>47</v>
      </c>
      <c r="F17" s="8" t="s">
        <v>39</v>
      </c>
      <c r="G17" s="7">
        <v>29565</v>
      </c>
      <c r="H17" s="7">
        <v>36901</v>
      </c>
      <c r="I17" s="9">
        <v>4520000</v>
      </c>
      <c r="J17" s="9">
        <v>4972000</v>
      </c>
      <c r="K17" s="9">
        <v>596640</v>
      </c>
      <c r="L17" s="9">
        <v>5568640</v>
      </c>
      <c r="M17" s="8" t="str">
        <f>PROPER(TEXT([1]!Paie3[[#This Row],[Date]],"mmmm"))</f>
        <v>Mars</v>
      </c>
      <c r="N17" s="8">
        <f ca="1">YEAR(TODAY())-YEAR([1]!Paie3[[#This Row],[Date de Naissance]])</f>
        <v>37</v>
      </c>
      <c r="O17" s="8">
        <v>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C5:O17"/>
  <sheetViews>
    <sheetView topLeftCell="F1" workbookViewId="0">
      <selection activeCell="G20" sqref="G20"/>
    </sheetView>
  </sheetViews>
  <sheetFormatPr baseColWidth="10" defaultRowHeight="14.25" x14ac:dyDescent="0.2"/>
  <cols>
    <col min="6" max="6" width="5" bestFit="1" customWidth="1"/>
    <col min="7" max="7" width="17.296875" customWidth="1"/>
    <col min="8" max="8" width="13.5" customWidth="1"/>
    <col min="9" max="9" width="14.69921875" customWidth="1"/>
    <col min="10" max="10" width="18.69921875" customWidth="1"/>
    <col min="11" max="11" width="18.09765625" customWidth="1"/>
    <col min="12" max="12" width="14.69921875" customWidth="1"/>
  </cols>
  <sheetData>
    <row r="5" spans="3:15" ht="20.25" x14ac:dyDescent="0.3">
      <c r="C5" s="3" t="str">
        <f>"La paie du mois de Avril"</f>
        <v>La paie du mois de Avril</v>
      </c>
      <c r="D5" s="4"/>
      <c r="E5" s="4"/>
      <c r="F5" s="4"/>
      <c r="G5" s="5"/>
      <c r="H5" s="5"/>
      <c r="I5" s="6"/>
      <c r="J5" s="6"/>
      <c r="K5" s="6"/>
      <c r="L5" s="6"/>
      <c r="M5" s="4"/>
      <c r="N5" s="4"/>
      <c r="O5" s="4"/>
    </row>
    <row r="6" spans="3:15" x14ac:dyDescent="0.2">
      <c r="C6" s="1"/>
      <c r="G6" s="1"/>
      <c r="H6" s="1"/>
      <c r="I6" s="2"/>
      <c r="J6" s="2"/>
      <c r="K6" s="2"/>
      <c r="L6" s="2"/>
    </row>
    <row r="7" spans="3:15" x14ac:dyDescent="0.2">
      <c r="C7" s="1" t="s">
        <v>12</v>
      </c>
      <c r="D7" t="s">
        <v>13</v>
      </c>
      <c r="E7" t="s">
        <v>14</v>
      </c>
      <c r="F7" t="s">
        <v>15</v>
      </c>
      <c r="G7" s="1" t="s">
        <v>16</v>
      </c>
      <c r="H7" s="1" t="s">
        <v>17</v>
      </c>
      <c r="I7" s="2" t="s">
        <v>18</v>
      </c>
      <c r="J7" s="2" t="s">
        <v>20</v>
      </c>
      <c r="K7" s="2" t="s">
        <v>21</v>
      </c>
      <c r="L7" s="2" t="s">
        <v>22</v>
      </c>
      <c r="M7" t="s">
        <v>23</v>
      </c>
      <c r="N7" t="s">
        <v>24</v>
      </c>
      <c r="O7" t="s">
        <v>25</v>
      </c>
    </row>
    <row r="8" spans="3:15" x14ac:dyDescent="0.2">
      <c r="C8" s="7">
        <v>41759</v>
      </c>
      <c r="D8" s="8" t="s">
        <v>26</v>
      </c>
      <c r="E8" s="8" t="s">
        <v>27</v>
      </c>
      <c r="F8" s="8" t="s">
        <v>28</v>
      </c>
      <c r="G8" s="7">
        <v>28128</v>
      </c>
      <c r="H8" s="7">
        <v>36892</v>
      </c>
      <c r="I8" s="9">
        <v>5674000</v>
      </c>
      <c r="J8" s="9">
        <v>6808800</v>
      </c>
      <c r="K8" s="9">
        <v>680880</v>
      </c>
      <c r="L8" s="9">
        <v>70489680</v>
      </c>
      <c r="M8" s="8" t="str">
        <f>PROPER(TEXT(C8,"mmmm"))</f>
        <v>Avril</v>
      </c>
      <c r="N8" s="8">
        <f ca="1">YEAR(TODAY())-YEAR([1]!Paie4[[#This Row],[Date de Naissance]])</f>
        <v>45</v>
      </c>
      <c r="O8" s="8">
        <v>1</v>
      </c>
    </row>
    <row r="9" spans="3:15" x14ac:dyDescent="0.2">
      <c r="C9" s="7">
        <v>41759</v>
      </c>
      <c r="D9" s="8" t="s">
        <v>29</v>
      </c>
      <c r="E9" s="8" t="s">
        <v>30</v>
      </c>
      <c r="F9" s="8" t="s">
        <v>28</v>
      </c>
      <c r="G9" s="7">
        <v>25756</v>
      </c>
      <c r="H9" s="7">
        <v>36893</v>
      </c>
      <c r="I9" s="9">
        <v>9996000</v>
      </c>
      <c r="J9" s="9">
        <v>10995600</v>
      </c>
      <c r="K9" s="9">
        <v>1319472</v>
      </c>
      <c r="L9" s="9">
        <v>12315072</v>
      </c>
      <c r="M9" s="8" t="str">
        <f t="shared" ref="M9:M17" si="0">PROPER(TEXT(C9,"mmmm"))</f>
        <v>Avril</v>
      </c>
      <c r="N9" s="8">
        <f ca="1">YEAR(TODAY())-YEAR([1]!Paie4[[#This Row],[Date de Naissance]])</f>
        <v>45</v>
      </c>
      <c r="O9" s="8">
        <v>1</v>
      </c>
    </row>
    <row r="10" spans="3:15" x14ac:dyDescent="0.2">
      <c r="C10" s="7">
        <v>41759</v>
      </c>
      <c r="D10" s="8" t="s">
        <v>31</v>
      </c>
      <c r="E10" s="8" t="s">
        <v>32</v>
      </c>
      <c r="F10" s="8" t="s">
        <v>28</v>
      </c>
      <c r="G10" s="7">
        <v>25615</v>
      </c>
      <c r="H10" s="7">
        <v>36894</v>
      </c>
      <c r="I10" s="9">
        <v>9707000</v>
      </c>
      <c r="J10" s="9">
        <v>11648400</v>
      </c>
      <c r="K10" s="9">
        <v>1164840</v>
      </c>
      <c r="L10" s="9">
        <v>12813240</v>
      </c>
      <c r="M10" s="8" t="str">
        <f t="shared" si="0"/>
        <v>Avril</v>
      </c>
      <c r="N10" s="8">
        <f ca="1">YEAR(TODAY())-YEAR([1]!Paie4[[#This Row],[Date de Naissance]])</f>
        <v>42</v>
      </c>
      <c r="O10" s="8">
        <v>1</v>
      </c>
    </row>
    <row r="11" spans="3:15" x14ac:dyDescent="0.2">
      <c r="C11" s="7">
        <v>41759</v>
      </c>
      <c r="D11" s="8" t="s">
        <v>33</v>
      </c>
      <c r="E11" s="8" t="s">
        <v>34</v>
      </c>
      <c r="F11" s="8" t="s">
        <v>28</v>
      </c>
      <c r="G11" s="7">
        <v>26719</v>
      </c>
      <c r="H11" s="7">
        <v>36895</v>
      </c>
      <c r="I11" s="9">
        <v>6480000</v>
      </c>
      <c r="J11" s="9">
        <v>7128000.0000000009</v>
      </c>
      <c r="K11" s="9">
        <v>926640.00000000012</v>
      </c>
      <c r="L11" s="9">
        <v>8054640.0000000009</v>
      </c>
      <c r="M11" s="8" t="str">
        <f t="shared" si="0"/>
        <v>Avril</v>
      </c>
      <c r="N11" s="8">
        <f ca="1">YEAR(TODAY())-YEAR([1]!Paie4[[#This Row],[Date de Naissance]])</f>
        <v>42</v>
      </c>
      <c r="O11" s="8">
        <v>1</v>
      </c>
    </row>
    <row r="12" spans="3:15" x14ac:dyDescent="0.2">
      <c r="C12" s="7">
        <v>41759</v>
      </c>
      <c r="D12" s="8" t="s">
        <v>35</v>
      </c>
      <c r="E12" s="8" t="s">
        <v>36</v>
      </c>
      <c r="F12" s="8" t="s">
        <v>28</v>
      </c>
      <c r="G12" s="7">
        <v>26920</v>
      </c>
      <c r="H12" s="7">
        <v>36896</v>
      </c>
      <c r="I12" s="9">
        <v>2347000</v>
      </c>
      <c r="J12" s="9">
        <v>2581700</v>
      </c>
      <c r="K12" s="9">
        <v>361438</v>
      </c>
      <c r="L12" s="9">
        <v>2943138</v>
      </c>
      <c r="M12" s="8" t="str">
        <f t="shared" si="0"/>
        <v>Avril</v>
      </c>
      <c r="N12" s="8">
        <f ca="1">YEAR(TODAY())-YEAR([1]!Paie4[[#This Row],[Date de Naissance]])</f>
        <v>44</v>
      </c>
      <c r="O12" s="8">
        <v>1</v>
      </c>
    </row>
    <row r="13" spans="3:15" x14ac:dyDescent="0.2">
      <c r="C13" s="7">
        <v>41759</v>
      </c>
      <c r="D13" s="8" t="s">
        <v>37</v>
      </c>
      <c r="E13" s="8" t="s">
        <v>38</v>
      </c>
      <c r="F13" s="8" t="s">
        <v>39</v>
      </c>
      <c r="G13" s="7">
        <v>25953</v>
      </c>
      <c r="H13" s="7">
        <v>36897</v>
      </c>
      <c r="I13" s="9">
        <v>8916000</v>
      </c>
      <c r="J13" s="9">
        <v>9807600</v>
      </c>
      <c r="K13" s="9">
        <v>1471140</v>
      </c>
      <c r="L13" s="9">
        <v>11278740</v>
      </c>
      <c r="M13" s="8" t="str">
        <f t="shared" si="0"/>
        <v>Avril</v>
      </c>
      <c r="N13" s="8">
        <f ca="1">YEAR(TODAY())-YEAR([1]!Paie4[[#This Row],[Date de Naissance]])</f>
        <v>33</v>
      </c>
      <c r="O13" s="8">
        <v>1</v>
      </c>
    </row>
    <row r="14" spans="3:15" x14ac:dyDescent="0.2">
      <c r="C14" s="7">
        <v>41759</v>
      </c>
      <c r="D14" s="8" t="s">
        <v>40</v>
      </c>
      <c r="E14" s="8" t="s">
        <v>41</v>
      </c>
      <c r="F14" s="8" t="s">
        <v>28</v>
      </c>
      <c r="G14" s="7">
        <v>30121</v>
      </c>
      <c r="H14" s="7">
        <v>36898</v>
      </c>
      <c r="I14" s="9">
        <v>2922000</v>
      </c>
      <c r="J14" s="9">
        <v>3798600</v>
      </c>
      <c r="K14" s="9">
        <v>379860</v>
      </c>
      <c r="L14" s="9">
        <v>4178460</v>
      </c>
      <c r="M14" s="8" t="str">
        <f t="shared" si="0"/>
        <v>Avril</v>
      </c>
      <c r="N14" s="8">
        <f ca="1">YEAR(TODAY())-YEAR([1]!Paie4[[#This Row],[Date de Naissance]])</f>
        <v>33</v>
      </c>
      <c r="O14" s="8">
        <v>1</v>
      </c>
    </row>
    <row r="15" spans="3:15" x14ac:dyDescent="0.2">
      <c r="C15" s="7">
        <v>41759</v>
      </c>
      <c r="D15" s="8" t="s">
        <v>42</v>
      </c>
      <c r="E15" s="8" t="s">
        <v>43</v>
      </c>
      <c r="F15" s="8" t="s">
        <v>28</v>
      </c>
      <c r="G15" s="7">
        <v>29969</v>
      </c>
      <c r="H15" s="7">
        <v>36899</v>
      </c>
      <c r="I15" s="9">
        <v>7491000</v>
      </c>
      <c r="J15" s="9">
        <v>9738300</v>
      </c>
      <c r="K15" s="9">
        <v>1168596</v>
      </c>
      <c r="L15" s="9">
        <v>10906896</v>
      </c>
      <c r="M15" s="8" t="str">
        <f t="shared" si="0"/>
        <v>Avril</v>
      </c>
      <c r="N15" s="8">
        <f ca="1">YEAR(TODAY())-YEAR([1]!Paie4[[#This Row],[Date de Naissance]])</f>
        <v>36</v>
      </c>
      <c r="O15" s="8">
        <v>1</v>
      </c>
    </row>
    <row r="16" spans="3:15" x14ac:dyDescent="0.2">
      <c r="C16" s="7">
        <v>41759</v>
      </c>
      <c r="D16" s="8" t="s">
        <v>44</v>
      </c>
      <c r="E16" s="8" t="s">
        <v>45</v>
      </c>
      <c r="F16" s="8" t="s">
        <v>28</v>
      </c>
      <c r="G16" s="7">
        <v>29092</v>
      </c>
      <c r="H16" s="7">
        <v>36900</v>
      </c>
      <c r="I16" s="9">
        <v>908000</v>
      </c>
      <c r="J16" s="9">
        <v>1180400</v>
      </c>
      <c r="K16" s="9">
        <v>141648</v>
      </c>
      <c r="L16" s="9">
        <v>1322048</v>
      </c>
      <c r="M16" s="8" t="str">
        <f t="shared" si="0"/>
        <v>Avril</v>
      </c>
      <c r="N16" s="8">
        <f ca="1">YEAR(TODAY())-YEAR([1]!Paie4[[#This Row],[Date de Naissance]])</f>
        <v>35</v>
      </c>
      <c r="O16" s="8">
        <v>1</v>
      </c>
    </row>
    <row r="17" spans="3:15" x14ac:dyDescent="0.2">
      <c r="C17" s="7">
        <v>41759</v>
      </c>
      <c r="D17" s="8" t="s">
        <v>46</v>
      </c>
      <c r="E17" s="8" t="s">
        <v>47</v>
      </c>
      <c r="F17" s="8" t="s">
        <v>39</v>
      </c>
      <c r="G17" s="7">
        <v>29565</v>
      </c>
      <c r="H17" s="7">
        <v>36901</v>
      </c>
      <c r="I17" s="9">
        <v>4520000</v>
      </c>
      <c r="J17" s="9">
        <v>4972000</v>
      </c>
      <c r="K17" s="9">
        <v>596640</v>
      </c>
      <c r="L17" s="9">
        <v>5568640</v>
      </c>
      <c r="M17" s="8" t="str">
        <f t="shared" si="0"/>
        <v>Avril</v>
      </c>
      <c r="N17" s="8">
        <f ca="1">YEAR(TODAY())-YEAR([1]!Paie4[[#This Row],[Date de Naissance]])</f>
        <v>37</v>
      </c>
      <c r="O17" s="8">
        <v>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4:Q16"/>
  <sheetViews>
    <sheetView topLeftCell="C1" workbookViewId="0">
      <selection activeCell="L8" sqref="L8"/>
    </sheetView>
  </sheetViews>
  <sheetFormatPr baseColWidth="10" defaultRowHeight="14.25" x14ac:dyDescent="0.2"/>
  <cols>
    <col min="2" max="2" width="11.19921875" style="1"/>
    <col min="6" max="6" width="17.296875" style="1" customWidth="1"/>
    <col min="7" max="7" width="13.5" style="1" customWidth="1"/>
    <col min="8" max="8" width="14.69921875" style="2" customWidth="1"/>
    <col min="9" max="9" width="18.09765625" style="2" customWidth="1"/>
    <col min="10" max="10" width="14.69921875" style="2" customWidth="1"/>
    <col min="11" max="11" width="6.19921875" bestFit="1" customWidth="1"/>
    <col min="12" max="12" width="5.69921875" bestFit="1" customWidth="1"/>
    <col min="13" max="13" width="9" bestFit="1" customWidth="1"/>
  </cols>
  <sheetData>
    <row r="4" spans="2:17" ht="30" customHeight="1" x14ac:dyDescent="0.3">
      <c r="B4" s="3" t="str">
        <f>"La paie du mois de Mai"</f>
        <v>La paie du mois de Mai</v>
      </c>
      <c r="C4" s="4"/>
      <c r="D4" s="4"/>
      <c r="E4" s="4"/>
      <c r="F4" s="5"/>
      <c r="G4" s="5"/>
      <c r="H4" s="6"/>
      <c r="I4" s="6"/>
      <c r="J4" s="6"/>
      <c r="K4" s="4"/>
      <c r="L4" s="4"/>
      <c r="M4" s="4"/>
    </row>
    <row r="6" spans="2:17" x14ac:dyDescent="0.2">
      <c r="B6" s="1" t="s">
        <v>12</v>
      </c>
      <c r="C6" t="s">
        <v>13</v>
      </c>
      <c r="D6" t="s">
        <v>14</v>
      </c>
      <c r="E6" t="s">
        <v>15</v>
      </c>
      <c r="F6" s="1" t="s">
        <v>16</v>
      </c>
      <c r="G6" s="1" t="s">
        <v>17</v>
      </c>
      <c r="H6" s="2" t="s">
        <v>18</v>
      </c>
      <c r="I6" s="2" t="s">
        <v>21</v>
      </c>
      <c r="J6" s="2" t="s">
        <v>22</v>
      </c>
      <c r="K6" t="s">
        <v>23</v>
      </c>
      <c r="L6" t="s">
        <v>24</v>
      </c>
      <c r="M6" t="s">
        <v>25</v>
      </c>
      <c r="N6" t="s">
        <v>48</v>
      </c>
      <c r="O6" t="s">
        <v>49</v>
      </c>
      <c r="P6" t="s">
        <v>50</v>
      </c>
      <c r="Q6" t="s">
        <v>51</v>
      </c>
    </row>
    <row r="7" spans="2:17" x14ac:dyDescent="0.2">
      <c r="B7" s="7">
        <v>41790</v>
      </c>
      <c r="C7" s="8" t="s">
        <v>26</v>
      </c>
      <c r="D7" s="8" t="s">
        <v>27</v>
      </c>
      <c r="E7" s="8" t="s">
        <v>28</v>
      </c>
      <c r="F7" s="7">
        <v>28128</v>
      </c>
      <c r="G7" s="7">
        <v>36892</v>
      </c>
      <c r="H7" s="9">
        <v>6298140.0000000009</v>
      </c>
      <c r="I7" s="9">
        <v>748968.00000000012</v>
      </c>
      <c r="J7" s="9">
        <v>8538235.2000000011</v>
      </c>
      <c r="K7" s="8" t="str">
        <f>PROPER(TEXT(Tableau1[[#This Row],[Date]],"mmmm"))</f>
        <v>Mai</v>
      </c>
      <c r="L7" s="8">
        <f ca="1">YEAR(TODAY())-YEAR(Tableau1[[#This Row],[Date de Naissance]])</f>
        <v>38</v>
      </c>
      <c r="M7" s="8">
        <f>1</f>
        <v>1</v>
      </c>
      <c r="N7" s="8"/>
      <c r="O7" s="8"/>
      <c r="P7" s="8"/>
      <c r="Q7" s="8"/>
    </row>
    <row r="8" spans="2:17" x14ac:dyDescent="0.2">
      <c r="B8" s="7">
        <v>41790</v>
      </c>
      <c r="C8" s="8" t="s">
        <v>29</v>
      </c>
      <c r="D8" s="8" t="s">
        <v>30</v>
      </c>
      <c r="E8" s="8" t="s">
        <v>28</v>
      </c>
      <c r="F8" s="7">
        <v>25756</v>
      </c>
      <c r="G8" s="7">
        <v>36893</v>
      </c>
      <c r="H8" s="9">
        <v>11095560.000000002</v>
      </c>
      <c r="I8" s="9">
        <v>1517392.7999999998</v>
      </c>
      <c r="J8" s="9">
        <v>13669729.920000002</v>
      </c>
      <c r="K8" s="8" t="str">
        <f>PROPER(TEXT(Tableau1[[#This Row],[Date]],"mmmm"))</f>
        <v>Mai</v>
      </c>
      <c r="L8" s="8">
        <f ca="1">YEAR(TODAY())-YEAR(Tableau1[[#This Row],[Date de Naissance]])</f>
        <v>45</v>
      </c>
      <c r="M8" s="8">
        <f>1</f>
        <v>1</v>
      </c>
      <c r="N8" s="8"/>
      <c r="O8" s="8"/>
      <c r="P8" s="8"/>
      <c r="Q8" s="8"/>
    </row>
    <row r="9" spans="2:17" x14ac:dyDescent="0.2">
      <c r="B9" s="7">
        <v>41790</v>
      </c>
      <c r="C9" s="8" t="s">
        <v>31</v>
      </c>
      <c r="D9" s="8" t="s">
        <v>32</v>
      </c>
      <c r="E9" s="8" t="s">
        <v>28</v>
      </c>
      <c r="F9" s="7">
        <v>25615</v>
      </c>
      <c r="G9" s="7">
        <v>36894</v>
      </c>
      <c r="H9" s="9">
        <v>10774770.000000002</v>
      </c>
      <c r="I9" s="9">
        <v>1327917.6000000001</v>
      </c>
      <c r="J9" s="9">
        <v>14735225.999999998</v>
      </c>
      <c r="K9" s="8" t="str">
        <f>PROPER(TEXT(Tableau1[[#This Row],[Date]],"mmmm"))</f>
        <v>Mai</v>
      </c>
      <c r="L9" s="8">
        <f ca="1">YEAR(TODAY())-YEAR(Tableau1[[#This Row],[Date de Naissance]])</f>
        <v>45</v>
      </c>
      <c r="M9" s="8">
        <f>1</f>
        <v>1</v>
      </c>
      <c r="N9" s="8"/>
      <c r="O9" s="8"/>
      <c r="P9" s="8"/>
      <c r="Q9" s="8"/>
    </row>
    <row r="10" spans="2:17" x14ac:dyDescent="0.2">
      <c r="B10" s="7">
        <v>41790</v>
      </c>
      <c r="C10" s="8" t="s">
        <v>33</v>
      </c>
      <c r="D10" s="8" t="s">
        <v>34</v>
      </c>
      <c r="E10" s="8" t="s">
        <v>28</v>
      </c>
      <c r="F10" s="7">
        <v>26719</v>
      </c>
      <c r="G10" s="7">
        <v>36895</v>
      </c>
      <c r="H10" s="9">
        <v>7192800.0000000009</v>
      </c>
      <c r="I10" s="9">
        <v>1028570.4000000003</v>
      </c>
      <c r="J10" s="9">
        <v>9182289.6000000015</v>
      </c>
      <c r="K10" s="8" t="str">
        <f>PROPER(TEXT(Tableau1[[#This Row],[Date]],"mmmm"))</f>
        <v>Mai</v>
      </c>
      <c r="L10" s="8">
        <f ca="1">YEAR(TODAY())-YEAR(Tableau1[[#This Row],[Date de Naissance]])</f>
        <v>42</v>
      </c>
      <c r="M10" s="8">
        <f>1</f>
        <v>1</v>
      </c>
      <c r="N10" s="8"/>
      <c r="O10" s="8"/>
      <c r="P10" s="8"/>
      <c r="Q10" s="8"/>
    </row>
    <row r="11" spans="2:17" x14ac:dyDescent="0.2">
      <c r="B11" s="7">
        <v>41790</v>
      </c>
      <c r="C11" s="8" t="s">
        <v>35</v>
      </c>
      <c r="D11" s="8" t="s">
        <v>36</v>
      </c>
      <c r="E11" s="8" t="s">
        <v>28</v>
      </c>
      <c r="F11" s="7">
        <v>26920</v>
      </c>
      <c r="G11" s="7">
        <v>36896</v>
      </c>
      <c r="H11" s="9">
        <v>2581700</v>
      </c>
      <c r="I11" s="9">
        <v>408424.93999999994</v>
      </c>
      <c r="J11" s="9">
        <v>3325745.9399999995</v>
      </c>
      <c r="K11" s="8" t="str">
        <f>PROPER(TEXT(Tableau1[[#This Row],[Date]],"mmmm"))</f>
        <v>Mai</v>
      </c>
      <c r="L11" s="8">
        <f ca="1">YEAR(TODAY())-YEAR(Tableau1[[#This Row],[Date de Naissance]])</f>
        <v>42</v>
      </c>
      <c r="M11" s="8">
        <f>1</f>
        <v>1</v>
      </c>
      <c r="N11" s="8"/>
      <c r="O11" s="8"/>
      <c r="P11" s="8"/>
      <c r="Q11" s="8"/>
    </row>
    <row r="12" spans="2:17" x14ac:dyDescent="0.2">
      <c r="B12" s="7">
        <v>41790</v>
      </c>
      <c r="C12" s="8" t="s">
        <v>37</v>
      </c>
      <c r="D12" s="8" t="s">
        <v>38</v>
      </c>
      <c r="E12" s="8" t="s">
        <v>39</v>
      </c>
      <c r="F12" s="7">
        <v>25953</v>
      </c>
      <c r="G12" s="7">
        <v>36897</v>
      </c>
      <c r="H12" s="9">
        <v>10253400</v>
      </c>
      <c r="I12" s="9">
        <v>1662388.2</v>
      </c>
      <c r="J12" s="9">
        <v>12406614.000000002</v>
      </c>
      <c r="K12" s="8" t="str">
        <f>PROPER(TEXT(Tableau1[[#This Row],[Date]],"mmmm"))</f>
        <v>Mai</v>
      </c>
      <c r="L12" s="8">
        <f ca="1">YEAR(TODAY())-YEAR(Tableau1[[#This Row],[Date de Naissance]])</f>
        <v>44</v>
      </c>
      <c r="M12" s="8">
        <f>1</f>
        <v>1</v>
      </c>
      <c r="N12" s="8"/>
      <c r="O12" s="8"/>
      <c r="P12" s="8"/>
      <c r="Q12" s="8"/>
    </row>
    <row r="13" spans="2:17" x14ac:dyDescent="0.2">
      <c r="B13" s="7">
        <v>41790</v>
      </c>
      <c r="C13" s="8" t="s">
        <v>40</v>
      </c>
      <c r="D13" s="8" t="s">
        <v>41</v>
      </c>
      <c r="E13" s="8" t="s">
        <v>28</v>
      </c>
      <c r="F13" s="7">
        <v>30121</v>
      </c>
      <c r="G13" s="7">
        <v>36898</v>
      </c>
      <c r="H13" s="9">
        <v>3272640.0000000005</v>
      </c>
      <c r="I13" s="9">
        <v>421644.60000000003</v>
      </c>
      <c r="J13" s="9">
        <v>4763444.4000000004</v>
      </c>
      <c r="K13" s="8" t="str">
        <f>PROPER(TEXT(Tableau1[[#This Row],[Date]],"mmmm"))</f>
        <v>Mai</v>
      </c>
      <c r="L13" s="8">
        <f ca="1">YEAR(TODAY())-YEAR(Tableau1[[#This Row],[Date de Naissance]])</f>
        <v>33</v>
      </c>
      <c r="M13" s="8">
        <f>1</f>
        <v>1</v>
      </c>
      <c r="N13" s="8"/>
      <c r="O13" s="8"/>
      <c r="P13" s="8"/>
      <c r="Q13" s="8"/>
    </row>
    <row r="14" spans="2:17" x14ac:dyDescent="0.2">
      <c r="B14" s="7">
        <v>41790</v>
      </c>
      <c r="C14" s="8" t="s">
        <v>42</v>
      </c>
      <c r="D14" s="8" t="s">
        <v>43</v>
      </c>
      <c r="E14" s="8" t="s">
        <v>28</v>
      </c>
      <c r="F14" s="7">
        <v>29969</v>
      </c>
      <c r="G14" s="7">
        <v>36899</v>
      </c>
      <c r="H14" s="9">
        <v>8614650</v>
      </c>
      <c r="I14" s="9">
        <v>1320513.48</v>
      </c>
      <c r="J14" s="9">
        <v>12324792.479999999</v>
      </c>
      <c r="K14" s="8" t="str">
        <f>PROPER(TEXT(Tableau1[[#This Row],[Date]],"mmmm"))</f>
        <v>Mai</v>
      </c>
      <c r="L14" s="8">
        <f ca="1">YEAR(TODAY())-YEAR(Tableau1[[#This Row],[Date de Naissance]])</f>
        <v>33</v>
      </c>
      <c r="M14" s="8">
        <f>1</f>
        <v>1</v>
      </c>
      <c r="N14" s="8"/>
      <c r="O14" s="8"/>
      <c r="P14" s="8"/>
      <c r="Q14" s="8"/>
    </row>
    <row r="15" spans="2:17" x14ac:dyDescent="0.2">
      <c r="B15" s="7">
        <v>41790</v>
      </c>
      <c r="C15" s="8" t="s">
        <v>44</v>
      </c>
      <c r="D15" s="8" t="s">
        <v>45</v>
      </c>
      <c r="E15" s="8" t="s">
        <v>28</v>
      </c>
      <c r="F15" s="7">
        <v>29092</v>
      </c>
      <c r="G15" s="7">
        <v>36900</v>
      </c>
      <c r="H15" s="9">
        <v>1044199.9999999999</v>
      </c>
      <c r="I15" s="9">
        <v>161478.72000000003</v>
      </c>
      <c r="J15" s="9">
        <v>1520355.2</v>
      </c>
      <c r="K15" s="8" t="str">
        <f>PROPER(TEXT(Tableau1[[#This Row],[Date]],"mmmm"))</f>
        <v>Mai</v>
      </c>
      <c r="L15" s="8">
        <f ca="1">YEAR(TODAY())-YEAR(Tableau1[[#This Row],[Date de Naissance]])</f>
        <v>36</v>
      </c>
      <c r="M15" s="8">
        <f>1</f>
        <v>1</v>
      </c>
      <c r="N15" s="8"/>
      <c r="O15" s="8"/>
      <c r="P15" s="8"/>
      <c r="Q15" s="8"/>
    </row>
    <row r="16" spans="2:17" x14ac:dyDescent="0.2">
      <c r="B16" s="7">
        <v>41790</v>
      </c>
      <c r="C16" s="8" t="s">
        <v>46</v>
      </c>
      <c r="D16" s="8" t="s">
        <v>47</v>
      </c>
      <c r="E16" s="8" t="s">
        <v>39</v>
      </c>
      <c r="F16" s="7">
        <v>29565</v>
      </c>
      <c r="G16" s="7">
        <v>36901</v>
      </c>
      <c r="H16" s="9">
        <v>5017200</v>
      </c>
      <c r="I16" s="9">
        <v>680169.60000000009</v>
      </c>
      <c r="J16" s="9">
        <v>6236876.8000000007</v>
      </c>
      <c r="K16" s="8" t="str">
        <f>PROPER(TEXT(Tableau1[[#This Row],[Date]],"mmmm"))</f>
        <v>Mai</v>
      </c>
      <c r="L16" s="8">
        <f ca="1">YEAR(TODAY())-YEAR(Tableau1[[#This Row],[Date de Naissance]])</f>
        <v>35</v>
      </c>
      <c r="M16" s="8">
        <f>1</f>
        <v>1</v>
      </c>
      <c r="N16" s="8"/>
      <c r="O16" s="8"/>
      <c r="P16" s="8"/>
      <c r="Q16" s="8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4:M16"/>
  <sheetViews>
    <sheetView topLeftCell="E1" workbookViewId="0">
      <selection activeCell="L8" sqref="L8"/>
    </sheetView>
  </sheetViews>
  <sheetFormatPr baseColWidth="10" defaultRowHeight="14.25" x14ac:dyDescent="0.2"/>
  <cols>
    <col min="2" max="2" width="11.19921875" style="1"/>
    <col min="6" max="6" width="17.296875" style="1" customWidth="1"/>
    <col min="7" max="7" width="13.5" style="1" customWidth="1"/>
    <col min="8" max="8" width="14.69921875" style="2" customWidth="1"/>
    <col min="9" max="9" width="18.09765625" style="2" customWidth="1"/>
    <col min="10" max="10" width="14.69921875" style="2" customWidth="1"/>
    <col min="11" max="13" width="11.19921875" customWidth="1"/>
  </cols>
  <sheetData>
    <row r="4" spans="2:13" ht="30" customHeight="1" x14ac:dyDescent="0.3">
      <c r="B4" s="3" t="str">
        <f>"La paie du mois de Juin"</f>
        <v>La paie du mois de Juin</v>
      </c>
      <c r="C4" s="4"/>
      <c r="D4" s="4"/>
      <c r="E4" s="4"/>
      <c r="F4" s="5"/>
      <c r="G4" s="5"/>
      <c r="H4" s="6"/>
      <c r="I4" s="6"/>
      <c r="J4" s="6"/>
      <c r="K4" s="4"/>
      <c r="L4" s="4"/>
      <c r="M4" s="4"/>
    </row>
    <row r="6" spans="2:13" x14ac:dyDescent="0.2">
      <c r="B6" s="7" t="s">
        <v>12</v>
      </c>
      <c r="C6" s="8" t="s">
        <v>13</v>
      </c>
      <c r="D6" s="8" t="s">
        <v>14</v>
      </c>
      <c r="E6" s="8" t="s">
        <v>15</v>
      </c>
      <c r="F6" s="7" t="s">
        <v>16</v>
      </c>
      <c r="G6" s="7" t="s">
        <v>17</v>
      </c>
      <c r="H6" s="9" t="s">
        <v>18</v>
      </c>
      <c r="I6" s="9" t="s">
        <v>21</v>
      </c>
      <c r="J6" s="9" t="s">
        <v>22</v>
      </c>
      <c r="K6" s="8" t="s">
        <v>23</v>
      </c>
      <c r="L6" s="8" t="s">
        <v>24</v>
      </c>
      <c r="M6" s="8" t="s">
        <v>25</v>
      </c>
    </row>
    <row r="7" spans="2:13" x14ac:dyDescent="0.2">
      <c r="B7" s="7">
        <v>41820</v>
      </c>
      <c r="C7" s="8" t="s">
        <v>26</v>
      </c>
      <c r="D7" s="8" t="s">
        <v>27</v>
      </c>
      <c r="E7" s="8" t="s">
        <v>28</v>
      </c>
      <c r="F7" s="7">
        <v>28128</v>
      </c>
      <c r="G7" s="7">
        <v>36892</v>
      </c>
      <c r="H7" s="9">
        <v>6298140.0000000009</v>
      </c>
      <c r="I7" s="9">
        <v>748968.00000000012</v>
      </c>
      <c r="J7" s="9">
        <v>8053235.2000000002</v>
      </c>
      <c r="K7" s="8" t="e">
        <f>PROPER(TEXT(#REF!,"mmmm"))</f>
        <v>#REF!</v>
      </c>
      <c r="L7" s="8">
        <f ca="1">YEAR(TODAY())-YEAR(Tableau2[[#This Row],[Date de Naissance]])</f>
        <v>38</v>
      </c>
      <c r="M7" s="8">
        <f>1</f>
        <v>1</v>
      </c>
    </row>
    <row r="8" spans="2:13" x14ac:dyDescent="0.2">
      <c r="B8" s="7">
        <v>41820</v>
      </c>
      <c r="C8" s="8" t="s">
        <v>29</v>
      </c>
      <c r="D8" s="8" t="s">
        <v>30</v>
      </c>
      <c r="E8" s="8" t="s">
        <v>28</v>
      </c>
      <c r="F8" s="7">
        <v>25756</v>
      </c>
      <c r="G8" s="7">
        <v>36893</v>
      </c>
      <c r="H8" s="9">
        <v>11095560.000000002</v>
      </c>
      <c r="I8" s="9">
        <v>1517392.7999999998</v>
      </c>
      <c r="J8" s="9">
        <v>13669729.920000002</v>
      </c>
      <c r="K8" s="8" t="e">
        <f>PROPER(TEXT(#REF!,"mmmm"))</f>
        <v>#REF!</v>
      </c>
      <c r="L8" s="8">
        <f ca="1">YEAR(TODAY())-YEAR(Tableau2[[#This Row],[Date de Naissance]])</f>
        <v>45</v>
      </c>
      <c r="M8" s="8">
        <f>1</f>
        <v>1</v>
      </c>
    </row>
    <row r="9" spans="2:13" x14ac:dyDescent="0.2">
      <c r="B9" s="7">
        <v>41820</v>
      </c>
      <c r="C9" s="8" t="s">
        <v>31</v>
      </c>
      <c r="D9" s="8" t="s">
        <v>32</v>
      </c>
      <c r="E9" s="8" t="s">
        <v>28</v>
      </c>
      <c r="F9" s="7">
        <v>25615</v>
      </c>
      <c r="G9" s="7">
        <v>36894</v>
      </c>
      <c r="H9" s="9">
        <v>10774770.000000002</v>
      </c>
      <c r="I9" s="9">
        <v>1327917.6000000001</v>
      </c>
      <c r="J9" s="9">
        <v>14735225.999999998</v>
      </c>
      <c r="K9" s="8" t="e">
        <f>PROPER(TEXT(#REF!,"mmmm"))</f>
        <v>#REF!</v>
      </c>
      <c r="L9" s="8">
        <f ca="1">YEAR(TODAY())-YEAR(Tableau2[[#This Row],[Date de Naissance]])</f>
        <v>45</v>
      </c>
      <c r="M9" s="8">
        <f>1</f>
        <v>1</v>
      </c>
    </row>
    <row r="10" spans="2:13" x14ac:dyDescent="0.2">
      <c r="B10" s="7">
        <v>41820</v>
      </c>
      <c r="C10" s="8" t="s">
        <v>33</v>
      </c>
      <c r="D10" s="8" t="s">
        <v>34</v>
      </c>
      <c r="E10" s="8" t="s">
        <v>28</v>
      </c>
      <c r="F10" s="7">
        <v>26719</v>
      </c>
      <c r="G10" s="7">
        <v>36895</v>
      </c>
      <c r="H10" s="9">
        <v>7192800.0000000009</v>
      </c>
      <c r="I10" s="9">
        <v>1028570.4000000003</v>
      </c>
      <c r="J10" s="9">
        <v>9182289.6000000015</v>
      </c>
      <c r="K10" s="8" t="e">
        <f>PROPER(TEXT(#REF!,"mmmm"))</f>
        <v>#REF!</v>
      </c>
      <c r="L10" s="8">
        <f ca="1">YEAR(TODAY())-YEAR(Tableau2[[#This Row],[Date de Naissance]])</f>
        <v>42</v>
      </c>
      <c r="M10" s="8">
        <f>1</f>
        <v>1</v>
      </c>
    </row>
    <row r="11" spans="2:13" x14ac:dyDescent="0.2">
      <c r="B11" s="7">
        <v>41820</v>
      </c>
      <c r="C11" s="8" t="s">
        <v>35</v>
      </c>
      <c r="D11" s="8" t="s">
        <v>36</v>
      </c>
      <c r="E11" s="8" t="s">
        <v>28</v>
      </c>
      <c r="F11" s="7">
        <v>26920</v>
      </c>
      <c r="G11" s="7">
        <v>36896</v>
      </c>
      <c r="H11" s="9">
        <v>2581700</v>
      </c>
      <c r="I11" s="9">
        <v>408424.93999999994</v>
      </c>
      <c r="J11" s="9">
        <v>3325745.9399999995</v>
      </c>
      <c r="K11" s="8" t="e">
        <f>PROPER(TEXT(#REF!,"mmmm"))</f>
        <v>#REF!</v>
      </c>
      <c r="L11" s="8">
        <f ca="1">YEAR(TODAY())-YEAR(Tableau2[[#This Row],[Date de Naissance]])</f>
        <v>42</v>
      </c>
      <c r="M11" s="8">
        <f>1</f>
        <v>1</v>
      </c>
    </row>
    <row r="12" spans="2:13" x14ac:dyDescent="0.2">
      <c r="B12" s="7">
        <v>41820</v>
      </c>
      <c r="C12" s="8" t="s">
        <v>37</v>
      </c>
      <c r="D12" s="8" t="s">
        <v>38</v>
      </c>
      <c r="E12" s="8" t="s">
        <v>39</v>
      </c>
      <c r="F12" s="7">
        <v>25953</v>
      </c>
      <c r="G12" s="7">
        <v>36897</v>
      </c>
      <c r="H12" s="9">
        <v>10253400</v>
      </c>
      <c r="I12" s="9">
        <v>1662388.2</v>
      </c>
      <c r="J12" s="9">
        <v>12406614.000000002</v>
      </c>
      <c r="K12" s="8" t="e">
        <f>PROPER(TEXT(#REF!,"mmmm"))</f>
        <v>#REF!</v>
      </c>
      <c r="L12" s="8">
        <f ca="1">YEAR(TODAY())-YEAR(Tableau2[[#This Row],[Date de Naissance]])</f>
        <v>44</v>
      </c>
      <c r="M12" s="8">
        <f>1</f>
        <v>1</v>
      </c>
    </row>
    <row r="13" spans="2:13" x14ac:dyDescent="0.2">
      <c r="B13" s="7">
        <v>41820</v>
      </c>
      <c r="C13" s="8" t="s">
        <v>40</v>
      </c>
      <c r="D13" s="8" t="s">
        <v>41</v>
      </c>
      <c r="E13" s="8" t="s">
        <v>28</v>
      </c>
      <c r="F13" s="7">
        <v>30121</v>
      </c>
      <c r="G13" s="7">
        <v>36898</v>
      </c>
      <c r="H13" s="9">
        <v>3272640.0000000005</v>
      </c>
      <c r="I13" s="9">
        <v>421644.60000000003</v>
      </c>
      <c r="J13" s="9">
        <v>4763444.4000000004</v>
      </c>
      <c r="K13" s="8" t="e">
        <f>PROPER(TEXT(#REF!,"mmmm"))</f>
        <v>#REF!</v>
      </c>
      <c r="L13" s="8">
        <f ca="1">YEAR(TODAY())-YEAR(Tableau2[[#This Row],[Date de Naissance]])</f>
        <v>33</v>
      </c>
      <c r="M13" s="8">
        <f>1</f>
        <v>1</v>
      </c>
    </row>
    <row r="14" spans="2:13" x14ac:dyDescent="0.2">
      <c r="B14" s="7">
        <v>41820</v>
      </c>
      <c r="C14" s="8" t="s">
        <v>42</v>
      </c>
      <c r="D14" s="8" t="s">
        <v>43</v>
      </c>
      <c r="E14" s="8" t="s">
        <v>28</v>
      </c>
      <c r="F14" s="7">
        <v>29969</v>
      </c>
      <c r="G14" s="7">
        <v>36899</v>
      </c>
      <c r="H14" s="9">
        <v>8614650</v>
      </c>
      <c r="I14" s="9">
        <v>1320513.48</v>
      </c>
      <c r="J14" s="9">
        <v>12324792.479999999</v>
      </c>
      <c r="K14" s="8" t="e">
        <f>PROPER(TEXT(#REF!,"mmmm"))</f>
        <v>#REF!</v>
      </c>
      <c r="L14" s="8">
        <f ca="1">YEAR(TODAY())-YEAR(Tableau2[[#This Row],[Date de Naissance]])</f>
        <v>33</v>
      </c>
      <c r="M14" s="8">
        <f>1</f>
        <v>1</v>
      </c>
    </row>
    <row r="15" spans="2:13" x14ac:dyDescent="0.2">
      <c r="B15" s="7">
        <v>41820</v>
      </c>
      <c r="C15" s="8" t="s">
        <v>44</v>
      </c>
      <c r="D15" s="8" t="s">
        <v>45</v>
      </c>
      <c r="E15" s="8" t="s">
        <v>28</v>
      </c>
      <c r="F15" s="7">
        <v>29092</v>
      </c>
      <c r="G15" s="7">
        <v>36900</v>
      </c>
      <c r="H15" s="9">
        <v>1044199.9999999999</v>
      </c>
      <c r="I15" s="9">
        <v>161478.72000000003</v>
      </c>
      <c r="J15" s="9">
        <v>1520355.2</v>
      </c>
      <c r="K15" s="8" t="e">
        <f>PROPER(TEXT(#REF!,"mmmm"))</f>
        <v>#REF!</v>
      </c>
      <c r="L15" s="8">
        <f ca="1">YEAR(TODAY())-YEAR(Tableau2[[#This Row],[Date de Naissance]])</f>
        <v>36</v>
      </c>
      <c r="M15" s="8">
        <f>1</f>
        <v>1</v>
      </c>
    </row>
    <row r="16" spans="2:13" x14ac:dyDescent="0.2">
      <c r="B16" s="7">
        <v>41820</v>
      </c>
      <c r="C16" s="8" t="s">
        <v>46</v>
      </c>
      <c r="D16" s="8" t="s">
        <v>47</v>
      </c>
      <c r="E16" s="8" t="s">
        <v>39</v>
      </c>
      <c r="F16" s="7">
        <v>29565</v>
      </c>
      <c r="G16" s="7">
        <v>36901</v>
      </c>
      <c r="H16" s="9">
        <v>5017200</v>
      </c>
      <c r="I16" s="9">
        <v>680169.60000000009</v>
      </c>
      <c r="J16" s="9">
        <v>6236876.8000000007</v>
      </c>
      <c r="K16" s="8" t="e">
        <f>PROPER(TEXT(#REF!,"mmmm"))</f>
        <v>#REF!</v>
      </c>
      <c r="L16" s="8">
        <f ca="1">YEAR(TODAY())-YEAR(Tableau2[[#This Row],[Date de Naissance]])</f>
        <v>35</v>
      </c>
      <c r="M16" s="8">
        <f>1</f>
        <v>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4:M16"/>
  <sheetViews>
    <sheetView topLeftCell="F1" workbookViewId="0">
      <selection activeCell="L8" sqref="L8"/>
    </sheetView>
  </sheetViews>
  <sheetFormatPr baseColWidth="10" defaultRowHeight="14.25" x14ac:dyDescent="0.2"/>
  <cols>
    <col min="2" max="2" width="11.19921875" style="1"/>
    <col min="6" max="6" width="17.296875" style="1" customWidth="1"/>
    <col min="7" max="7" width="13.5" style="1" customWidth="1"/>
    <col min="8" max="8" width="14.69921875" style="2" customWidth="1"/>
    <col min="9" max="9" width="18.09765625" style="2" customWidth="1"/>
    <col min="10" max="10" width="14.69921875" style="2" customWidth="1"/>
    <col min="11" max="11" width="6.19921875" bestFit="1" customWidth="1"/>
    <col min="12" max="12" width="4.59765625" bestFit="1" customWidth="1"/>
    <col min="13" max="13" width="9" bestFit="1" customWidth="1"/>
  </cols>
  <sheetData>
    <row r="4" spans="2:13" ht="30" customHeight="1" x14ac:dyDescent="0.3">
      <c r="B4" s="3" t="str">
        <f>"La paie du mois de Juillet"</f>
        <v>La paie du mois de Juillet</v>
      </c>
      <c r="C4" s="4"/>
      <c r="D4" s="4"/>
      <c r="E4" s="4"/>
      <c r="F4" s="5"/>
      <c r="G4" s="5"/>
      <c r="H4" s="6"/>
      <c r="I4" s="6"/>
      <c r="J4" s="6"/>
      <c r="K4" s="4"/>
      <c r="L4" s="4"/>
      <c r="M4" s="4"/>
    </row>
    <row r="6" spans="2:13" x14ac:dyDescent="0.2">
      <c r="B6" s="1" t="s">
        <v>12</v>
      </c>
      <c r="C6" t="s">
        <v>13</v>
      </c>
      <c r="D6" t="s">
        <v>14</v>
      </c>
      <c r="E6" t="s">
        <v>15</v>
      </c>
      <c r="F6" s="1" t="s">
        <v>16</v>
      </c>
      <c r="G6" s="1" t="s">
        <v>17</v>
      </c>
      <c r="H6" s="2" t="s">
        <v>18</v>
      </c>
      <c r="I6" s="2" t="s">
        <v>21</v>
      </c>
      <c r="J6" s="2" t="s">
        <v>22</v>
      </c>
      <c r="K6" t="s">
        <v>23</v>
      </c>
      <c r="L6" t="s">
        <v>24</v>
      </c>
      <c r="M6" t="s">
        <v>25</v>
      </c>
    </row>
    <row r="7" spans="2:13" x14ac:dyDescent="0.2">
      <c r="B7" s="7">
        <v>41851</v>
      </c>
      <c r="C7" s="8" t="s">
        <v>26</v>
      </c>
      <c r="D7" s="8" t="s">
        <v>27</v>
      </c>
      <c r="E7" s="8" t="s">
        <v>28</v>
      </c>
      <c r="F7" s="7">
        <v>28128</v>
      </c>
      <c r="G7" s="7">
        <v>36892</v>
      </c>
      <c r="H7" s="9">
        <v>6298140.0000000009</v>
      </c>
      <c r="I7" s="9">
        <v>748968.00000000012</v>
      </c>
      <c r="J7" s="9">
        <v>8538235.2000000011</v>
      </c>
      <c r="K7" s="8" t="e">
        <f>PROPER(TEXT(#REF!,"mmmm"))</f>
        <v>#REF!</v>
      </c>
      <c r="L7" s="8">
        <f ca="1">YEAR(TODAY())-YEAR(Tableau3[[#This Row],[Date de Naissance]])</f>
        <v>38</v>
      </c>
      <c r="M7" s="8">
        <f>1</f>
        <v>1</v>
      </c>
    </row>
    <row r="8" spans="2:13" x14ac:dyDescent="0.2">
      <c r="B8" s="7">
        <v>41851</v>
      </c>
      <c r="C8" s="8" t="s">
        <v>29</v>
      </c>
      <c r="D8" s="8" t="s">
        <v>30</v>
      </c>
      <c r="E8" s="8" t="s">
        <v>28</v>
      </c>
      <c r="F8" s="7">
        <v>25756</v>
      </c>
      <c r="G8" s="7">
        <v>36893</v>
      </c>
      <c r="H8" s="9">
        <v>11095560.000000002</v>
      </c>
      <c r="I8" s="9">
        <v>1517392.7999999998</v>
      </c>
      <c r="J8" s="9">
        <v>13669729.920000002</v>
      </c>
      <c r="K8" s="8" t="e">
        <f>PROPER(TEXT(#REF!,"mmmm"))</f>
        <v>#REF!</v>
      </c>
      <c r="L8" s="8">
        <f ca="1">YEAR(TODAY())-YEAR(Tableau3[[#This Row],[Date de Naissance]])</f>
        <v>45</v>
      </c>
      <c r="M8" s="8">
        <f>1</f>
        <v>1</v>
      </c>
    </row>
    <row r="9" spans="2:13" x14ac:dyDescent="0.2">
      <c r="B9" s="7">
        <v>41851</v>
      </c>
      <c r="C9" s="8" t="s">
        <v>31</v>
      </c>
      <c r="D9" s="8" t="s">
        <v>32</v>
      </c>
      <c r="E9" s="8" t="s">
        <v>28</v>
      </c>
      <c r="F9" s="7">
        <v>25615</v>
      </c>
      <c r="G9" s="7">
        <v>36894</v>
      </c>
      <c r="H9" s="9">
        <v>10774770.000000002</v>
      </c>
      <c r="I9" s="9">
        <v>1327917.6000000001</v>
      </c>
      <c r="J9" s="9">
        <v>14735225.999999998</v>
      </c>
      <c r="K9" s="8" t="e">
        <f>PROPER(TEXT(#REF!,"mmmm"))</f>
        <v>#REF!</v>
      </c>
      <c r="L9" s="8">
        <f ca="1">YEAR(TODAY())-YEAR(Tableau3[[#This Row],[Date de Naissance]])</f>
        <v>45</v>
      </c>
      <c r="M9" s="8">
        <f>1</f>
        <v>1</v>
      </c>
    </row>
    <row r="10" spans="2:13" x14ac:dyDescent="0.2">
      <c r="B10" s="7">
        <v>41851</v>
      </c>
      <c r="C10" s="8" t="s">
        <v>33</v>
      </c>
      <c r="D10" s="8" t="s">
        <v>34</v>
      </c>
      <c r="E10" s="8" t="s">
        <v>28</v>
      </c>
      <c r="F10" s="7">
        <v>26719</v>
      </c>
      <c r="G10" s="7">
        <v>36895</v>
      </c>
      <c r="H10" s="9">
        <v>7192800.0000000009</v>
      </c>
      <c r="I10" s="9">
        <v>1028570.4000000003</v>
      </c>
      <c r="J10" s="9">
        <v>9182289.6000000015</v>
      </c>
      <c r="K10" s="8" t="e">
        <f>PROPER(TEXT(#REF!,"mmmm"))</f>
        <v>#REF!</v>
      </c>
      <c r="L10" s="8">
        <f ca="1">YEAR(TODAY())-YEAR(Tableau3[[#This Row],[Date de Naissance]])</f>
        <v>42</v>
      </c>
      <c r="M10" s="8">
        <f>1</f>
        <v>1</v>
      </c>
    </row>
    <row r="11" spans="2:13" x14ac:dyDescent="0.2">
      <c r="B11" s="7">
        <v>41851</v>
      </c>
      <c r="C11" s="8" t="s">
        <v>35</v>
      </c>
      <c r="D11" s="8" t="s">
        <v>36</v>
      </c>
      <c r="E11" s="8" t="s">
        <v>28</v>
      </c>
      <c r="F11" s="7">
        <v>26920</v>
      </c>
      <c r="G11" s="7">
        <v>36896</v>
      </c>
      <c r="H11" s="9">
        <v>2581700</v>
      </c>
      <c r="I11" s="9">
        <v>408424.93999999994</v>
      </c>
      <c r="J11" s="9">
        <v>3325745.9399999995</v>
      </c>
      <c r="K11" s="8" t="e">
        <f>PROPER(TEXT(#REF!,"mmmm"))</f>
        <v>#REF!</v>
      </c>
      <c r="L11" s="8">
        <f ca="1">YEAR(TODAY())-YEAR(Tableau3[[#This Row],[Date de Naissance]])</f>
        <v>42</v>
      </c>
      <c r="M11" s="8">
        <f>1</f>
        <v>1</v>
      </c>
    </row>
    <row r="12" spans="2:13" x14ac:dyDescent="0.2">
      <c r="B12" s="7">
        <v>41851</v>
      </c>
      <c r="C12" s="8" t="s">
        <v>37</v>
      </c>
      <c r="D12" s="8" t="s">
        <v>38</v>
      </c>
      <c r="E12" s="8" t="s">
        <v>39</v>
      </c>
      <c r="F12" s="7">
        <v>25953</v>
      </c>
      <c r="G12" s="7">
        <v>36897</v>
      </c>
      <c r="H12" s="9">
        <v>10253400</v>
      </c>
      <c r="I12" s="9">
        <v>1662388.2</v>
      </c>
      <c r="J12" s="9">
        <v>12406614.000000002</v>
      </c>
      <c r="K12" s="8" t="e">
        <f>PROPER(TEXT(#REF!,"mmmm"))</f>
        <v>#REF!</v>
      </c>
      <c r="L12" s="8">
        <f ca="1">YEAR(TODAY())-YEAR(Tableau3[[#This Row],[Date de Naissance]])</f>
        <v>44</v>
      </c>
      <c r="M12" s="8">
        <f>1</f>
        <v>1</v>
      </c>
    </row>
    <row r="13" spans="2:13" x14ac:dyDescent="0.2">
      <c r="B13" s="7">
        <v>41851</v>
      </c>
      <c r="C13" s="8" t="s">
        <v>40</v>
      </c>
      <c r="D13" s="8" t="s">
        <v>41</v>
      </c>
      <c r="E13" s="8" t="s">
        <v>28</v>
      </c>
      <c r="F13" s="7">
        <v>30121</v>
      </c>
      <c r="G13" s="7">
        <v>36898</v>
      </c>
      <c r="H13" s="9">
        <v>3272640.0000000005</v>
      </c>
      <c r="I13" s="9">
        <v>421644.60000000003</v>
      </c>
      <c r="J13" s="9">
        <v>4763444.4000000004</v>
      </c>
      <c r="K13" s="8" t="e">
        <f>PROPER(TEXT(#REF!,"mmmm"))</f>
        <v>#REF!</v>
      </c>
      <c r="L13" s="8">
        <f ca="1">YEAR(TODAY())-YEAR(Tableau3[[#This Row],[Date de Naissance]])</f>
        <v>33</v>
      </c>
      <c r="M13" s="8">
        <f>1</f>
        <v>1</v>
      </c>
    </row>
    <row r="14" spans="2:13" x14ac:dyDescent="0.2">
      <c r="B14" s="7">
        <v>41851</v>
      </c>
      <c r="C14" s="8" t="s">
        <v>42</v>
      </c>
      <c r="D14" s="8" t="s">
        <v>43</v>
      </c>
      <c r="E14" s="8" t="s">
        <v>28</v>
      </c>
      <c r="F14" s="7">
        <v>29969</v>
      </c>
      <c r="G14" s="7">
        <v>36899</v>
      </c>
      <c r="H14" s="9">
        <v>8614650</v>
      </c>
      <c r="I14" s="9">
        <v>1320513.48</v>
      </c>
      <c r="J14" s="9">
        <v>12324792.479999999</v>
      </c>
      <c r="K14" s="8" t="e">
        <f>PROPER(TEXT(#REF!,"mmmm"))</f>
        <v>#REF!</v>
      </c>
      <c r="L14" s="8">
        <f ca="1">YEAR(TODAY())-YEAR(Tableau3[[#This Row],[Date de Naissance]])</f>
        <v>33</v>
      </c>
      <c r="M14" s="8">
        <f>1</f>
        <v>1</v>
      </c>
    </row>
    <row r="15" spans="2:13" x14ac:dyDescent="0.2">
      <c r="B15" s="7">
        <v>41851</v>
      </c>
      <c r="C15" s="8" t="s">
        <v>44</v>
      </c>
      <c r="D15" s="8" t="s">
        <v>45</v>
      </c>
      <c r="E15" s="8" t="s">
        <v>28</v>
      </c>
      <c r="F15" s="7">
        <v>29092</v>
      </c>
      <c r="G15" s="7">
        <v>36900</v>
      </c>
      <c r="H15" s="9">
        <v>1044199.9999999999</v>
      </c>
      <c r="I15" s="9">
        <v>161478.72000000003</v>
      </c>
      <c r="J15" s="9">
        <v>1520355.2</v>
      </c>
      <c r="K15" s="8" t="e">
        <f>PROPER(TEXT(#REF!,"mmmm"))</f>
        <v>#REF!</v>
      </c>
      <c r="L15" s="8">
        <f ca="1">YEAR(TODAY())-YEAR(Tableau3[[#This Row],[Date de Naissance]])</f>
        <v>36</v>
      </c>
      <c r="M15" s="8">
        <f>1</f>
        <v>1</v>
      </c>
    </row>
    <row r="16" spans="2:13" x14ac:dyDescent="0.2">
      <c r="B16" s="7">
        <v>41851</v>
      </c>
      <c r="C16" s="8" t="s">
        <v>46</v>
      </c>
      <c r="D16" s="8" t="s">
        <v>47</v>
      </c>
      <c r="E16" s="8" t="s">
        <v>39</v>
      </c>
      <c r="F16" s="7">
        <v>29565</v>
      </c>
      <c r="G16" s="7">
        <v>36901</v>
      </c>
      <c r="H16" s="9">
        <v>5017200</v>
      </c>
      <c r="I16" s="9">
        <v>680169.60000000009</v>
      </c>
      <c r="J16" s="9">
        <v>6236876.8000000007</v>
      </c>
      <c r="K16" s="8" t="e">
        <f>PROPER(TEXT(#REF!,"mmmm"))</f>
        <v>#REF!</v>
      </c>
      <c r="L16" s="8">
        <f ca="1">YEAR(TODAY())-YEAR(Tableau3[[#This Row],[Date de Naissance]])</f>
        <v>35</v>
      </c>
      <c r="M16" s="8">
        <f>1</f>
        <v>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4:M16"/>
  <sheetViews>
    <sheetView topLeftCell="C1" workbookViewId="0">
      <selection activeCell="L8" sqref="L8"/>
    </sheetView>
  </sheetViews>
  <sheetFormatPr baseColWidth="10" defaultRowHeight="14.25" x14ac:dyDescent="0.2"/>
  <cols>
    <col min="2" max="2" width="11.19921875" style="1"/>
    <col min="6" max="6" width="17.296875" style="1" customWidth="1"/>
    <col min="7" max="7" width="13.5" style="1" customWidth="1"/>
    <col min="8" max="8" width="14.69921875" style="2" customWidth="1"/>
    <col min="9" max="9" width="18.09765625" style="2" customWidth="1"/>
    <col min="10" max="10" width="14.69921875" style="2" customWidth="1"/>
    <col min="11" max="11" width="6.19921875" bestFit="1" customWidth="1"/>
    <col min="12" max="12" width="5.69921875" bestFit="1" customWidth="1"/>
    <col min="13" max="13" width="9" bestFit="1" customWidth="1"/>
  </cols>
  <sheetData>
    <row r="4" spans="2:13" ht="30" customHeight="1" x14ac:dyDescent="0.3">
      <c r="B4" s="3" t="str">
        <f>"La paie du mois de Août"</f>
        <v>La paie du mois de Août</v>
      </c>
      <c r="C4" s="4"/>
      <c r="D4" s="4"/>
      <c r="E4" s="4"/>
      <c r="F4" s="5"/>
      <c r="G4" s="5"/>
      <c r="H4" s="6"/>
      <c r="I4" s="6"/>
      <c r="J4" s="6"/>
      <c r="K4" s="4"/>
      <c r="L4" s="4"/>
      <c r="M4" s="4"/>
    </row>
    <row r="6" spans="2:13" x14ac:dyDescent="0.2">
      <c r="B6" s="1" t="s">
        <v>12</v>
      </c>
      <c r="C6" t="s">
        <v>13</v>
      </c>
      <c r="D6" t="s">
        <v>14</v>
      </c>
      <c r="E6" t="s">
        <v>15</v>
      </c>
      <c r="F6" s="1" t="s">
        <v>16</v>
      </c>
      <c r="G6" s="1" t="s">
        <v>17</v>
      </c>
      <c r="H6" s="2" t="s">
        <v>18</v>
      </c>
      <c r="I6" s="2" t="s">
        <v>21</v>
      </c>
      <c r="J6" s="2" t="s">
        <v>22</v>
      </c>
      <c r="K6" t="s">
        <v>23</v>
      </c>
      <c r="L6" t="s">
        <v>24</v>
      </c>
      <c r="M6" t="s">
        <v>25</v>
      </c>
    </row>
    <row r="7" spans="2:13" x14ac:dyDescent="0.2">
      <c r="B7" s="7">
        <v>41882</v>
      </c>
      <c r="C7" s="8" t="s">
        <v>26</v>
      </c>
      <c r="D7" s="8" t="s">
        <v>27</v>
      </c>
      <c r="E7" s="8" t="s">
        <v>28</v>
      </c>
      <c r="F7" s="7">
        <v>28128</v>
      </c>
      <c r="G7" s="7">
        <v>36892</v>
      </c>
      <c r="H7" s="9">
        <v>6298140.0000000009</v>
      </c>
      <c r="I7" s="9">
        <v>748968.00000000012</v>
      </c>
      <c r="J7" s="9">
        <v>8538235.2000000011</v>
      </c>
      <c r="K7" s="8" t="str">
        <f>PROPER(TEXT(Tableau4[[#This Row],[Date]],"mmmm"))</f>
        <v>Août</v>
      </c>
      <c r="L7" s="8">
        <f ca="1">YEAR(TODAY())-YEAR(Tableau4[[#This Row],[Date de Naissance]])</f>
        <v>38</v>
      </c>
      <c r="M7" s="8">
        <f>1</f>
        <v>1</v>
      </c>
    </row>
    <row r="8" spans="2:13" x14ac:dyDescent="0.2">
      <c r="B8" s="7">
        <v>41882</v>
      </c>
      <c r="C8" s="8" t="s">
        <v>29</v>
      </c>
      <c r="D8" s="8" t="s">
        <v>30</v>
      </c>
      <c r="E8" s="8" t="s">
        <v>28</v>
      </c>
      <c r="F8" s="7">
        <v>25756</v>
      </c>
      <c r="G8" s="7">
        <v>36893</v>
      </c>
      <c r="H8" s="9">
        <v>11095560.000000002</v>
      </c>
      <c r="I8" s="9">
        <v>1517392.7999999998</v>
      </c>
      <c r="J8" s="9">
        <v>13669729.920000002</v>
      </c>
      <c r="K8" s="8" t="str">
        <f>PROPER(TEXT(Tableau4[[#This Row],[Date]],"mmmm"))</f>
        <v>Août</v>
      </c>
      <c r="L8" s="8">
        <f ca="1">YEAR(TODAY())-YEAR(Tableau4[[#This Row],[Date de Naissance]])</f>
        <v>45</v>
      </c>
      <c r="M8" s="8">
        <f>1</f>
        <v>1</v>
      </c>
    </row>
    <row r="9" spans="2:13" x14ac:dyDescent="0.2">
      <c r="B9" s="7">
        <v>41882</v>
      </c>
      <c r="C9" s="8" t="s">
        <v>31</v>
      </c>
      <c r="D9" s="8" t="s">
        <v>32</v>
      </c>
      <c r="E9" s="8" t="s">
        <v>28</v>
      </c>
      <c r="F9" s="7">
        <v>25615</v>
      </c>
      <c r="G9" s="7">
        <v>36894</v>
      </c>
      <c r="H9" s="9">
        <v>10774770.000000002</v>
      </c>
      <c r="I9" s="9">
        <v>1327917.6000000001</v>
      </c>
      <c r="J9" s="9">
        <v>14735225.999999998</v>
      </c>
      <c r="K9" s="8" t="str">
        <f>PROPER(TEXT(Tableau4[[#This Row],[Date]],"mmmm"))</f>
        <v>Août</v>
      </c>
      <c r="L9" s="8">
        <f ca="1">YEAR(TODAY())-YEAR(Tableau4[[#This Row],[Date de Naissance]])</f>
        <v>45</v>
      </c>
      <c r="M9" s="8">
        <f>1</f>
        <v>1</v>
      </c>
    </row>
    <row r="10" spans="2:13" x14ac:dyDescent="0.2">
      <c r="B10" s="7">
        <v>41882</v>
      </c>
      <c r="C10" s="8" t="s">
        <v>33</v>
      </c>
      <c r="D10" s="8" t="s">
        <v>34</v>
      </c>
      <c r="E10" s="8" t="s">
        <v>28</v>
      </c>
      <c r="F10" s="7">
        <v>26719</v>
      </c>
      <c r="G10" s="7">
        <v>36895</v>
      </c>
      <c r="H10" s="9">
        <v>7192800.0000000009</v>
      </c>
      <c r="I10" s="9">
        <v>1028570.4000000003</v>
      </c>
      <c r="J10" s="9">
        <v>9182289.6000000015</v>
      </c>
      <c r="K10" s="8" t="str">
        <f>PROPER(TEXT(Tableau4[[#This Row],[Date]],"mmmm"))</f>
        <v>Août</v>
      </c>
      <c r="L10" s="8">
        <f ca="1">YEAR(TODAY())-YEAR(Tableau4[[#This Row],[Date de Naissance]])</f>
        <v>42</v>
      </c>
      <c r="M10" s="8">
        <f>1</f>
        <v>1</v>
      </c>
    </row>
    <row r="11" spans="2:13" x14ac:dyDescent="0.2">
      <c r="B11" s="7">
        <v>41882</v>
      </c>
      <c r="C11" s="8" t="s">
        <v>35</v>
      </c>
      <c r="D11" s="8" t="s">
        <v>36</v>
      </c>
      <c r="E11" s="8" t="s">
        <v>28</v>
      </c>
      <c r="F11" s="7">
        <v>26920</v>
      </c>
      <c r="G11" s="7">
        <v>36896</v>
      </c>
      <c r="H11" s="9">
        <v>2581700</v>
      </c>
      <c r="I11" s="9">
        <v>408424.93999999994</v>
      </c>
      <c r="J11" s="9">
        <v>3325745.9399999995</v>
      </c>
      <c r="K11" s="8" t="str">
        <f>PROPER(TEXT(Tableau4[[#This Row],[Date]],"mmmm"))</f>
        <v>Août</v>
      </c>
      <c r="L11" s="8">
        <f ca="1">YEAR(TODAY())-YEAR(Tableau4[[#This Row],[Date de Naissance]])</f>
        <v>42</v>
      </c>
      <c r="M11" s="8">
        <f>1</f>
        <v>1</v>
      </c>
    </row>
    <row r="12" spans="2:13" x14ac:dyDescent="0.2">
      <c r="B12" s="7">
        <v>41882</v>
      </c>
      <c r="C12" s="8" t="s">
        <v>37</v>
      </c>
      <c r="D12" s="8" t="s">
        <v>38</v>
      </c>
      <c r="E12" s="8" t="s">
        <v>39</v>
      </c>
      <c r="F12" s="7">
        <v>25953</v>
      </c>
      <c r="G12" s="7">
        <v>36897</v>
      </c>
      <c r="H12" s="9">
        <v>10253400</v>
      </c>
      <c r="I12" s="9">
        <v>1662388.2</v>
      </c>
      <c r="J12" s="9">
        <v>12406614.000000002</v>
      </c>
      <c r="K12" s="8" t="str">
        <f>PROPER(TEXT(Tableau4[[#This Row],[Date]],"mmmm"))</f>
        <v>Août</v>
      </c>
      <c r="L12" s="8">
        <f ca="1">YEAR(TODAY())-YEAR(Tableau4[[#This Row],[Date de Naissance]])</f>
        <v>44</v>
      </c>
      <c r="M12" s="8">
        <f>1</f>
        <v>1</v>
      </c>
    </row>
    <row r="13" spans="2:13" x14ac:dyDescent="0.2">
      <c r="B13" s="7">
        <v>41882</v>
      </c>
      <c r="C13" s="8" t="s">
        <v>40</v>
      </c>
      <c r="D13" s="8" t="s">
        <v>41</v>
      </c>
      <c r="E13" s="8" t="s">
        <v>28</v>
      </c>
      <c r="F13" s="7">
        <v>30121</v>
      </c>
      <c r="G13" s="7">
        <v>36898</v>
      </c>
      <c r="H13" s="9">
        <v>3272640.0000000005</v>
      </c>
      <c r="I13" s="9">
        <v>421644.60000000003</v>
      </c>
      <c r="J13" s="9">
        <v>4763444.4000000004</v>
      </c>
      <c r="K13" s="8" t="str">
        <f>PROPER(TEXT(Tableau4[[#This Row],[Date]],"mmmm"))</f>
        <v>Août</v>
      </c>
      <c r="L13" s="8">
        <f ca="1">YEAR(TODAY())-YEAR(Tableau4[[#This Row],[Date de Naissance]])</f>
        <v>33</v>
      </c>
      <c r="M13" s="8">
        <f>1</f>
        <v>1</v>
      </c>
    </row>
    <row r="14" spans="2:13" x14ac:dyDescent="0.2">
      <c r="B14" s="7">
        <v>41882</v>
      </c>
      <c r="C14" s="8" t="s">
        <v>42</v>
      </c>
      <c r="D14" s="8" t="s">
        <v>43</v>
      </c>
      <c r="E14" s="8" t="s">
        <v>28</v>
      </c>
      <c r="F14" s="7">
        <v>29969</v>
      </c>
      <c r="G14" s="7">
        <v>36899</v>
      </c>
      <c r="H14" s="9">
        <v>8614650</v>
      </c>
      <c r="I14" s="9">
        <v>1320513.48</v>
      </c>
      <c r="J14" s="9">
        <v>12324792.479999999</v>
      </c>
      <c r="K14" s="8" t="str">
        <f>PROPER(TEXT(Tableau4[[#This Row],[Date]],"mmmm"))</f>
        <v>Août</v>
      </c>
      <c r="L14" s="8">
        <f ca="1">YEAR(TODAY())-YEAR(Tableau4[[#This Row],[Date de Naissance]])</f>
        <v>33</v>
      </c>
      <c r="M14" s="8">
        <f>1</f>
        <v>1</v>
      </c>
    </row>
    <row r="15" spans="2:13" x14ac:dyDescent="0.2">
      <c r="B15" s="7">
        <v>41882</v>
      </c>
      <c r="C15" s="8" t="s">
        <v>44</v>
      </c>
      <c r="D15" s="8" t="s">
        <v>45</v>
      </c>
      <c r="E15" s="8" t="s">
        <v>28</v>
      </c>
      <c r="F15" s="7">
        <v>29092</v>
      </c>
      <c r="G15" s="7">
        <v>36900</v>
      </c>
      <c r="H15" s="9">
        <v>1044199.9999999999</v>
      </c>
      <c r="I15" s="9">
        <v>161478.72000000003</v>
      </c>
      <c r="J15" s="9">
        <v>1520355.2</v>
      </c>
      <c r="K15" s="8" t="str">
        <f>PROPER(TEXT(Tableau4[[#This Row],[Date]],"mmmm"))</f>
        <v>Août</v>
      </c>
      <c r="L15" s="8">
        <f ca="1">YEAR(TODAY())-YEAR(Tableau4[[#This Row],[Date de Naissance]])</f>
        <v>36</v>
      </c>
      <c r="M15" s="8">
        <f>1</f>
        <v>1</v>
      </c>
    </row>
    <row r="16" spans="2:13" x14ac:dyDescent="0.2">
      <c r="B16" s="7">
        <v>41882</v>
      </c>
      <c r="C16" s="8" t="s">
        <v>46</v>
      </c>
      <c r="D16" s="8" t="s">
        <v>47</v>
      </c>
      <c r="E16" s="8" t="s">
        <v>39</v>
      </c>
      <c r="F16" s="7">
        <v>29565</v>
      </c>
      <c r="G16" s="7">
        <v>36901</v>
      </c>
      <c r="H16" s="9">
        <v>5017200</v>
      </c>
      <c r="I16" s="9">
        <v>680169.60000000009</v>
      </c>
      <c r="J16" s="9">
        <v>6236876.8000000007</v>
      </c>
      <c r="K16" s="8" t="str">
        <f>PROPER(TEXT(Tableau4[[#This Row],[Date]],"mmmm"))</f>
        <v>Août</v>
      </c>
      <c r="L16" s="8">
        <f ca="1">YEAR(TODAY())-YEAR(Tableau4[[#This Row],[Date de Naissance]])</f>
        <v>35</v>
      </c>
      <c r="M16" s="8">
        <f>1</f>
        <v>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4:M16"/>
  <sheetViews>
    <sheetView topLeftCell="E1" workbookViewId="0">
      <selection activeCell="K20" sqref="K20"/>
    </sheetView>
  </sheetViews>
  <sheetFormatPr baseColWidth="10" defaultRowHeight="14.25" x14ac:dyDescent="0.2"/>
  <cols>
    <col min="2" max="2" width="11.19921875" style="1"/>
    <col min="6" max="6" width="16.09765625" style="1" bestFit="1" customWidth="1"/>
    <col min="7" max="7" width="13.5" style="1" customWidth="1"/>
    <col min="8" max="8" width="14.69921875" style="2" customWidth="1"/>
    <col min="9" max="9" width="18.09765625" style="2" customWidth="1"/>
    <col min="10" max="10" width="14.69921875" style="2" customWidth="1"/>
    <col min="11" max="13" width="11.19921875" customWidth="1"/>
  </cols>
  <sheetData>
    <row r="4" spans="2:13" ht="30" customHeight="1" x14ac:dyDescent="0.3">
      <c r="B4" s="3" t="str">
        <f>"La paie du mois de Septembre"</f>
        <v>La paie du mois de Septembre</v>
      </c>
      <c r="C4" s="4"/>
      <c r="D4" s="4"/>
      <c r="E4" s="4"/>
      <c r="F4" s="5"/>
      <c r="G4" s="5"/>
      <c r="H4" s="6"/>
      <c r="I4" s="6"/>
      <c r="J4" s="6"/>
      <c r="K4" s="4"/>
      <c r="L4" s="4"/>
      <c r="M4" s="4"/>
    </row>
    <row r="6" spans="2:13" x14ac:dyDescent="0.2">
      <c r="B6" s="1" t="s">
        <v>12</v>
      </c>
      <c r="C6" t="s">
        <v>13</v>
      </c>
      <c r="D6" t="s">
        <v>14</v>
      </c>
      <c r="E6" t="s">
        <v>15</v>
      </c>
      <c r="F6" s="1" t="s">
        <v>16</v>
      </c>
      <c r="G6" s="1" t="s">
        <v>17</v>
      </c>
      <c r="H6" s="2" t="s">
        <v>18</v>
      </c>
      <c r="I6" s="2" t="s">
        <v>21</v>
      </c>
      <c r="J6" s="2" t="s">
        <v>22</v>
      </c>
      <c r="K6" t="s">
        <v>23</v>
      </c>
      <c r="L6" t="s">
        <v>24</v>
      </c>
      <c r="M6" t="s">
        <v>25</v>
      </c>
    </row>
    <row r="7" spans="2:13" x14ac:dyDescent="0.2">
      <c r="B7" s="7">
        <v>41912</v>
      </c>
      <c r="C7" s="8" t="s">
        <v>26</v>
      </c>
      <c r="D7" s="8" t="s">
        <v>27</v>
      </c>
      <c r="E7" s="8" t="s">
        <v>28</v>
      </c>
      <c r="F7" s="7">
        <v>28128</v>
      </c>
      <c r="G7" s="7">
        <v>36892</v>
      </c>
      <c r="H7" s="9">
        <v>6298140.0000000009</v>
      </c>
      <c r="I7" s="9">
        <v>748968.00000000012</v>
      </c>
      <c r="J7" s="9">
        <v>8538235.2000000011</v>
      </c>
      <c r="K7" s="8" t="e">
        <f>PROPER(TEXT(#REF!,"mmmm"))</f>
        <v>#REF!</v>
      </c>
      <c r="L7" s="8" t="e">
        <f ca="1">YEAR(TODAY())-YEAR(#REF!)</f>
        <v>#REF!</v>
      </c>
      <c r="M7" s="8">
        <f>1</f>
        <v>1</v>
      </c>
    </row>
    <row r="8" spans="2:13" x14ac:dyDescent="0.2">
      <c r="B8" s="7">
        <v>41912</v>
      </c>
      <c r="C8" s="8" t="s">
        <v>29</v>
      </c>
      <c r="D8" s="8" t="s">
        <v>30</v>
      </c>
      <c r="E8" s="8" t="s">
        <v>28</v>
      </c>
      <c r="F8" s="7">
        <v>25756</v>
      </c>
      <c r="G8" s="7">
        <v>36893</v>
      </c>
      <c r="H8" s="9">
        <v>11095560.000000002</v>
      </c>
      <c r="I8" s="9">
        <v>1517392.7999999998</v>
      </c>
      <c r="J8" s="9">
        <v>13669729.920000002</v>
      </c>
      <c r="K8" s="8" t="e">
        <f>PROPER(TEXT(#REF!,"mmmm"))</f>
        <v>#REF!</v>
      </c>
      <c r="L8" s="8" t="e">
        <f ca="1">YEAR(TODAY())-YEAR(#REF!)</f>
        <v>#REF!</v>
      </c>
      <c r="M8" s="8">
        <f>1</f>
        <v>1</v>
      </c>
    </row>
    <row r="9" spans="2:13" x14ac:dyDescent="0.2">
      <c r="B9" s="7">
        <v>41912</v>
      </c>
      <c r="C9" s="8" t="s">
        <v>31</v>
      </c>
      <c r="D9" s="8" t="s">
        <v>32</v>
      </c>
      <c r="E9" s="8" t="s">
        <v>28</v>
      </c>
      <c r="F9" s="7">
        <v>25615</v>
      </c>
      <c r="G9" s="7">
        <v>36894</v>
      </c>
      <c r="H9" s="9">
        <v>10774770.000000002</v>
      </c>
      <c r="I9" s="9">
        <v>1327917.6000000001</v>
      </c>
      <c r="J9" s="9">
        <v>14735225.999999998</v>
      </c>
      <c r="K9" s="8" t="e">
        <f>PROPER(TEXT(#REF!,"mmmm"))</f>
        <v>#REF!</v>
      </c>
      <c r="L9" s="8" t="e">
        <f ca="1">YEAR(TODAY())-YEAR(#REF!)</f>
        <v>#REF!</v>
      </c>
      <c r="M9" s="8">
        <f>1</f>
        <v>1</v>
      </c>
    </row>
    <row r="10" spans="2:13" x14ac:dyDescent="0.2">
      <c r="B10" s="7">
        <v>41912</v>
      </c>
      <c r="C10" s="8" t="s">
        <v>33</v>
      </c>
      <c r="D10" s="8" t="s">
        <v>34</v>
      </c>
      <c r="E10" s="8" t="s">
        <v>28</v>
      </c>
      <c r="F10" s="7">
        <v>26719</v>
      </c>
      <c r="G10" s="7">
        <v>36895</v>
      </c>
      <c r="H10" s="9">
        <v>7192800.0000000009</v>
      </c>
      <c r="I10" s="9">
        <v>1028570.4000000003</v>
      </c>
      <c r="J10" s="9">
        <v>9182289.6000000015</v>
      </c>
      <c r="K10" s="8" t="e">
        <f>PROPER(TEXT(#REF!,"mmmm"))</f>
        <v>#REF!</v>
      </c>
      <c r="L10" s="8" t="e">
        <f ca="1">YEAR(TODAY())-YEAR(#REF!)</f>
        <v>#REF!</v>
      </c>
      <c r="M10" s="8">
        <f>1</f>
        <v>1</v>
      </c>
    </row>
    <row r="11" spans="2:13" x14ac:dyDescent="0.2">
      <c r="B11" s="7">
        <v>41912</v>
      </c>
      <c r="C11" s="8" t="s">
        <v>35</v>
      </c>
      <c r="D11" s="8" t="s">
        <v>36</v>
      </c>
      <c r="E11" s="8" t="s">
        <v>28</v>
      </c>
      <c r="F11" s="7">
        <v>26920</v>
      </c>
      <c r="G11" s="7">
        <v>36896</v>
      </c>
      <c r="H11" s="9">
        <v>2581700</v>
      </c>
      <c r="I11" s="9">
        <v>408424.93999999994</v>
      </c>
      <c r="J11" s="9">
        <v>3325745.9399999995</v>
      </c>
      <c r="K11" s="8" t="e">
        <f>PROPER(TEXT(#REF!,"mmmm"))</f>
        <v>#REF!</v>
      </c>
      <c r="L11" s="8" t="e">
        <f ca="1">YEAR(TODAY())-YEAR(#REF!)</f>
        <v>#REF!</v>
      </c>
      <c r="M11" s="8">
        <f>1</f>
        <v>1</v>
      </c>
    </row>
    <row r="12" spans="2:13" x14ac:dyDescent="0.2">
      <c r="B12" s="7">
        <v>41912</v>
      </c>
      <c r="C12" s="8" t="s">
        <v>37</v>
      </c>
      <c r="D12" s="8" t="s">
        <v>38</v>
      </c>
      <c r="E12" s="8" t="s">
        <v>39</v>
      </c>
      <c r="F12" s="7">
        <v>25953</v>
      </c>
      <c r="G12" s="7">
        <v>36897</v>
      </c>
      <c r="H12" s="9">
        <v>10253400</v>
      </c>
      <c r="I12" s="9">
        <v>1662388.2</v>
      </c>
      <c r="J12" s="9">
        <v>12406614.000000002</v>
      </c>
      <c r="K12" s="8" t="e">
        <f>PROPER(TEXT(#REF!,"mmmm"))</f>
        <v>#REF!</v>
      </c>
      <c r="L12" s="8" t="e">
        <f ca="1">YEAR(TODAY())-YEAR(#REF!)</f>
        <v>#REF!</v>
      </c>
      <c r="M12" s="8">
        <f>1</f>
        <v>1</v>
      </c>
    </row>
    <row r="13" spans="2:13" x14ac:dyDescent="0.2">
      <c r="B13" s="7">
        <v>41912</v>
      </c>
      <c r="C13" s="8" t="s">
        <v>40</v>
      </c>
      <c r="D13" s="8" t="s">
        <v>41</v>
      </c>
      <c r="E13" s="8" t="s">
        <v>28</v>
      </c>
      <c r="F13" s="7">
        <v>30121</v>
      </c>
      <c r="G13" s="7">
        <v>36898</v>
      </c>
      <c r="H13" s="9">
        <v>3272640.0000000005</v>
      </c>
      <c r="I13" s="9">
        <v>421644.60000000003</v>
      </c>
      <c r="J13" s="9">
        <v>4763444.4000000004</v>
      </c>
      <c r="K13" s="8" t="e">
        <f>PROPER(TEXT(#REF!,"mmmm"))</f>
        <v>#REF!</v>
      </c>
      <c r="L13" s="8" t="e">
        <f ca="1">YEAR(TODAY())-YEAR(#REF!)</f>
        <v>#REF!</v>
      </c>
      <c r="M13" s="8">
        <f>1</f>
        <v>1</v>
      </c>
    </row>
    <row r="14" spans="2:13" x14ac:dyDescent="0.2">
      <c r="B14" s="7">
        <v>41912</v>
      </c>
      <c r="C14" s="8" t="s">
        <v>42</v>
      </c>
      <c r="D14" s="8" t="s">
        <v>43</v>
      </c>
      <c r="E14" s="8" t="s">
        <v>28</v>
      </c>
      <c r="F14" s="7">
        <v>29969</v>
      </c>
      <c r="G14" s="7">
        <v>36899</v>
      </c>
      <c r="H14" s="9">
        <v>8614650</v>
      </c>
      <c r="I14" s="9">
        <v>1320513.48</v>
      </c>
      <c r="J14" s="9">
        <v>12324792.479999999</v>
      </c>
      <c r="K14" s="8" t="e">
        <f>PROPER(TEXT(#REF!,"mmmm"))</f>
        <v>#REF!</v>
      </c>
      <c r="L14" s="8" t="e">
        <f ca="1">YEAR(TODAY())-YEAR(#REF!)</f>
        <v>#REF!</v>
      </c>
      <c r="M14" s="8">
        <f>1</f>
        <v>1</v>
      </c>
    </row>
    <row r="15" spans="2:13" x14ac:dyDescent="0.2">
      <c r="B15" s="7">
        <v>41912</v>
      </c>
      <c r="C15" s="8" t="s">
        <v>44</v>
      </c>
      <c r="D15" s="8" t="s">
        <v>45</v>
      </c>
      <c r="E15" s="8" t="s">
        <v>28</v>
      </c>
      <c r="F15" s="7">
        <v>29092</v>
      </c>
      <c r="G15" s="7">
        <v>36900</v>
      </c>
      <c r="H15" s="9">
        <v>1044199.9999999999</v>
      </c>
      <c r="I15" s="9">
        <v>161478.72000000003</v>
      </c>
      <c r="J15" s="9">
        <v>1520355.2</v>
      </c>
      <c r="K15" s="8" t="e">
        <f>PROPER(TEXT(#REF!,"mmmm"))</f>
        <v>#REF!</v>
      </c>
      <c r="L15" s="8" t="e">
        <f ca="1">YEAR(TODAY())-YEAR(#REF!)</f>
        <v>#REF!</v>
      </c>
      <c r="M15" s="8">
        <f>1</f>
        <v>1</v>
      </c>
    </row>
    <row r="16" spans="2:13" x14ac:dyDescent="0.2">
      <c r="B16" s="7">
        <v>41912</v>
      </c>
      <c r="C16" s="8" t="s">
        <v>46</v>
      </c>
      <c r="D16" s="8" t="s">
        <v>47</v>
      </c>
      <c r="E16" s="8" t="s">
        <v>39</v>
      </c>
      <c r="F16" s="7">
        <v>29565</v>
      </c>
      <c r="G16" s="7">
        <v>36901</v>
      </c>
      <c r="H16" s="9">
        <v>5017200</v>
      </c>
      <c r="I16" s="9">
        <v>680169.60000000009</v>
      </c>
      <c r="J16" s="9">
        <v>6236876.8000000007</v>
      </c>
      <c r="K16" s="8" t="e">
        <f>PROPER(TEXT(#REF!,"mmmm"))</f>
        <v>#REF!</v>
      </c>
      <c r="L16" s="8" t="e">
        <f ca="1">YEAR(TODAY())-YEAR(#REF!)</f>
        <v>#REF!</v>
      </c>
      <c r="M16" s="8">
        <f>1</f>
        <v>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4:N16"/>
  <sheetViews>
    <sheetView topLeftCell="G1" workbookViewId="0">
      <selection activeCell="O13" sqref="O13"/>
    </sheetView>
  </sheetViews>
  <sheetFormatPr baseColWidth="10" defaultRowHeight="14.25" x14ac:dyDescent="0.2"/>
  <cols>
    <col min="2" max="2" width="11.19921875" style="1"/>
    <col min="6" max="6" width="17.296875" style="1" customWidth="1"/>
    <col min="7" max="7" width="13.5" style="1" customWidth="1"/>
    <col min="8" max="8" width="14.69921875" style="2" customWidth="1"/>
    <col min="10" max="10" width="18.09765625" style="2" customWidth="1"/>
    <col min="11" max="11" width="14.69921875" style="2" customWidth="1"/>
    <col min="12" max="14" width="11.19921875" customWidth="1"/>
  </cols>
  <sheetData>
    <row r="4" spans="2:14" ht="30" customHeight="1" x14ac:dyDescent="0.3">
      <c r="B4" s="3" t="str">
        <f>"La paie du mois de Octobre"</f>
        <v>La paie du mois de Octobre</v>
      </c>
      <c r="C4" s="4"/>
      <c r="D4" s="4"/>
      <c r="E4" s="4"/>
      <c r="F4" s="5"/>
      <c r="G4" s="5"/>
      <c r="H4" s="6"/>
      <c r="I4" s="4"/>
      <c r="J4" s="6"/>
      <c r="K4" s="6"/>
      <c r="L4" s="4"/>
      <c r="M4" s="4"/>
      <c r="N4" s="4"/>
    </row>
    <row r="6" spans="2:14" x14ac:dyDescent="0.2">
      <c r="B6" s="7" t="s">
        <v>12</v>
      </c>
      <c r="C6" s="8" t="s">
        <v>13</v>
      </c>
      <c r="D6" s="8" t="s">
        <v>14</v>
      </c>
      <c r="E6" s="8" t="s">
        <v>15</v>
      </c>
      <c r="F6" s="7" t="s">
        <v>16</v>
      </c>
      <c r="G6" s="7" t="s">
        <v>17</v>
      </c>
      <c r="H6" s="9" t="s">
        <v>18</v>
      </c>
      <c r="I6" s="8" t="s">
        <v>19</v>
      </c>
      <c r="J6" s="9" t="s">
        <v>21</v>
      </c>
      <c r="K6" s="9" t="s">
        <v>22</v>
      </c>
      <c r="L6" s="8" t="s">
        <v>23</v>
      </c>
      <c r="M6" s="8" t="s">
        <v>24</v>
      </c>
      <c r="N6" s="8" t="s">
        <v>25</v>
      </c>
    </row>
    <row r="7" spans="2:14" x14ac:dyDescent="0.2">
      <c r="B7" s="7">
        <v>41943</v>
      </c>
      <c r="C7" s="8" t="s">
        <v>26</v>
      </c>
      <c r="D7" s="8" t="s">
        <v>27</v>
      </c>
      <c r="E7" s="8" t="s">
        <v>28</v>
      </c>
      <c r="F7" s="7">
        <v>28128</v>
      </c>
      <c r="G7" s="7">
        <v>36892</v>
      </c>
      <c r="H7" s="9">
        <v>6298140.0000000009</v>
      </c>
      <c r="I7" s="8"/>
      <c r="J7" s="9">
        <v>748968.00000000012</v>
      </c>
      <c r="K7" s="9">
        <v>8538235.2000000011</v>
      </c>
      <c r="L7" s="8" t="e">
        <f>PROPER(TEXT(#REF!,"mmmm"))</f>
        <v>#REF!</v>
      </c>
      <c r="M7" s="8" t="e">
        <f ca="1">YEAR(TODAY())-YEAR(#REF!)</f>
        <v>#REF!</v>
      </c>
      <c r="N7" s="8">
        <f>1</f>
        <v>1</v>
      </c>
    </row>
    <row r="8" spans="2:14" x14ac:dyDescent="0.2">
      <c r="B8" s="7">
        <v>41943</v>
      </c>
      <c r="C8" s="8" t="s">
        <v>29</v>
      </c>
      <c r="D8" s="8" t="s">
        <v>30</v>
      </c>
      <c r="E8" s="8" t="s">
        <v>28</v>
      </c>
      <c r="F8" s="7">
        <v>25756</v>
      </c>
      <c r="G8" s="7">
        <v>36893</v>
      </c>
      <c r="H8" s="9">
        <v>11095560.000000002</v>
      </c>
      <c r="I8" s="8"/>
      <c r="J8" s="9">
        <v>1517392.7999999998</v>
      </c>
      <c r="K8" s="9">
        <v>13669729.920000002</v>
      </c>
      <c r="L8" s="8" t="e">
        <f>PROPER(TEXT(#REF!,"mmmm"))</f>
        <v>#REF!</v>
      </c>
      <c r="M8" s="8" t="e">
        <f ca="1">YEAR(TODAY())-YEAR(#REF!)</f>
        <v>#REF!</v>
      </c>
      <c r="N8" s="8">
        <f>1</f>
        <v>1</v>
      </c>
    </row>
    <row r="9" spans="2:14" x14ac:dyDescent="0.2">
      <c r="B9" s="7">
        <v>41943</v>
      </c>
      <c r="C9" s="8" t="s">
        <v>31</v>
      </c>
      <c r="D9" s="8" t="s">
        <v>32</v>
      </c>
      <c r="E9" s="8" t="s">
        <v>28</v>
      </c>
      <c r="F9" s="7">
        <v>25615</v>
      </c>
      <c r="G9" s="7">
        <v>36894</v>
      </c>
      <c r="H9" s="9">
        <v>10774770.000000002</v>
      </c>
      <c r="I9" s="8"/>
      <c r="J9" s="9">
        <v>1327917.6000000001</v>
      </c>
      <c r="K9" s="9">
        <v>14735225.999999998</v>
      </c>
      <c r="L9" s="8" t="e">
        <f>PROPER(TEXT(#REF!,"mmmm"))</f>
        <v>#REF!</v>
      </c>
      <c r="M9" s="8" t="e">
        <f ca="1">YEAR(TODAY())-YEAR(#REF!)</f>
        <v>#REF!</v>
      </c>
      <c r="N9" s="8">
        <f>1</f>
        <v>1</v>
      </c>
    </row>
    <row r="10" spans="2:14" x14ac:dyDescent="0.2">
      <c r="B10" s="7">
        <v>41943</v>
      </c>
      <c r="C10" s="8" t="s">
        <v>33</v>
      </c>
      <c r="D10" s="8" t="s">
        <v>34</v>
      </c>
      <c r="E10" s="8" t="s">
        <v>28</v>
      </c>
      <c r="F10" s="7">
        <v>26719</v>
      </c>
      <c r="G10" s="7">
        <v>36895</v>
      </c>
      <c r="H10" s="9">
        <v>7192800.0000000009</v>
      </c>
      <c r="I10" s="8"/>
      <c r="J10" s="9">
        <v>1028570.4000000003</v>
      </c>
      <c r="K10" s="9">
        <v>9182289.6000000015</v>
      </c>
      <c r="L10" s="8" t="e">
        <f>PROPER(TEXT(#REF!,"mmmm"))</f>
        <v>#REF!</v>
      </c>
      <c r="M10" s="8" t="e">
        <f ca="1">YEAR(TODAY())-YEAR(#REF!)</f>
        <v>#REF!</v>
      </c>
      <c r="N10" s="8">
        <f>1</f>
        <v>1</v>
      </c>
    </row>
    <row r="11" spans="2:14" x14ac:dyDescent="0.2">
      <c r="B11" s="7">
        <v>41943</v>
      </c>
      <c r="C11" s="8" t="s">
        <v>35</v>
      </c>
      <c r="D11" s="8" t="s">
        <v>36</v>
      </c>
      <c r="E11" s="8" t="s">
        <v>28</v>
      </c>
      <c r="F11" s="7">
        <v>26920</v>
      </c>
      <c r="G11" s="7">
        <v>36896</v>
      </c>
      <c r="H11" s="9">
        <v>2581700</v>
      </c>
      <c r="I11" s="8"/>
      <c r="J11" s="9">
        <v>408424.93999999994</v>
      </c>
      <c r="K11" s="9">
        <v>3325745.9399999995</v>
      </c>
      <c r="L11" s="8" t="e">
        <f>PROPER(TEXT(#REF!,"mmmm"))</f>
        <v>#REF!</v>
      </c>
      <c r="M11" s="8" t="e">
        <f ca="1">YEAR(TODAY())-YEAR(#REF!)</f>
        <v>#REF!</v>
      </c>
      <c r="N11" s="8">
        <f>1</f>
        <v>1</v>
      </c>
    </row>
    <row r="12" spans="2:14" x14ac:dyDescent="0.2">
      <c r="B12" s="7">
        <v>41943</v>
      </c>
      <c r="C12" s="8" t="s">
        <v>37</v>
      </c>
      <c r="D12" s="8" t="s">
        <v>38</v>
      </c>
      <c r="E12" s="8" t="s">
        <v>39</v>
      </c>
      <c r="F12" s="7">
        <v>25953</v>
      </c>
      <c r="G12" s="7">
        <v>36897</v>
      </c>
      <c r="H12" s="9">
        <v>10253400</v>
      </c>
      <c r="I12" s="8"/>
      <c r="J12" s="9">
        <v>1662388.2</v>
      </c>
      <c r="K12" s="9">
        <v>12406614.000000002</v>
      </c>
      <c r="L12" s="8" t="e">
        <f>PROPER(TEXT(#REF!,"mmmm"))</f>
        <v>#REF!</v>
      </c>
      <c r="M12" s="8" t="e">
        <f ca="1">YEAR(TODAY())-YEAR(#REF!)</f>
        <v>#REF!</v>
      </c>
      <c r="N12" s="8">
        <f>1</f>
        <v>1</v>
      </c>
    </row>
    <row r="13" spans="2:14" x14ac:dyDescent="0.2">
      <c r="B13" s="7">
        <v>41943</v>
      </c>
      <c r="C13" s="8" t="s">
        <v>40</v>
      </c>
      <c r="D13" s="8" t="s">
        <v>41</v>
      </c>
      <c r="E13" s="8" t="s">
        <v>28</v>
      </c>
      <c r="F13" s="7">
        <v>30121</v>
      </c>
      <c r="G13" s="7">
        <v>36898</v>
      </c>
      <c r="H13" s="9">
        <v>3272640.0000000005</v>
      </c>
      <c r="I13" s="8"/>
      <c r="J13" s="9">
        <v>421644.60000000003</v>
      </c>
      <c r="K13" s="9">
        <v>4763444.4000000004</v>
      </c>
      <c r="L13" s="8" t="e">
        <f>PROPER(TEXT(#REF!,"mmmm"))</f>
        <v>#REF!</v>
      </c>
      <c r="M13" s="8" t="e">
        <f ca="1">YEAR(TODAY())-YEAR(#REF!)</f>
        <v>#REF!</v>
      </c>
      <c r="N13" s="8">
        <f>1</f>
        <v>1</v>
      </c>
    </row>
    <row r="14" spans="2:14" x14ac:dyDescent="0.2">
      <c r="B14" s="7">
        <v>41943</v>
      </c>
      <c r="C14" s="8" t="s">
        <v>42</v>
      </c>
      <c r="D14" s="8" t="s">
        <v>43</v>
      </c>
      <c r="E14" s="8" t="s">
        <v>28</v>
      </c>
      <c r="F14" s="7">
        <v>29969</v>
      </c>
      <c r="G14" s="7">
        <v>36899</v>
      </c>
      <c r="H14" s="9">
        <v>8614650</v>
      </c>
      <c r="I14" s="8"/>
      <c r="J14" s="9">
        <v>1320513.48</v>
      </c>
      <c r="K14" s="9">
        <v>12324792.479999999</v>
      </c>
      <c r="L14" s="8" t="e">
        <f>PROPER(TEXT(#REF!,"mmmm"))</f>
        <v>#REF!</v>
      </c>
      <c r="M14" s="8" t="e">
        <f ca="1">YEAR(TODAY())-YEAR(#REF!)</f>
        <v>#REF!</v>
      </c>
      <c r="N14" s="8">
        <f>1</f>
        <v>1</v>
      </c>
    </row>
    <row r="15" spans="2:14" x14ac:dyDescent="0.2">
      <c r="B15" s="7">
        <v>41943</v>
      </c>
      <c r="C15" s="8" t="s">
        <v>44</v>
      </c>
      <c r="D15" s="8" t="s">
        <v>45</v>
      </c>
      <c r="E15" s="8" t="s">
        <v>28</v>
      </c>
      <c r="F15" s="7">
        <v>29092</v>
      </c>
      <c r="G15" s="7">
        <v>36900</v>
      </c>
      <c r="H15" s="9">
        <v>1044199.9999999999</v>
      </c>
      <c r="I15" s="8"/>
      <c r="J15" s="9">
        <v>161478.72000000003</v>
      </c>
      <c r="K15" s="9">
        <v>1520355.2</v>
      </c>
      <c r="L15" s="8" t="e">
        <f>PROPER(TEXT(#REF!,"mmmm"))</f>
        <v>#REF!</v>
      </c>
      <c r="M15" s="8" t="e">
        <f ca="1">YEAR(TODAY())-YEAR(#REF!)</f>
        <v>#REF!</v>
      </c>
      <c r="N15" s="8">
        <f>1</f>
        <v>1</v>
      </c>
    </row>
    <row r="16" spans="2:14" x14ac:dyDescent="0.2">
      <c r="B16" s="7">
        <v>41943</v>
      </c>
      <c r="C16" s="8" t="s">
        <v>46</v>
      </c>
      <c r="D16" s="8" t="s">
        <v>47</v>
      </c>
      <c r="E16" s="8" t="s">
        <v>39</v>
      </c>
      <c r="F16" s="7">
        <v>29565</v>
      </c>
      <c r="G16" s="7">
        <v>36901</v>
      </c>
      <c r="H16" s="9">
        <v>5017200</v>
      </c>
      <c r="I16" s="8"/>
      <c r="J16" s="9">
        <v>680169.60000000009</v>
      </c>
      <c r="K16" s="9">
        <v>6236876.8000000007</v>
      </c>
      <c r="L16" s="8" t="e">
        <f>PROPER(TEXT(#REF!,"mmmm"))</f>
        <v>#REF!</v>
      </c>
      <c r="M16" s="8" t="e">
        <f ca="1">YEAR(TODAY())-YEAR(#REF!)</f>
        <v>#REF!</v>
      </c>
      <c r="N16" s="8">
        <f>1</f>
        <v>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4:N16"/>
  <sheetViews>
    <sheetView topLeftCell="F1" workbookViewId="0">
      <selection activeCell="K20" sqref="K20"/>
    </sheetView>
  </sheetViews>
  <sheetFormatPr baseColWidth="10" defaultRowHeight="14.25" x14ac:dyDescent="0.2"/>
  <cols>
    <col min="2" max="2" width="11.19921875" style="1"/>
    <col min="6" max="6" width="17.296875" style="1" customWidth="1"/>
    <col min="7" max="7" width="13.5" style="1" customWidth="1"/>
    <col min="8" max="8" width="14.69921875" style="2" customWidth="1"/>
    <col min="10" max="10" width="18.09765625" style="2" customWidth="1"/>
    <col min="11" max="11" width="14.69921875" style="2" customWidth="1"/>
    <col min="12" max="14" width="11.19921875" customWidth="1"/>
  </cols>
  <sheetData>
    <row r="4" spans="2:14" ht="30" customHeight="1" x14ac:dyDescent="0.3">
      <c r="B4" s="3" t="str">
        <f>"La paie du mois de Novembre"</f>
        <v>La paie du mois de Novembre</v>
      </c>
      <c r="C4" s="4"/>
      <c r="D4" s="4"/>
      <c r="E4" s="4"/>
      <c r="F4" s="5"/>
      <c r="G4" s="5"/>
      <c r="H4" s="6"/>
      <c r="I4" s="4"/>
      <c r="J4" s="6"/>
      <c r="K4" s="6"/>
      <c r="L4" s="4"/>
      <c r="M4" s="4"/>
      <c r="N4" s="4"/>
    </row>
    <row r="6" spans="2:14" x14ac:dyDescent="0.2">
      <c r="B6" s="7" t="s">
        <v>12</v>
      </c>
      <c r="C6" s="8" t="s">
        <v>13</v>
      </c>
      <c r="D6" s="8" t="s">
        <v>14</v>
      </c>
      <c r="E6" s="8" t="s">
        <v>15</v>
      </c>
      <c r="F6" s="7" t="s">
        <v>16</v>
      </c>
      <c r="G6" s="7" t="s">
        <v>17</v>
      </c>
      <c r="H6" s="9" t="s">
        <v>18</v>
      </c>
      <c r="I6" s="8" t="s">
        <v>19</v>
      </c>
      <c r="J6" s="9" t="s">
        <v>21</v>
      </c>
      <c r="K6" s="9" t="s">
        <v>22</v>
      </c>
      <c r="L6" s="8" t="s">
        <v>23</v>
      </c>
      <c r="M6" s="8" t="s">
        <v>24</v>
      </c>
      <c r="N6" s="8" t="s">
        <v>25</v>
      </c>
    </row>
    <row r="7" spans="2:14" x14ac:dyDescent="0.2">
      <c r="B7" s="7">
        <v>41973</v>
      </c>
      <c r="C7" s="8" t="s">
        <v>26</v>
      </c>
      <c r="D7" s="8" t="s">
        <v>27</v>
      </c>
      <c r="E7" s="8" t="s">
        <v>28</v>
      </c>
      <c r="F7" s="7">
        <v>28128</v>
      </c>
      <c r="G7" s="7">
        <v>36892</v>
      </c>
      <c r="H7" s="9">
        <v>6298140.0000000009</v>
      </c>
      <c r="I7" s="8"/>
      <c r="J7" s="9">
        <v>748968.00000000012</v>
      </c>
      <c r="K7" s="9">
        <v>8538235.2000000011</v>
      </c>
      <c r="L7" s="8" t="e">
        <f>PROPER(TEXT(#REF!,"mmmm"))</f>
        <v>#REF!</v>
      </c>
      <c r="M7" s="8" t="e">
        <f ca="1">YEAR(TODAY())-YEAR(#REF!)</f>
        <v>#REF!</v>
      </c>
      <c r="N7" s="8">
        <f>1</f>
        <v>1</v>
      </c>
    </row>
    <row r="8" spans="2:14" x14ac:dyDescent="0.2">
      <c r="B8" s="7">
        <v>41973</v>
      </c>
      <c r="C8" s="8" t="s">
        <v>29</v>
      </c>
      <c r="D8" s="8" t="s">
        <v>30</v>
      </c>
      <c r="E8" s="8" t="s">
        <v>28</v>
      </c>
      <c r="F8" s="7">
        <v>25756</v>
      </c>
      <c r="G8" s="7">
        <v>36893</v>
      </c>
      <c r="H8" s="9">
        <v>11095560.000000002</v>
      </c>
      <c r="I8" s="8"/>
      <c r="J8" s="9">
        <v>1517392.7999999998</v>
      </c>
      <c r="K8" s="9">
        <v>13669729.920000002</v>
      </c>
      <c r="L8" s="8" t="e">
        <f>PROPER(TEXT(#REF!,"mmmm"))</f>
        <v>#REF!</v>
      </c>
      <c r="M8" s="8" t="e">
        <f ca="1">YEAR(TODAY())-YEAR(#REF!)</f>
        <v>#REF!</v>
      </c>
      <c r="N8" s="8">
        <f>1</f>
        <v>1</v>
      </c>
    </row>
    <row r="9" spans="2:14" x14ac:dyDescent="0.2">
      <c r="B9" s="7">
        <v>41973</v>
      </c>
      <c r="C9" s="8" t="s">
        <v>31</v>
      </c>
      <c r="D9" s="8" t="s">
        <v>32</v>
      </c>
      <c r="E9" s="8" t="s">
        <v>28</v>
      </c>
      <c r="F9" s="7">
        <v>25615</v>
      </c>
      <c r="G9" s="7">
        <v>36894</v>
      </c>
      <c r="H9" s="9">
        <v>10774770.000000002</v>
      </c>
      <c r="I9" s="8"/>
      <c r="J9" s="9">
        <v>1327917.6000000001</v>
      </c>
      <c r="K9" s="9">
        <v>14735225.999999998</v>
      </c>
      <c r="L9" s="8" t="e">
        <f>PROPER(TEXT(#REF!,"mmmm"))</f>
        <v>#REF!</v>
      </c>
      <c r="M9" s="8" t="e">
        <f ca="1">YEAR(TODAY())-YEAR(#REF!)</f>
        <v>#REF!</v>
      </c>
      <c r="N9" s="8">
        <f>1</f>
        <v>1</v>
      </c>
    </row>
    <row r="10" spans="2:14" x14ac:dyDescent="0.2">
      <c r="B10" s="7">
        <v>41973</v>
      </c>
      <c r="C10" s="8" t="s">
        <v>33</v>
      </c>
      <c r="D10" s="8" t="s">
        <v>34</v>
      </c>
      <c r="E10" s="8" t="s">
        <v>28</v>
      </c>
      <c r="F10" s="7">
        <v>26719</v>
      </c>
      <c r="G10" s="7">
        <v>36895</v>
      </c>
      <c r="H10" s="9">
        <v>7192800.0000000009</v>
      </c>
      <c r="I10" s="8"/>
      <c r="J10" s="9">
        <v>1028570.4000000003</v>
      </c>
      <c r="K10" s="9">
        <v>9182289.6000000015</v>
      </c>
      <c r="L10" s="8" t="e">
        <f>PROPER(TEXT(#REF!,"mmmm"))</f>
        <v>#REF!</v>
      </c>
      <c r="M10" s="8" t="e">
        <f ca="1">YEAR(TODAY())-YEAR(#REF!)</f>
        <v>#REF!</v>
      </c>
      <c r="N10" s="8">
        <f>1</f>
        <v>1</v>
      </c>
    </row>
    <row r="11" spans="2:14" x14ac:dyDescent="0.2">
      <c r="B11" s="7">
        <v>41973</v>
      </c>
      <c r="C11" s="8" t="s">
        <v>35</v>
      </c>
      <c r="D11" s="8" t="s">
        <v>36</v>
      </c>
      <c r="E11" s="8" t="s">
        <v>28</v>
      </c>
      <c r="F11" s="7">
        <v>26920</v>
      </c>
      <c r="G11" s="7">
        <v>36896</v>
      </c>
      <c r="H11" s="9">
        <v>2581700</v>
      </c>
      <c r="I11" s="8"/>
      <c r="J11" s="9">
        <v>408424.93999999994</v>
      </c>
      <c r="K11" s="9">
        <v>3325745.9399999995</v>
      </c>
      <c r="L11" s="8" t="e">
        <f>PROPER(TEXT(#REF!,"mmmm"))</f>
        <v>#REF!</v>
      </c>
      <c r="M11" s="8" t="e">
        <f ca="1">YEAR(TODAY())-YEAR(#REF!)</f>
        <v>#REF!</v>
      </c>
      <c r="N11" s="8">
        <f>1</f>
        <v>1</v>
      </c>
    </row>
    <row r="12" spans="2:14" x14ac:dyDescent="0.2">
      <c r="B12" s="7">
        <v>41973</v>
      </c>
      <c r="C12" s="8" t="s">
        <v>37</v>
      </c>
      <c r="D12" s="8" t="s">
        <v>38</v>
      </c>
      <c r="E12" s="8" t="s">
        <v>39</v>
      </c>
      <c r="F12" s="7">
        <v>25953</v>
      </c>
      <c r="G12" s="7">
        <v>36897</v>
      </c>
      <c r="H12" s="9">
        <v>10253400</v>
      </c>
      <c r="I12" s="8"/>
      <c r="J12" s="9">
        <v>1662388.2</v>
      </c>
      <c r="K12" s="9">
        <v>12406614.000000002</v>
      </c>
      <c r="L12" s="8" t="e">
        <f>PROPER(TEXT(#REF!,"mmmm"))</f>
        <v>#REF!</v>
      </c>
      <c r="M12" s="8" t="e">
        <f ca="1">YEAR(TODAY())-YEAR(#REF!)</f>
        <v>#REF!</v>
      </c>
      <c r="N12" s="8">
        <f>1</f>
        <v>1</v>
      </c>
    </row>
    <row r="13" spans="2:14" x14ac:dyDescent="0.2">
      <c r="B13" s="7">
        <v>41973</v>
      </c>
      <c r="C13" s="8" t="s">
        <v>40</v>
      </c>
      <c r="D13" s="8" t="s">
        <v>41</v>
      </c>
      <c r="E13" s="8" t="s">
        <v>28</v>
      </c>
      <c r="F13" s="7">
        <v>30121</v>
      </c>
      <c r="G13" s="7">
        <v>36898</v>
      </c>
      <c r="H13" s="9">
        <v>3272640.0000000005</v>
      </c>
      <c r="I13" s="8"/>
      <c r="J13" s="9">
        <v>421644.60000000003</v>
      </c>
      <c r="K13" s="9">
        <v>4763444.4000000004</v>
      </c>
      <c r="L13" s="8" t="e">
        <f>PROPER(TEXT(#REF!,"mmmm"))</f>
        <v>#REF!</v>
      </c>
      <c r="M13" s="8" t="e">
        <f ca="1">YEAR(TODAY())-YEAR(#REF!)</f>
        <v>#REF!</v>
      </c>
      <c r="N13" s="8">
        <f>1</f>
        <v>1</v>
      </c>
    </row>
    <row r="14" spans="2:14" x14ac:dyDescent="0.2">
      <c r="B14" s="7">
        <v>41973</v>
      </c>
      <c r="C14" s="8" t="s">
        <v>42</v>
      </c>
      <c r="D14" s="8" t="s">
        <v>43</v>
      </c>
      <c r="E14" s="8" t="s">
        <v>28</v>
      </c>
      <c r="F14" s="7">
        <v>29969</v>
      </c>
      <c r="G14" s="7">
        <v>36899</v>
      </c>
      <c r="H14" s="9">
        <v>8614650</v>
      </c>
      <c r="I14" s="8"/>
      <c r="J14" s="9">
        <v>1320513.48</v>
      </c>
      <c r="K14" s="9">
        <v>12324792.479999999</v>
      </c>
      <c r="L14" s="8" t="e">
        <f>PROPER(TEXT(#REF!,"mmmm"))</f>
        <v>#REF!</v>
      </c>
      <c r="M14" s="8" t="e">
        <f ca="1">YEAR(TODAY())-YEAR(#REF!)</f>
        <v>#REF!</v>
      </c>
      <c r="N14" s="8">
        <f>1</f>
        <v>1</v>
      </c>
    </row>
    <row r="15" spans="2:14" x14ac:dyDescent="0.2">
      <c r="B15" s="7">
        <v>41973</v>
      </c>
      <c r="C15" s="8" t="s">
        <v>44</v>
      </c>
      <c r="D15" s="8" t="s">
        <v>45</v>
      </c>
      <c r="E15" s="8" t="s">
        <v>28</v>
      </c>
      <c r="F15" s="7">
        <v>29092</v>
      </c>
      <c r="G15" s="7">
        <v>36900</v>
      </c>
      <c r="H15" s="9">
        <v>1044199.9999999999</v>
      </c>
      <c r="I15" s="8"/>
      <c r="J15" s="9">
        <v>161478.72000000003</v>
      </c>
      <c r="K15" s="9">
        <v>1520355.2</v>
      </c>
      <c r="L15" s="8" t="e">
        <f>PROPER(TEXT(#REF!,"mmmm"))</f>
        <v>#REF!</v>
      </c>
      <c r="M15" s="8" t="e">
        <f ca="1">YEAR(TODAY())-YEAR(#REF!)</f>
        <v>#REF!</v>
      </c>
      <c r="N15" s="8">
        <f>1</f>
        <v>1</v>
      </c>
    </row>
    <row r="16" spans="2:14" x14ac:dyDescent="0.2">
      <c r="B16" s="7">
        <v>41973</v>
      </c>
      <c r="C16" s="8" t="s">
        <v>46</v>
      </c>
      <c r="D16" s="8" t="s">
        <v>47</v>
      </c>
      <c r="E16" s="8" t="s">
        <v>39</v>
      </c>
      <c r="F16" s="7">
        <v>29565</v>
      </c>
      <c r="G16" s="7">
        <v>36901</v>
      </c>
      <c r="H16" s="9">
        <v>5017200</v>
      </c>
      <c r="I16" s="8"/>
      <c r="J16" s="9">
        <v>680169.60000000009</v>
      </c>
      <c r="K16" s="9">
        <v>6236876.8000000007</v>
      </c>
      <c r="L16" s="8" t="e">
        <f>PROPER(TEXT(#REF!,"mmmm"))</f>
        <v>#REF!</v>
      </c>
      <c r="M16" s="8" t="e">
        <f ca="1">YEAR(TODAY())-YEAR(#REF!)</f>
        <v>#REF!</v>
      </c>
      <c r="N16" s="8">
        <f>1</f>
        <v>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B4:K16"/>
  <sheetViews>
    <sheetView topLeftCell="B1" workbookViewId="0">
      <selection activeCell="J21" sqref="J21"/>
    </sheetView>
  </sheetViews>
  <sheetFormatPr baseColWidth="10" defaultRowHeight="14.25" x14ac:dyDescent="0.2"/>
  <cols>
    <col min="2" max="2" width="11.19921875" style="1"/>
    <col min="6" max="6" width="15.59765625" style="1" customWidth="1"/>
    <col min="7" max="7" width="12.09765625" style="1" customWidth="1"/>
    <col min="8" max="8" width="13.296875" style="2" customWidth="1"/>
    <col min="9" max="11" width="11.19921875" customWidth="1"/>
  </cols>
  <sheetData>
    <row r="4" spans="2:11" ht="30" customHeight="1" x14ac:dyDescent="0.3">
      <c r="B4" s="3" t="str">
        <f>"La paie du mois de Décembre"</f>
        <v>La paie du mois de Décembre</v>
      </c>
      <c r="C4" s="4"/>
      <c r="D4" s="4"/>
      <c r="E4" s="4"/>
      <c r="F4" s="5"/>
      <c r="G4" s="5"/>
      <c r="H4" s="6"/>
      <c r="I4" s="4"/>
      <c r="J4" s="4"/>
      <c r="K4" s="4"/>
    </row>
    <row r="6" spans="2:11" x14ac:dyDescent="0.2">
      <c r="B6" s="7" t="s">
        <v>12</v>
      </c>
      <c r="C6" s="8" t="s">
        <v>13</v>
      </c>
      <c r="D6" s="8" t="s">
        <v>14</v>
      </c>
      <c r="E6" s="8" t="s">
        <v>15</v>
      </c>
      <c r="F6" s="7" t="s">
        <v>16</v>
      </c>
      <c r="G6" s="7" t="s">
        <v>17</v>
      </c>
      <c r="H6" s="9" t="s">
        <v>18</v>
      </c>
      <c r="I6" s="8" t="s">
        <v>23</v>
      </c>
      <c r="J6" s="8" t="s">
        <v>24</v>
      </c>
      <c r="K6" s="8" t="s">
        <v>25</v>
      </c>
    </row>
    <row r="7" spans="2:11" x14ac:dyDescent="0.2">
      <c r="B7" s="7">
        <v>42004</v>
      </c>
      <c r="C7" s="8" t="s">
        <v>26</v>
      </c>
      <c r="D7" s="8" t="s">
        <v>27</v>
      </c>
      <c r="E7" s="8" t="s">
        <v>28</v>
      </c>
      <c r="F7" s="7">
        <v>28128</v>
      </c>
      <c r="G7" s="7">
        <v>36892</v>
      </c>
      <c r="H7" s="9">
        <v>6298140.0000000009</v>
      </c>
      <c r="I7" s="8" t="e">
        <f>PROPER(TEXT(#REF!,"mmmm"))</f>
        <v>#REF!</v>
      </c>
      <c r="J7" s="8" t="e">
        <f ca="1">YEAR(TODAY())-YEAR(#REF!)</f>
        <v>#REF!</v>
      </c>
      <c r="K7" s="8">
        <f>1</f>
        <v>1</v>
      </c>
    </row>
    <row r="8" spans="2:11" x14ac:dyDescent="0.2">
      <c r="B8" s="7">
        <v>42004</v>
      </c>
      <c r="C8" s="8" t="s">
        <v>29</v>
      </c>
      <c r="D8" s="8" t="s">
        <v>30</v>
      </c>
      <c r="E8" s="8" t="s">
        <v>28</v>
      </c>
      <c r="F8" s="7">
        <v>25756</v>
      </c>
      <c r="G8" s="7">
        <v>36893</v>
      </c>
      <c r="H8" s="9">
        <v>11095560.000000002</v>
      </c>
      <c r="I8" s="8" t="e">
        <f>PROPER(TEXT(#REF!,"mmmm"))</f>
        <v>#REF!</v>
      </c>
      <c r="J8" s="8" t="e">
        <f ca="1">YEAR(TODAY())-YEAR(#REF!)</f>
        <v>#REF!</v>
      </c>
      <c r="K8" s="8">
        <f>1</f>
        <v>1</v>
      </c>
    </row>
    <row r="9" spans="2:11" x14ac:dyDescent="0.2">
      <c r="B9" s="7">
        <v>42004</v>
      </c>
      <c r="C9" s="8" t="s">
        <v>31</v>
      </c>
      <c r="D9" s="8" t="s">
        <v>32</v>
      </c>
      <c r="E9" s="8" t="s">
        <v>28</v>
      </c>
      <c r="F9" s="7">
        <v>25615</v>
      </c>
      <c r="G9" s="7">
        <v>36894</v>
      </c>
      <c r="H9" s="9">
        <v>10774770.000000002</v>
      </c>
      <c r="I9" s="8" t="e">
        <f>PROPER(TEXT(#REF!,"mmmm"))</f>
        <v>#REF!</v>
      </c>
      <c r="J9" s="8" t="e">
        <f ca="1">YEAR(TODAY())-YEAR(#REF!)</f>
        <v>#REF!</v>
      </c>
      <c r="K9" s="8">
        <f>1</f>
        <v>1</v>
      </c>
    </row>
    <row r="10" spans="2:11" x14ac:dyDescent="0.2">
      <c r="B10" s="7">
        <v>42004</v>
      </c>
      <c r="C10" s="8" t="s">
        <v>33</v>
      </c>
      <c r="D10" s="8" t="s">
        <v>34</v>
      </c>
      <c r="E10" s="8" t="s">
        <v>28</v>
      </c>
      <c r="F10" s="7">
        <v>26719</v>
      </c>
      <c r="G10" s="7">
        <v>36895</v>
      </c>
      <c r="H10" s="9">
        <v>7192800.0000000009</v>
      </c>
      <c r="I10" s="8" t="e">
        <f>PROPER(TEXT(#REF!,"mmmm"))</f>
        <v>#REF!</v>
      </c>
      <c r="J10" s="8" t="e">
        <f ca="1">YEAR(TODAY())-YEAR(#REF!)</f>
        <v>#REF!</v>
      </c>
      <c r="K10" s="8">
        <f>1</f>
        <v>1</v>
      </c>
    </row>
    <row r="11" spans="2:11" x14ac:dyDescent="0.2">
      <c r="B11" s="7">
        <v>42004</v>
      </c>
      <c r="C11" s="8" t="s">
        <v>35</v>
      </c>
      <c r="D11" s="8" t="s">
        <v>36</v>
      </c>
      <c r="E11" s="8" t="s">
        <v>28</v>
      </c>
      <c r="F11" s="7">
        <v>26920</v>
      </c>
      <c r="G11" s="7">
        <v>36896</v>
      </c>
      <c r="H11" s="9">
        <v>2581700</v>
      </c>
      <c r="I11" s="8" t="e">
        <f>PROPER(TEXT(#REF!,"mmmm"))</f>
        <v>#REF!</v>
      </c>
      <c r="J11" s="8" t="e">
        <f ca="1">YEAR(TODAY())-YEAR(#REF!)</f>
        <v>#REF!</v>
      </c>
      <c r="K11" s="8">
        <f>1</f>
        <v>1</v>
      </c>
    </row>
    <row r="12" spans="2:11" x14ac:dyDescent="0.2">
      <c r="B12" s="7">
        <v>42004</v>
      </c>
      <c r="C12" s="8" t="s">
        <v>37</v>
      </c>
      <c r="D12" s="8" t="s">
        <v>38</v>
      </c>
      <c r="E12" s="8" t="s">
        <v>39</v>
      </c>
      <c r="F12" s="7">
        <v>25953</v>
      </c>
      <c r="G12" s="7">
        <v>36897</v>
      </c>
      <c r="H12" s="9">
        <v>10253400</v>
      </c>
      <c r="I12" s="8" t="e">
        <f>PROPER(TEXT(#REF!,"mmmm"))</f>
        <v>#REF!</v>
      </c>
      <c r="J12" s="8" t="e">
        <f ca="1">YEAR(TODAY())-YEAR(#REF!)</f>
        <v>#REF!</v>
      </c>
      <c r="K12" s="8">
        <f>1</f>
        <v>1</v>
      </c>
    </row>
    <row r="13" spans="2:11" x14ac:dyDescent="0.2">
      <c r="B13" s="7">
        <v>42004</v>
      </c>
      <c r="C13" s="8" t="s">
        <v>40</v>
      </c>
      <c r="D13" s="8" t="s">
        <v>41</v>
      </c>
      <c r="E13" s="8" t="s">
        <v>28</v>
      </c>
      <c r="F13" s="7">
        <v>30121</v>
      </c>
      <c r="G13" s="7">
        <v>36898</v>
      </c>
      <c r="H13" s="9">
        <v>3272640.0000000005</v>
      </c>
      <c r="I13" s="8" t="e">
        <f>PROPER(TEXT(#REF!,"mmmm"))</f>
        <v>#REF!</v>
      </c>
      <c r="J13" s="8" t="e">
        <f ca="1">YEAR(TODAY())-YEAR(#REF!)</f>
        <v>#REF!</v>
      </c>
      <c r="K13" s="8">
        <f>1</f>
        <v>1</v>
      </c>
    </row>
    <row r="14" spans="2:11" x14ac:dyDescent="0.2">
      <c r="B14" s="7">
        <v>42004</v>
      </c>
      <c r="C14" s="8" t="s">
        <v>42</v>
      </c>
      <c r="D14" s="8" t="s">
        <v>43</v>
      </c>
      <c r="E14" s="8" t="s">
        <v>28</v>
      </c>
      <c r="F14" s="7">
        <v>29969</v>
      </c>
      <c r="G14" s="7">
        <v>36899</v>
      </c>
      <c r="H14" s="9">
        <v>8614650</v>
      </c>
      <c r="I14" s="8" t="e">
        <f>PROPER(TEXT(#REF!,"mmmm"))</f>
        <v>#REF!</v>
      </c>
      <c r="J14" s="8" t="e">
        <f ca="1">YEAR(TODAY())-YEAR(#REF!)</f>
        <v>#REF!</v>
      </c>
      <c r="K14" s="8">
        <f>1</f>
        <v>1</v>
      </c>
    </row>
    <row r="15" spans="2:11" x14ac:dyDescent="0.2">
      <c r="B15" s="7">
        <v>42004</v>
      </c>
      <c r="C15" s="8" t="s">
        <v>44</v>
      </c>
      <c r="D15" s="8" t="s">
        <v>45</v>
      </c>
      <c r="E15" s="8" t="s">
        <v>28</v>
      </c>
      <c r="F15" s="7">
        <v>29092</v>
      </c>
      <c r="G15" s="7">
        <v>36900</v>
      </c>
      <c r="H15" s="9">
        <v>1044199.9999999999</v>
      </c>
      <c r="I15" s="8" t="e">
        <f>PROPER(TEXT(#REF!,"mmmm"))</f>
        <v>#REF!</v>
      </c>
      <c r="J15" s="8" t="e">
        <f ca="1">YEAR(TODAY())-YEAR(#REF!)</f>
        <v>#REF!</v>
      </c>
      <c r="K15" s="8">
        <f>1</f>
        <v>1</v>
      </c>
    </row>
    <row r="16" spans="2:11" x14ac:dyDescent="0.2">
      <c r="B16" s="7">
        <v>42004</v>
      </c>
      <c r="C16" s="8" t="s">
        <v>46</v>
      </c>
      <c r="D16" s="8" t="s">
        <v>47</v>
      </c>
      <c r="E16" s="8" t="s">
        <v>39</v>
      </c>
      <c r="F16" s="7">
        <v>29565</v>
      </c>
      <c r="G16" s="7">
        <v>36901</v>
      </c>
      <c r="H16" s="9">
        <v>5017200</v>
      </c>
      <c r="I16" s="8" t="e">
        <f>PROPER(TEXT(#REF!,"mmmm"))</f>
        <v>#REF!</v>
      </c>
      <c r="J16" s="8" t="e">
        <f ca="1">YEAR(TODAY())-YEAR(#REF!)</f>
        <v>#REF!</v>
      </c>
      <c r="K16" s="8">
        <f>1</f>
        <v>1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Accueil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Lotfi GARZOUN</dc:creator>
  <cp:lastModifiedBy>LG</cp:lastModifiedBy>
  <dcterms:created xsi:type="dcterms:W3CDTF">2015-12-22T15:33:47Z</dcterms:created>
  <dcterms:modified xsi:type="dcterms:W3CDTF">2015-12-23T14:43:32Z</dcterms:modified>
</cp:coreProperties>
</file>