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23715" windowHeight="9780"/>
  </bookViews>
  <sheets>
    <sheet name="Feuil1" sheetId="1" r:id="rId1"/>
    <sheet name="Feuil2" sheetId="2" r:id="rId2"/>
  </sheets>
  <definedNames>
    <definedName name="Col">OFFSET(Feuil1!$A$1,,,COUNTA(Dates)+5)</definedName>
    <definedName name="Dates">OFFSET(Feuil1!$A$6,,,COUNTA(Feuil1!$A:$A))</definedName>
    <definedName name="Gains">OFFSET(Feuil1!$Y$6,,,COUNTA(Feuil1!$A:$A))</definedName>
    <definedName name="Mises">OFFSET(Feuil1!$X$6,,,COUNTA(Feuil1!$A:$A))</definedName>
  </definedNames>
  <calcPr calcId="125725"/>
</workbook>
</file>

<file path=xl/calcChain.xml><?xml version="1.0" encoding="utf-8"?>
<calcChain xmlns="http://schemas.openxmlformats.org/spreadsheetml/2006/main">
  <c r="A27" i="1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4" i="2" a="1"/>
  <c r="A4" s="1"/>
  <c r="B4" s="1"/>
  <c r="AT8" i="1"/>
  <c r="AU8"/>
  <c r="AT9"/>
  <c r="AU9"/>
  <c r="AT10"/>
  <c r="AU10"/>
  <c r="AT11"/>
  <c r="AU11"/>
  <c r="AT12"/>
  <c r="AU12"/>
  <c r="AT13"/>
  <c r="AU13"/>
  <c r="AT14"/>
  <c r="AU14"/>
  <c r="AT15"/>
  <c r="AU15"/>
  <c r="AT16"/>
  <c r="AU16"/>
  <c r="AT17"/>
  <c r="AU17"/>
  <c r="AT18"/>
  <c r="AU18"/>
  <c r="AT19"/>
  <c r="AU19"/>
  <c r="AT20"/>
  <c r="AU20"/>
  <c r="AT21"/>
  <c r="AU21"/>
  <c r="AT22"/>
  <c r="AU22"/>
  <c r="AT23"/>
  <c r="AU23"/>
  <c r="AT24"/>
  <c r="AU24"/>
  <c r="AT25"/>
  <c r="AU25"/>
  <c r="AT26"/>
  <c r="AU26"/>
  <c r="Z27"/>
  <c r="AA27"/>
  <c r="AB27" s="1"/>
  <c r="Z28"/>
  <c r="Z29" s="1"/>
  <c r="Z30" s="1"/>
  <c r="Z31" s="1"/>
  <c r="Z32" s="1"/>
  <c r="Z33" s="1"/>
  <c r="Z34" s="1"/>
  <c r="Z35" s="1"/>
  <c r="Z36" s="1"/>
  <c r="Z37" s="1"/>
  <c r="Z38" s="1"/>
  <c r="Z39" s="1"/>
  <c r="Z40" s="1"/>
  <c r="Z41" s="1"/>
  <c r="Z42" s="1"/>
  <c r="Z43" s="1"/>
  <c r="Z44" s="1"/>
  <c r="Z45" s="1"/>
  <c r="Z46" s="1"/>
  <c r="Z47" s="1"/>
  <c r="Z48" s="1"/>
  <c r="Z49" s="1"/>
  <c r="Z50" s="1"/>
  <c r="Z51" s="1"/>
  <c r="Z52" s="1"/>
  <c r="Z53" s="1"/>
  <c r="Z54" s="1"/>
  <c r="Z55" s="1"/>
  <c r="Z56" s="1"/>
  <c r="Z57" s="1"/>
  <c r="Z58" s="1"/>
  <c r="Z59" s="1"/>
  <c r="Z60" s="1"/>
  <c r="Z61" s="1"/>
  <c r="Z62" s="1"/>
  <c r="Z63" s="1"/>
  <c r="Z64" s="1"/>
  <c r="Z65" s="1"/>
  <c r="Z66" s="1"/>
  <c r="Z67" s="1"/>
  <c r="AA28"/>
  <c r="AB28"/>
  <c r="AA29"/>
  <c r="AB29" s="1"/>
  <c r="E48"/>
  <c r="E49" s="1"/>
  <c r="E50" s="1"/>
  <c r="E51" s="1"/>
  <c r="E52" s="1"/>
  <c r="E53" s="1"/>
  <c r="E54" s="1"/>
  <c r="E55" s="1"/>
  <c r="E27"/>
  <c r="E28" s="1"/>
  <c r="E29" s="1"/>
  <c r="E30" s="1"/>
  <c r="E31" s="1"/>
  <c r="E32" s="1"/>
  <c r="E33" s="1"/>
  <c r="E34" s="1"/>
  <c r="AY26"/>
  <c r="AX26"/>
  <c r="AW26"/>
  <c r="AV26"/>
  <c r="AY25"/>
  <c r="AX25"/>
  <c r="AY24"/>
  <c r="AX24"/>
  <c r="AW24"/>
  <c r="AV24"/>
  <c r="AY23"/>
  <c r="AX23"/>
  <c r="AW23"/>
  <c r="AV23"/>
  <c r="AY22"/>
  <c r="AX22"/>
  <c r="AW22"/>
  <c r="AV22"/>
  <c r="AY21"/>
  <c r="AX21"/>
  <c r="AW21"/>
  <c r="AV21"/>
  <c r="AY20"/>
  <c r="AX20"/>
  <c r="AW20"/>
  <c r="AV20"/>
  <c r="AY19"/>
  <c r="AX19"/>
  <c r="AW19"/>
  <c r="AV19"/>
  <c r="AY18"/>
  <c r="AX18"/>
  <c r="AW18"/>
  <c r="AV18"/>
  <c r="AY17"/>
  <c r="AX17"/>
  <c r="AW17"/>
  <c r="AV17"/>
  <c r="AY16"/>
  <c r="AX16"/>
  <c r="AW16"/>
  <c r="AV16"/>
  <c r="AY15"/>
  <c r="AX15"/>
  <c r="AW15"/>
  <c r="AV15"/>
  <c r="AY14"/>
  <c r="AX14"/>
  <c r="AW14"/>
  <c r="AV14"/>
  <c r="AY13"/>
  <c r="AX13"/>
  <c r="AW13"/>
  <c r="AV13"/>
  <c r="AY12"/>
  <c r="AX12"/>
  <c r="AW12"/>
  <c r="AV12"/>
  <c r="AY11"/>
  <c r="AX11"/>
  <c r="AW11"/>
  <c r="AV11"/>
  <c r="AY10"/>
  <c r="AX10"/>
  <c r="AW10"/>
  <c r="AV10"/>
  <c r="AY9"/>
  <c r="AX9"/>
  <c r="AW9"/>
  <c r="AV9"/>
  <c r="AY8"/>
  <c r="AX8"/>
  <c r="AW8"/>
  <c r="AV8"/>
  <c r="AY7"/>
  <c r="AX7"/>
  <c r="AW7"/>
  <c r="AV7"/>
  <c r="AY4"/>
  <c r="AX4"/>
  <c r="AN67"/>
  <c r="AM67"/>
  <c r="AJ67"/>
  <c r="AI67"/>
  <c r="AD67" s="1"/>
  <c r="AN66"/>
  <c r="AM66"/>
  <c r="AJ66"/>
  <c r="AI66"/>
  <c r="AD66" s="1"/>
  <c r="AN65"/>
  <c r="AM65"/>
  <c r="AJ65"/>
  <c r="AI65"/>
  <c r="AN64"/>
  <c r="AM64"/>
  <c r="AJ64"/>
  <c r="AI64"/>
  <c r="AN63"/>
  <c r="AM63"/>
  <c r="AJ63"/>
  <c r="AI63"/>
  <c r="AN62"/>
  <c r="AM62"/>
  <c r="AJ62"/>
  <c r="AI62"/>
  <c r="AN61"/>
  <c r="AM61"/>
  <c r="AJ61"/>
  <c r="AI61"/>
  <c r="AN60"/>
  <c r="AM60"/>
  <c r="AJ60"/>
  <c r="AI60"/>
  <c r="AN59"/>
  <c r="AM59"/>
  <c r="AJ59"/>
  <c r="AI59"/>
  <c r="AN58"/>
  <c r="AM58"/>
  <c r="AJ58"/>
  <c r="AI58"/>
  <c r="AN57"/>
  <c r="AM57"/>
  <c r="AJ57"/>
  <c r="AI57"/>
  <c r="AN56"/>
  <c r="AM56"/>
  <c r="AJ56"/>
  <c r="AI56"/>
  <c r="AN55"/>
  <c r="AM55"/>
  <c r="AJ55"/>
  <c r="AI55"/>
  <c r="AN54"/>
  <c r="AM54"/>
  <c r="AJ54"/>
  <c r="AI54"/>
  <c r="AN53"/>
  <c r="AM53"/>
  <c r="AJ53"/>
  <c r="AI53"/>
  <c r="AN52"/>
  <c r="AM52"/>
  <c r="AJ52"/>
  <c r="AI52"/>
  <c r="AN51"/>
  <c r="AM51"/>
  <c r="AJ51"/>
  <c r="AI51"/>
  <c r="AN50"/>
  <c r="AM50"/>
  <c r="AJ50"/>
  <c r="AI50"/>
  <c r="AN49"/>
  <c r="AM49"/>
  <c r="AJ49"/>
  <c r="AI49"/>
  <c r="AN48"/>
  <c r="AO48" s="1"/>
  <c r="AO49" s="1"/>
  <c r="AM48"/>
  <c r="AP48" s="1"/>
  <c r="AJ48"/>
  <c r="AI48"/>
  <c r="Y67"/>
  <c r="X67"/>
  <c r="Y66"/>
  <c r="X66"/>
  <c r="Y65"/>
  <c r="X65"/>
  <c r="Y64"/>
  <c r="X64"/>
  <c r="Y63"/>
  <c r="X63"/>
  <c r="Y62"/>
  <c r="X62"/>
  <c r="AD61"/>
  <c r="Y61"/>
  <c r="X61"/>
  <c r="Y60"/>
  <c r="X60"/>
  <c r="Y59"/>
  <c r="X59"/>
  <c r="Y58"/>
  <c r="X58"/>
  <c r="Y57"/>
  <c r="X57"/>
  <c r="Y56"/>
  <c r="X56"/>
  <c r="Y55"/>
  <c r="X55"/>
  <c r="Y54"/>
  <c r="X54"/>
  <c r="AD53"/>
  <c r="Y53"/>
  <c r="X53"/>
  <c r="Y52"/>
  <c r="X52"/>
  <c r="Y51"/>
  <c r="X51"/>
  <c r="Y50"/>
  <c r="X50"/>
  <c r="Y49"/>
  <c r="X49"/>
  <c r="Y48"/>
  <c r="X48"/>
  <c r="U48"/>
  <c r="U49" s="1"/>
  <c r="U50" s="1"/>
  <c r="U51" s="1"/>
  <c r="U52" s="1"/>
  <c r="U53" s="1"/>
  <c r="U54" s="1"/>
  <c r="U55" s="1"/>
  <c r="U56" s="1"/>
  <c r="U57" s="1"/>
  <c r="U58" s="1"/>
  <c r="U59" s="1"/>
  <c r="U60" s="1"/>
  <c r="U61" s="1"/>
  <c r="U62" s="1"/>
  <c r="U63" s="1"/>
  <c r="U64" s="1"/>
  <c r="U65" s="1"/>
  <c r="U66" s="1"/>
  <c r="U67" s="1"/>
  <c r="Q67"/>
  <c r="Q66"/>
  <c r="Q65"/>
  <c r="Q64"/>
  <c r="E64"/>
  <c r="E65" s="1"/>
  <c r="E66" s="1"/>
  <c r="E67" s="1"/>
  <c r="Q63"/>
  <c r="Q62"/>
  <c r="Q61"/>
  <c r="Q60"/>
  <c r="Q59"/>
  <c r="Q58"/>
  <c r="Q57"/>
  <c r="Q56"/>
  <c r="E56"/>
  <c r="E57" s="1"/>
  <c r="E58" s="1"/>
  <c r="E59" s="1"/>
  <c r="E60" s="1"/>
  <c r="E61" s="1"/>
  <c r="E62" s="1"/>
  <c r="E63" s="1"/>
  <c r="Q55"/>
  <c r="Q54"/>
  <c r="Q53"/>
  <c r="Q52"/>
  <c r="Q51"/>
  <c r="Q50"/>
  <c r="Q49"/>
  <c r="Q48"/>
  <c r="AN47"/>
  <c r="AM47"/>
  <c r="AK47"/>
  <c r="AJ47"/>
  <c r="AI47"/>
  <c r="AN46"/>
  <c r="AM46"/>
  <c r="AK46"/>
  <c r="AJ46"/>
  <c r="AI46"/>
  <c r="AN45"/>
  <c r="AM45"/>
  <c r="AK45"/>
  <c r="AJ45"/>
  <c r="AI45"/>
  <c r="AN44"/>
  <c r="AM44"/>
  <c r="AK44"/>
  <c r="AJ44"/>
  <c r="AI44"/>
  <c r="AN43"/>
  <c r="AM43"/>
  <c r="AK43"/>
  <c r="AJ43"/>
  <c r="AI43"/>
  <c r="AN42"/>
  <c r="AM42"/>
  <c r="AK42"/>
  <c r="AJ42"/>
  <c r="AI42"/>
  <c r="AN41"/>
  <c r="AM41"/>
  <c r="AK41"/>
  <c r="AJ41"/>
  <c r="AI41"/>
  <c r="AN40"/>
  <c r="AM40"/>
  <c r="AK40"/>
  <c r="AJ40"/>
  <c r="AI40"/>
  <c r="AN39"/>
  <c r="AM39"/>
  <c r="AK39"/>
  <c r="AJ39"/>
  <c r="AI39"/>
  <c r="AN38"/>
  <c r="AM38"/>
  <c r="AK38"/>
  <c r="AJ38"/>
  <c r="AI38"/>
  <c r="AN37"/>
  <c r="AM37"/>
  <c r="AK37"/>
  <c r="AJ37"/>
  <c r="AI37"/>
  <c r="AN36"/>
  <c r="AM36"/>
  <c r="AK36"/>
  <c r="AJ36"/>
  <c r="AI36"/>
  <c r="AN35"/>
  <c r="AM35"/>
  <c r="AK35"/>
  <c r="AJ35"/>
  <c r="AI35"/>
  <c r="AN34"/>
  <c r="AM34"/>
  <c r="AK34"/>
  <c r="AJ34"/>
  <c r="AI34"/>
  <c r="AN33"/>
  <c r="AM33"/>
  <c r="AK33"/>
  <c r="AJ33"/>
  <c r="AI33"/>
  <c r="AN32"/>
  <c r="AM32"/>
  <c r="AK32"/>
  <c r="AJ32"/>
  <c r="AI32"/>
  <c r="AN31"/>
  <c r="AM31"/>
  <c r="AK31"/>
  <c r="AJ31"/>
  <c r="AI31"/>
  <c r="AN30"/>
  <c r="AM30"/>
  <c r="AK30"/>
  <c r="AJ30"/>
  <c r="AI30"/>
  <c r="AN29"/>
  <c r="AM29"/>
  <c r="AK29"/>
  <c r="AJ29"/>
  <c r="AI29"/>
  <c r="AN28"/>
  <c r="AM28"/>
  <c r="AK28"/>
  <c r="AJ28"/>
  <c r="AI28"/>
  <c r="AN27"/>
  <c r="AO27" s="1"/>
  <c r="AM27"/>
  <c r="AP27" s="1"/>
  <c r="AP28" s="1"/>
  <c r="AK27"/>
  <c r="AJ27"/>
  <c r="AI27"/>
  <c r="AD29"/>
  <c r="Y47"/>
  <c r="X47"/>
  <c r="Y46"/>
  <c r="X46"/>
  <c r="Y45"/>
  <c r="X45"/>
  <c r="Y44"/>
  <c r="X44"/>
  <c r="Y43"/>
  <c r="X43"/>
  <c r="Y42"/>
  <c r="X42"/>
  <c r="Y41"/>
  <c r="X41"/>
  <c r="Y40"/>
  <c r="X40"/>
  <c r="Y39"/>
  <c r="X39"/>
  <c r="Y38"/>
  <c r="X38"/>
  <c r="Y37"/>
  <c r="X37"/>
  <c r="Y36"/>
  <c r="X36"/>
  <c r="Y35"/>
  <c r="X35"/>
  <c r="Y34"/>
  <c r="X34"/>
  <c r="Y33"/>
  <c r="X33"/>
  <c r="Y32"/>
  <c r="X32"/>
  <c r="Y31"/>
  <c r="X31"/>
  <c r="Y30"/>
  <c r="X30"/>
  <c r="Y29"/>
  <c r="X29"/>
  <c r="Y28"/>
  <c r="X28"/>
  <c r="Y27"/>
  <c r="X27"/>
  <c r="Q47"/>
  <c r="Q46"/>
  <c r="Q45"/>
  <c r="Q44"/>
  <c r="Q43"/>
  <c r="Q42"/>
  <c r="Q41"/>
  <c r="Q40"/>
  <c r="Q39"/>
  <c r="Q38"/>
  <c r="Q37"/>
  <c r="Q36"/>
  <c r="Q35"/>
  <c r="Q34"/>
  <c r="Q33"/>
  <c r="Q32"/>
  <c r="Q31"/>
  <c r="Q30"/>
  <c r="Q29"/>
  <c r="Q28"/>
  <c r="Q27"/>
  <c r="E43"/>
  <c r="E44" s="1"/>
  <c r="E45" s="1"/>
  <c r="E46" s="1"/>
  <c r="E47" s="1"/>
  <c r="E35"/>
  <c r="E36" s="1"/>
  <c r="E37" s="1"/>
  <c r="E38" s="1"/>
  <c r="E39" s="1"/>
  <c r="E40" s="1"/>
  <c r="E41" s="1"/>
  <c r="E42" s="1"/>
  <c r="AN26"/>
  <c r="AM26"/>
  <c r="AN25"/>
  <c r="AM25"/>
  <c r="AN24"/>
  <c r="AM24"/>
  <c r="AN23"/>
  <c r="AM23"/>
  <c r="AN22"/>
  <c r="AM22"/>
  <c r="AN21"/>
  <c r="AM21"/>
  <c r="AN20"/>
  <c r="AM20"/>
  <c r="AN19"/>
  <c r="AM19"/>
  <c r="AN18"/>
  <c r="AM18"/>
  <c r="AN17"/>
  <c r="AM17"/>
  <c r="AN16"/>
  <c r="AM16"/>
  <c r="AN15"/>
  <c r="AM15"/>
  <c r="AN14"/>
  <c r="AM14"/>
  <c r="AN13"/>
  <c r="AM13"/>
  <c r="AN12"/>
  <c r="AM12"/>
  <c r="AN11"/>
  <c r="AM11"/>
  <c r="AN10"/>
  <c r="AM10"/>
  <c r="AN9"/>
  <c r="AM9"/>
  <c r="AN8"/>
  <c r="AM8"/>
  <c r="AN7"/>
  <c r="AM7"/>
  <c r="AK26"/>
  <c r="AJ26"/>
  <c r="AI26"/>
  <c r="AK25"/>
  <c r="AJ25"/>
  <c r="AI25"/>
  <c r="AK24"/>
  <c r="AJ24"/>
  <c r="AI24"/>
  <c r="AK23"/>
  <c r="AJ23"/>
  <c r="AI23"/>
  <c r="AK22"/>
  <c r="AJ22"/>
  <c r="AI22"/>
  <c r="AK21"/>
  <c r="AJ21"/>
  <c r="AI21"/>
  <c r="AK20"/>
  <c r="AJ20"/>
  <c r="AI20"/>
  <c r="AK19"/>
  <c r="AJ19"/>
  <c r="AI19"/>
  <c r="AK18"/>
  <c r="AJ18"/>
  <c r="AI18"/>
  <c r="AK17"/>
  <c r="AJ17"/>
  <c r="AI17"/>
  <c r="AK16"/>
  <c r="AJ16"/>
  <c r="AI16"/>
  <c r="AK15"/>
  <c r="AJ15"/>
  <c r="AI15"/>
  <c r="AK14"/>
  <c r="AJ14"/>
  <c r="AI14"/>
  <c r="AK13"/>
  <c r="AJ13"/>
  <c r="AI13"/>
  <c r="AK12"/>
  <c r="AJ12"/>
  <c r="AI12"/>
  <c r="AK11"/>
  <c r="AJ11"/>
  <c r="AI11"/>
  <c r="AK10"/>
  <c r="AJ10"/>
  <c r="AI10"/>
  <c r="AK9"/>
  <c r="AJ9"/>
  <c r="AI9"/>
  <c r="AK8"/>
  <c r="AJ8"/>
  <c r="AI8"/>
  <c r="AK7"/>
  <c r="AJ7"/>
  <c r="AI7"/>
  <c r="AN6"/>
  <c r="AO6" s="1"/>
  <c r="AM6"/>
  <c r="AP6" s="1"/>
  <c r="AK6"/>
  <c r="AJ6"/>
  <c r="AI6"/>
  <c r="Y7"/>
  <c r="Y8"/>
  <c r="Y9"/>
  <c r="Y10"/>
  <c r="Y11"/>
  <c r="Y12"/>
  <c r="Y13"/>
  <c r="Y14"/>
  <c r="Y15"/>
  <c r="Y16"/>
  <c r="Y17"/>
  <c r="Y18"/>
  <c r="Y19"/>
  <c r="Y20"/>
  <c r="Y21"/>
  <c r="Y22"/>
  <c r="Y23"/>
  <c r="Y24"/>
  <c r="Y25"/>
  <c r="Y26"/>
  <c r="Y6"/>
  <c r="X7"/>
  <c r="X8"/>
  <c r="X9"/>
  <c r="X10"/>
  <c r="X11"/>
  <c r="X12"/>
  <c r="X13"/>
  <c r="X14"/>
  <c r="X15"/>
  <c r="X16"/>
  <c r="X17"/>
  <c r="X18"/>
  <c r="X19"/>
  <c r="X20"/>
  <c r="X21"/>
  <c r="X22"/>
  <c r="X23"/>
  <c r="X24"/>
  <c r="X25"/>
  <c r="X26"/>
  <c r="X6"/>
  <c r="AA6" s="1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6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A5" i="2" l="1" a="1"/>
  <c r="A5" s="1"/>
  <c r="B5" s="1"/>
  <c r="AA30" i="1"/>
  <c r="AD27"/>
  <c r="AD33"/>
  <c r="AD37"/>
  <c r="AD41"/>
  <c r="AD45"/>
  <c r="AD64"/>
  <c r="AD48"/>
  <c r="AD49"/>
  <c r="AD51"/>
  <c r="AD55"/>
  <c r="AD57"/>
  <c r="AD59"/>
  <c r="AD63"/>
  <c r="AD65"/>
  <c r="AD6"/>
  <c r="AD8"/>
  <c r="AD10"/>
  <c r="AD12"/>
  <c r="AD14"/>
  <c r="AD16"/>
  <c r="AD18"/>
  <c r="AD20"/>
  <c r="AD22"/>
  <c r="AD24"/>
  <c r="AD26"/>
  <c r="AU7"/>
  <c r="AT7"/>
  <c r="AD50"/>
  <c r="AD52"/>
  <c r="AD54"/>
  <c r="AD56"/>
  <c r="AD58"/>
  <c r="AD60"/>
  <c r="AD62"/>
  <c r="AD31"/>
  <c r="AD35"/>
  <c r="AD39"/>
  <c r="AD43"/>
  <c r="AD47"/>
  <c r="AP7"/>
  <c r="AP8" s="1"/>
  <c r="AP9" s="1"/>
  <c r="AP10" s="1"/>
  <c r="AQ6"/>
  <c r="AD7"/>
  <c r="AD9"/>
  <c r="AD11"/>
  <c r="AD13"/>
  <c r="AD15"/>
  <c r="AD17"/>
  <c r="AD19"/>
  <c r="AD21"/>
  <c r="AD23"/>
  <c r="AD25"/>
  <c r="AD28"/>
  <c r="AD30"/>
  <c r="AD32"/>
  <c r="AD34"/>
  <c r="AD36"/>
  <c r="AD38"/>
  <c r="AD40"/>
  <c r="AD42"/>
  <c r="AD44"/>
  <c r="AD46"/>
  <c r="AV25"/>
  <c r="AV4" s="1"/>
  <c r="AO7"/>
  <c r="AQ7" s="1"/>
  <c r="AP49"/>
  <c r="AP50" s="1"/>
  <c r="AP51" s="1"/>
  <c r="AW25"/>
  <c r="AW4" s="1"/>
  <c r="AQ48"/>
  <c r="AO50"/>
  <c r="AO51" s="1"/>
  <c r="AO52" s="1"/>
  <c r="AO53" s="1"/>
  <c r="AO54" s="1"/>
  <c r="AO55" s="1"/>
  <c r="AO56" s="1"/>
  <c r="AO57" s="1"/>
  <c r="AO58" s="1"/>
  <c r="AO59" s="1"/>
  <c r="AO60" s="1"/>
  <c r="AO61" s="1"/>
  <c r="AO62" s="1"/>
  <c r="AO63" s="1"/>
  <c r="AO64" s="1"/>
  <c r="AO65" s="1"/>
  <c r="AO66" s="1"/>
  <c r="AO67" s="1"/>
  <c r="AQ49"/>
  <c r="AO28"/>
  <c r="AO29" s="1"/>
  <c r="AO30" s="1"/>
  <c r="AO31" s="1"/>
  <c r="AO32" s="1"/>
  <c r="AO33" s="1"/>
  <c r="AO34" s="1"/>
  <c r="AO35" s="1"/>
  <c r="AO36" s="1"/>
  <c r="AO37" s="1"/>
  <c r="AO38" s="1"/>
  <c r="AO39" s="1"/>
  <c r="AO40" s="1"/>
  <c r="AO41" s="1"/>
  <c r="AO42" s="1"/>
  <c r="AO43" s="1"/>
  <c r="AO44" s="1"/>
  <c r="AO45" s="1"/>
  <c r="AO46" s="1"/>
  <c r="AO47" s="1"/>
  <c r="AP29"/>
  <c r="AQ28"/>
  <c r="AQ27"/>
  <c r="AO8"/>
  <c r="AO9" s="1"/>
  <c r="AO10" s="1"/>
  <c r="AO11" s="1"/>
  <c r="AO12" s="1"/>
  <c r="AO13" s="1"/>
  <c r="AO14" s="1"/>
  <c r="AO15" s="1"/>
  <c r="AO16" s="1"/>
  <c r="AO17" s="1"/>
  <c r="AO18" s="1"/>
  <c r="AO19" s="1"/>
  <c r="AO20" s="1"/>
  <c r="AO21" s="1"/>
  <c r="AO22" s="1"/>
  <c r="AO23" s="1"/>
  <c r="AO24" s="1"/>
  <c r="AO25" s="1"/>
  <c r="AO26" s="1"/>
  <c r="AT4"/>
  <c r="AA7"/>
  <c r="AA8" s="1"/>
  <c r="Z6"/>
  <c r="Z7" s="1"/>
  <c r="AA9"/>
  <c r="A6" i="2" l="1" a="1"/>
  <c r="A6" s="1"/>
  <c r="B6" s="1"/>
  <c r="AB30" i="1"/>
  <c r="AA31"/>
  <c r="AQ50"/>
  <c r="AP52"/>
  <c r="AQ51"/>
  <c r="AP30"/>
  <c r="AQ29"/>
  <c r="AQ9"/>
  <c r="AQ8"/>
  <c r="AP11"/>
  <c r="AQ10"/>
  <c r="Z8"/>
  <c r="Z9" s="1"/>
  <c r="Z10" s="1"/>
  <c r="Z11" s="1"/>
  <c r="Z12" s="1"/>
  <c r="Z13" s="1"/>
  <c r="Z14" s="1"/>
  <c r="Z15" s="1"/>
  <c r="Z16" s="1"/>
  <c r="Z17" s="1"/>
  <c r="Z18" s="1"/>
  <c r="Z19" s="1"/>
  <c r="Z20" s="1"/>
  <c r="Z21" s="1"/>
  <c r="Z22" s="1"/>
  <c r="Z23" s="1"/>
  <c r="Z24" s="1"/>
  <c r="Z25" s="1"/>
  <c r="Z26" s="1"/>
  <c r="AB7"/>
  <c r="AB6"/>
  <c r="AA10"/>
  <c r="C4" i="2"/>
  <c r="D4" s="1"/>
  <c r="A7" l="1" a="1"/>
  <c r="A7" s="1"/>
  <c r="B7" s="1"/>
  <c r="AB31" i="1"/>
  <c r="AA32"/>
  <c r="AQ52"/>
  <c r="AP53"/>
  <c r="AB8"/>
  <c r="AP31"/>
  <c r="AQ30"/>
  <c r="AQ11"/>
  <c r="AP12"/>
  <c r="AB9"/>
  <c r="AA11"/>
  <c r="AB10"/>
  <c r="C5" i="2"/>
  <c r="D5" s="1"/>
  <c r="A8" l="1" a="1"/>
  <c r="A8" s="1"/>
  <c r="B8" s="1"/>
  <c r="C7"/>
  <c r="AB32" i="1"/>
  <c r="AA33"/>
  <c r="AP54"/>
  <c r="AQ53"/>
  <c r="AP32"/>
  <c r="AQ31"/>
  <c r="AU4"/>
  <c r="AP13"/>
  <c r="AQ12"/>
  <c r="AA12"/>
  <c r="AB11"/>
  <c r="C6" i="2"/>
  <c r="D7"/>
  <c r="A9" l="1" a="1"/>
  <c r="A9" s="1"/>
  <c r="B9" s="1"/>
  <c r="AB33" i="1"/>
  <c r="AA34"/>
  <c r="D6" i="2"/>
  <c r="AQ54" i="1"/>
  <c r="AP55"/>
  <c r="AP33"/>
  <c r="AQ32"/>
  <c r="AQ13"/>
  <c r="AP14"/>
  <c r="AA13"/>
  <c r="AB12"/>
  <c r="C8" i="2"/>
  <c r="D8" s="1"/>
  <c r="A10" l="1" a="1"/>
  <c r="A10" s="1"/>
  <c r="B10" s="1"/>
  <c r="C9"/>
  <c r="AB34" i="1"/>
  <c r="AA35"/>
  <c r="D9" i="2"/>
  <c r="AP56" i="1"/>
  <c r="AQ55"/>
  <c r="AP34"/>
  <c r="AQ33"/>
  <c r="AP15"/>
  <c r="AQ14"/>
  <c r="AA14"/>
  <c r="AB13"/>
  <c r="A11" i="2" l="1" a="1"/>
  <c r="A11" s="1"/>
  <c r="B11" s="1"/>
  <c r="AB35" i="1"/>
  <c r="AA36"/>
  <c r="C10" i="2"/>
  <c r="D10" s="1"/>
  <c r="AQ56" i="1"/>
  <c r="AP57"/>
  <c r="AP35"/>
  <c r="AQ34"/>
  <c r="AQ15"/>
  <c r="AP16"/>
  <c r="AA15"/>
  <c r="AB14"/>
  <c r="A12" i="2" l="1" a="1"/>
  <c r="A12" s="1"/>
  <c r="B12" s="1"/>
  <c r="B1"/>
  <c r="AB36" i="1"/>
  <c r="AA37"/>
  <c r="C11" i="2"/>
  <c r="D11" s="1"/>
  <c r="D1" s="1"/>
  <c r="AP58" i="1"/>
  <c r="AQ57"/>
  <c r="AP36"/>
  <c r="AQ35"/>
  <c r="AP17"/>
  <c r="AQ16"/>
  <c r="AA16"/>
  <c r="AB15"/>
  <c r="A13" i="2" l="1" a="1"/>
  <c r="A13" s="1"/>
  <c r="B13" s="1"/>
  <c r="C12"/>
  <c r="D12" s="1"/>
  <c r="C1"/>
  <c r="AB37" i="1"/>
  <c r="AA38"/>
  <c r="AQ58"/>
  <c r="AP59"/>
  <c r="AP37"/>
  <c r="AQ36"/>
  <c r="AQ17"/>
  <c r="AP18"/>
  <c r="AA17"/>
  <c r="AB16"/>
  <c r="A14" i="2" l="1" a="1"/>
  <c r="A14" s="1"/>
  <c r="B14" s="1"/>
  <c r="AB38" i="1"/>
  <c r="AA39"/>
  <c r="C13" i="2"/>
  <c r="D13" s="1"/>
  <c r="AP60" i="1"/>
  <c r="AQ59"/>
  <c r="AP38"/>
  <c r="AQ37"/>
  <c r="AP19"/>
  <c r="AQ18"/>
  <c r="AA18"/>
  <c r="AB17"/>
  <c r="A15" i="2" l="1" a="1"/>
  <c r="A15" s="1"/>
  <c r="B15" s="1"/>
  <c r="AB39" i="1"/>
  <c r="AA40"/>
  <c r="C14" i="2"/>
  <c r="D14" s="1"/>
  <c r="AQ60" i="1"/>
  <c r="AP61"/>
  <c r="AP39"/>
  <c r="AQ38"/>
  <c r="AQ19"/>
  <c r="AP20"/>
  <c r="AA19"/>
  <c r="AB18"/>
  <c r="A16" i="2" l="1" a="1"/>
  <c r="A16" s="1"/>
  <c r="B16" s="1"/>
  <c r="C15"/>
  <c r="D15" s="1"/>
  <c r="AB40" i="1"/>
  <c r="AA41"/>
  <c r="AP62"/>
  <c r="AQ61"/>
  <c r="AP40"/>
  <c r="AQ39"/>
  <c r="AP21"/>
  <c r="AQ20"/>
  <c r="AA20"/>
  <c r="AB19"/>
  <c r="A17" i="2" l="1" a="1"/>
  <c r="A17" s="1"/>
  <c r="B17" s="1"/>
  <c r="C16"/>
  <c r="D16" s="1"/>
  <c r="AB41" i="1"/>
  <c r="AA42"/>
  <c r="AQ62"/>
  <c r="AP63"/>
  <c r="AP41"/>
  <c r="AQ40"/>
  <c r="AQ21"/>
  <c r="AP22"/>
  <c r="AA21"/>
  <c r="AB20"/>
  <c r="A18" i="2" l="1" a="1"/>
  <c r="A18" s="1"/>
  <c r="B18" s="1"/>
  <c r="C17"/>
  <c r="D17"/>
  <c r="AB42" i="1"/>
  <c r="AA43"/>
  <c r="AP64"/>
  <c r="AQ63"/>
  <c r="AP42"/>
  <c r="AQ41"/>
  <c r="AP23"/>
  <c r="AQ22"/>
  <c r="AA22"/>
  <c r="AB21"/>
  <c r="A19" i="2" l="1" a="1"/>
  <c r="A19" s="1"/>
  <c r="B19" s="1"/>
  <c r="C18"/>
  <c r="D18" s="1"/>
  <c r="AB43" i="1"/>
  <c r="AA44"/>
  <c r="AQ64"/>
  <c r="AP65"/>
  <c r="AP43"/>
  <c r="AQ42"/>
  <c r="AQ23"/>
  <c r="AP24"/>
  <c r="AA23"/>
  <c r="AB22"/>
  <c r="A20" i="2" l="1" a="1"/>
  <c r="A20" s="1"/>
  <c r="B20" s="1"/>
  <c r="C19"/>
  <c r="D19" s="1"/>
  <c r="AB44" i="1"/>
  <c r="AA45"/>
  <c r="AP66"/>
  <c r="AQ65"/>
  <c r="AP44"/>
  <c r="AQ43"/>
  <c r="AP25"/>
  <c r="AQ24"/>
  <c r="AA24"/>
  <c r="AB23"/>
  <c r="A21" i="2" l="1" a="1"/>
  <c r="A21" s="1"/>
  <c r="B21" s="1"/>
  <c r="C20"/>
  <c r="D20" s="1"/>
  <c r="AB45" i="1"/>
  <c r="AA46"/>
  <c r="AQ66"/>
  <c r="AP67"/>
  <c r="AP45"/>
  <c r="AQ44"/>
  <c r="AQ25"/>
  <c r="AP26"/>
  <c r="AA25"/>
  <c r="AB24"/>
  <c r="A22" i="2" l="1" a="1"/>
  <c r="A22" s="1"/>
  <c r="B22" s="1"/>
  <c r="C21"/>
  <c r="D21" s="1"/>
  <c r="AB46" i="1"/>
  <c r="AA47"/>
  <c r="AQ67"/>
  <c r="AP46"/>
  <c r="AQ45"/>
  <c r="AQ26"/>
  <c r="AA26"/>
  <c r="AB25"/>
  <c r="A23" i="2" l="1" a="1"/>
  <c r="A23" s="1"/>
  <c r="B23" s="1"/>
  <c r="C22"/>
  <c r="D22" s="1"/>
  <c r="AB47" i="1"/>
  <c r="AA48"/>
  <c r="AP47"/>
  <c r="AQ46"/>
  <c r="AB26"/>
  <c r="A24" i="2" l="1" a="1"/>
  <c r="A24" s="1"/>
  <c r="B24" s="1"/>
  <c r="C23"/>
  <c r="D23" s="1"/>
  <c r="AB48" i="1"/>
  <c r="AA49"/>
  <c r="AQ47"/>
  <c r="A25" i="2" l="1" a="1"/>
  <c r="A25" s="1"/>
  <c r="B25" s="1"/>
  <c r="C24"/>
  <c r="D24" s="1"/>
  <c r="AB49" i="1"/>
  <c r="AA50"/>
  <c r="A26" i="2" l="1" a="1"/>
  <c r="A26" s="1"/>
  <c r="B26" s="1"/>
  <c r="C25"/>
  <c r="D25" s="1"/>
  <c r="AB50" i="1"/>
  <c r="AA51"/>
  <c r="A27" i="2" l="1" a="1"/>
  <c r="A27" s="1"/>
  <c r="B27" s="1"/>
  <c r="C26"/>
  <c r="D26" s="1"/>
  <c r="AB51" i="1"/>
  <c r="AA52"/>
  <c r="A28" i="2" l="1" a="1"/>
  <c r="A28" s="1"/>
  <c r="B28" s="1"/>
  <c r="C27"/>
  <c r="D27" s="1"/>
  <c r="AB52" i="1"/>
  <c r="AA53"/>
  <c r="A29" i="2" l="1" a="1"/>
  <c r="A29" s="1"/>
  <c r="B29" s="1"/>
  <c r="C28"/>
  <c r="D28" s="1"/>
  <c r="AB53" i="1"/>
  <c r="AA54"/>
  <c r="A30" i="2" l="1" a="1"/>
  <c r="A30" s="1"/>
  <c r="B30" s="1"/>
  <c r="C29"/>
  <c r="D29" s="1"/>
  <c r="AB54" i="1"/>
  <c r="AA55"/>
  <c r="C30" i="2" l="1"/>
  <c r="D30" s="1"/>
  <c r="AB55" i="1"/>
  <c r="AA56"/>
  <c r="AB56" l="1"/>
  <c r="AA57"/>
  <c r="AB57" l="1"/>
  <c r="AA58"/>
  <c r="AB58" l="1"/>
  <c r="AA59"/>
  <c r="AB59" l="1"/>
  <c r="AA60"/>
  <c r="AB60" l="1"/>
  <c r="AA61"/>
  <c r="AB61" l="1"/>
  <c r="AA62"/>
  <c r="AB62" l="1"/>
  <c r="AA63"/>
  <c r="AB63" l="1"/>
  <c r="AA64"/>
  <c r="AB64" l="1"/>
  <c r="AA65"/>
  <c r="AB65" l="1"/>
  <c r="AA66"/>
  <c r="AB66" l="1"/>
  <c r="AA67"/>
  <c r="AB67" s="1"/>
</calcChain>
</file>

<file path=xl/comments1.xml><?xml version="1.0" encoding="utf-8"?>
<comments xmlns="http://schemas.openxmlformats.org/spreadsheetml/2006/main">
  <authors>
    <author>J-MARC</author>
  </authors>
  <commentList>
    <comment ref="AT5" authorId="0">
      <text>
        <r>
          <rPr>
            <b/>
            <sz val="9"/>
            <color indexed="81"/>
            <rFont val="Tahoma"/>
            <charset val="1"/>
          </rPr>
          <t>J-MARC:</t>
        </r>
        <r>
          <rPr>
            <sz val="9"/>
            <color indexed="81"/>
            <rFont val="Tahoma"/>
            <charset val="1"/>
          </rPr>
          <t xml:space="preserve">
HAIES,JEU SIMPLE 3 PLACE</t>
        </r>
      </text>
    </comment>
    <comment ref="AU5" authorId="0">
      <text>
        <r>
          <rPr>
            <b/>
            <sz val="9"/>
            <color indexed="81"/>
            <rFont val="Tahoma"/>
            <charset val="1"/>
          </rPr>
          <t>J-MARC:</t>
        </r>
        <r>
          <rPr>
            <sz val="9"/>
            <color indexed="81"/>
            <rFont val="Tahoma"/>
            <charset val="1"/>
          </rPr>
          <t xml:space="preserve">
HAIES COUPLE PLACE   2-3-4-</t>
        </r>
      </text>
    </comment>
    <comment ref="A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A :
Mois de l'année
ATTENTION ! Formule modifiée</t>
        </r>
      </text>
    </comment>
    <comment ref="B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B :
Jour du mois</t>
        </r>
      </text>
    </comment>
    <comment ref="C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C :
Discipline
 H pour Haies
 P pour Plat
 T pour Trot </t>
        </r>
      </text>
    </comment>
    <comment ref="D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D :
Numéro de la Réunion</t>
        </r>
      </text>
    </comment>
    <comment ref="E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E :
Numéro de la course</t>
        </r>
      </text>
    </comment>
    <comment ref="F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F :
Pronostic cheval 1</t>
        </r>
      </text>
    </comment>
    <comment ref="G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G :
Pronostic cheval 2</t>
        </r>
      </text>
    </comment>
    <comment ref="H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H :
Pronostic cheval 3</t>
        </r>
      </text>
    </comment>
    <comment ref="I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I :
Pronostic cheval 4</t>
        </r>
      </text>
    </comment>
    <comment ref="J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J :
Pronostic cheval 5</t>
        </r>
      </text>
    </comment>
    <comment ref="K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K :
Cheval arrivé
1er de la course</t>
        </r>
      </text>
    </comment>
    <comment ref="L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L :
Cheval arrivé
2ème de la course</t>
        </r>
      </text>
    </comment>
    <comment ref="M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M :
Cheval arrivé
3ème de la course</t>
        </r>
      </text>
    </comment>
    <comment ref="Q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Q :
formule vérifiant si le
3ème cheval du prono
est arrivé dans les 3
premiers de la course</t>
        </r>
      </text>
    </comment>
    <comment ref="R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R :
formule vérifiant si autre cheval du prono est arrivé dans les 3 premiers de la
course
</t>
        </r>
      </text>
    </comment>
    <comment ref="S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S :
formule calcul 
</t>
        </r>
      </text>
    </comment>
    <comment ref="T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T :
formule calcul </t>
        </r>
      </text>
    </comment>
    <comment ref="U6" authorId="0">
      <text>
        <r>
          <rPr>
            <b/>
            <sz val="9"/>
            <color indexed="81"/>
            <rFont val="Tahoma"/>
            <family val="2"/>
          </rPr>
          <t xml:space="preserve">J-MARC:
</t>
        </r>
        <r>
          <rPr>
            <sz val="9"/>
            <color indexed="81"/>
            <rFont val="Tahoma"/>
            <family val="2"/>
          </rPr>
          <t>COLONNE U :
formule calcul plus grande valeur des mises</t>
        </r>
      </text>
    </comment>
    <comment ref="W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W :
Rapports pour 1,5 €</t>
        </r>
      </text>
    </comment>
    <comment ref="X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X :
Montants des mises JSP
OBTENU PAR
 LIGNE COLONNE  T *1,5
</t>
        </r>
      </text>
    </comment>
    <comment ref="Y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Y :
Montants des Gains JSP
OBTENU PAR 
LIGNE COLONNE T * LIGNE COLONNE W</t>
        </r>
      </text>
    </comment>
    <comment ref="Z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Z :
Calcul montant cumulé
des Gains</t>
        </r>
      </text>
    </comment>
    <comment ref="AA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AA :
Calcul montant cumulé
des Mises</t>
        </r>
      </text>
    </comment>
    <comment ref="AB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AB :
Calcul montant cumulé
des Bénefs / Pertes</t>
        </r>
      </text>
    </comment>
    <comment ref="AD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AD :
vérif si minimum 2 cvx couplé placé
HAIES 2è 3è 4è cvx du prono
PLAT  3è 4è 5è cvx du prono
TROT 2è 3è cvx du prono</t>
        </r>
      </text>
    </comment>
    <comment ref="AE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AE :</t>
        </r>
      </text>
    </comment>
    <comment ref="AF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AF :
formule calcul</t>
        </r>
      </text>
    </comment>
    <comment ref="AG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AG :
formule calcul </t>
        </r>
      </text>
    </comment>
    <comment ref="AI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AI :
formule vérifiant si le
2ème cheval du prono
est arrivé dans les 3
premiers de la course</t>
        </r>
      </text>
    </comment>
    <comment ref="AJ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AJ :
formule vérifiant si le
3ème cheval du prono
est arrivé dans les 3
premiers de la course</t>
        </r>
      </text>
    </comment>
    <comment ref="AK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AI :
formule vérifiant si le
4ème cheval du prono
est arrivé dans les 3
premiers de la course</t>
        </r>
      </text>
    </comment>
    <comment ref="AL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AL :
Rapports couplé placé pour 1,5€</t>
        </r>
      </text>
    </comment>
    <comment ref="AM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AM :
Montant mises couplé placé
AG6 * 4,5</t>
        </r>
      </text>
    </comment>
    <comment ref="AN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AN :
Montant des Gains Couplé placé
AG6 * AL6</t>
        </r>
      </text>
    </comment>
    <comment ref="AO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AO :
Montant cumulé des
Gains Couplés placés
AO5+AN6</t>
        </r>
      </text>
    </comment>
    <comment ref="AP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AP :
Montant cumulé des
Mises Couplés placés
AP5+AM6</t>
        </r>
      </text>
    </comment>
    <comment ref="AQ6" authorId="0">
      <text>
        <r>
          <rPr>
            <b/>
            <sz val="9"/>
            <color indexed="81"/>
            <rFont val="Tahoma"/>
            <family val="2"/>
          </rPr>
          <t>J-MARC:</t>
        </r>
        <r>
          <rPr>
            <sz val="9"/>
            <color indexed="81"/>
            <rFont val="Tahoma"/>
            <family val="2"/>
          </rPr>
          <t xml:space="preserve">
COLONNE AQ :
Montant cumulé des
Bénefs / Pertes Couplés Placés
- AP6+AO6</t>
        </r>
      </text>
    </comment>
  </commentList>
</comments>
</file>

<file path=xl/comments2.xml><?xml version="1.0" encoding="utf-8"?>
<comments xmlns="http://schemas.openxmlformats.org/spreadsheetml/2006/main">
  <authors>
    <author>Utilisateur</author>
  </authors>
  <commentList>
    <comment ref="A4" authorId="0">
      <text>
        <r>
          <rPr>
            <b/>
            <sz val="9"/>
            <color indexed="81"/>
            <rFont val="Tahoma"/>
            <charset val="1"/>
          </rPr>
          <t>Formule Matricielle : à valider avec CTRL+Maj+Entrée</t>
        </r>
      </text>
    </comment>
  </commentList>
</comments>
</file>

<file path=xl/sharedStrings.xml><?xml version="1.0" encoding="utf-8"?>
<sst xmlns="http://schemas.openxmlformats.org/spreadsheetml/2006/main" count="174" uniqueCount="23">
  <si>
    <t>T</t>
  </si>
  <si>
    <t>R1</t>
  </si>
  <si>
    <t>MISES</t>
  </si>
  <si>
    <t>GAINS</t>
  </si>
  <si>
    <t>BENEFS/PERTES</t>
  </si>
  <si>
    <t>TOTAL</t>
  </si>
  <si>
    <t/>
  </si>
  <si>
    <t>H</t>
  </si>
  <si>
    <t>LIGNES A1 à AZ 5 RESERVEES  NE PAS UTILISER NE PAS AJOUTER COLONNES LIGNES MERCI</t>
  </si>
  <si>
    <t>total</t>
  </si>
  <si>
    <t>HAIES</t>
  </si>
  <si>
    <t>PLAT</t>
  </si>
  <si>
    <t>TROT</t>
  </si>
  <si>
    <t>P</t>
  </si>
  <si>
    <t>NOMS DEFINIS</t>
  </si>
  <si>
    <t>Col</t>
  </si>
  <si>
    <t>Dates</t>
  </si>
  <si>
    <t>Gains</t>
  </si>
  <si>
    <t>Mises</t>
  </si>
  <si>
    <t>=DECALER(Feuil1!$A$1;;;NBVAL(Dates)+5)</t>
  </si>
  <si>
    <t>=DECALER(Feuil1!$A$6;;;NBVAL(Feuil1!$A:$A))</t>
  </si>
  <si>
    <t>=DECALER(Feuil1!$Y$6;;;NBVAL(Feuil1!$A:$A))</t>
  </si>
  <si>
    <t>=DECALER(Feuil1!$X$6;;;NBVAL(Feuil1!$A:$A))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</si>
</sst>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15"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9"/>
      <color indexed="9"/>
      <name val="Arial"/>
      <family val="2"/>
    </font>
    <font>
      <b/>
      <sz val="9"/>
      <color indexed="61"/>
      <name val="Arial"/>
      <family val="2"/>
    </font>
    <font>
      <b/>
      <sz val="9"/>
      <color indexed="10"/>
      <name val="Arial"/>
      <family val="2"/>
    </font>
    <font>
      <b/>
      <sz val="9"/>
      <name val="Arial"/>
      <family val="2"/>
    </font>
    <font>
      <b/>
      <sz val="1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77">
    <xf numFmtId="0" fontId="0" fillId="0" borderId="0" xfId="0"/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17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17" fontId="1" fillId="0" borderId="2" xfId="0" applyNumberFormat="1" applyFont="1" applyBorder="1"/>
    <xf numFmtId="0" fontId="0" fillId="0" borderId="3" xfId="0" applyBorder="1" applyAlignment="1">
      <alignment horizontal="center"/>
    </xf>
    <xf numFmtId="2" fontId="0" fillId="0" borderId="3" xfId="0" applyNumberFormat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17" fontId="1" fillId="0" borderId="5" xfId="0" applyNumberFormat="1" applyFont="1" applyBorder="1"/>
    <xf numFmtId="0" fontId="0" fillId="0" borderId="0" xfId="0" applyBorder="1" applyAlignment="1">
      <alignment horizontal="center"/>
    </xf>
    <xf numFmtId="2" fontId="0" fillId="0" borderId="0" xfId="0" applyNumberFormat="1" applyBorder="1" applyAlignment="1">
      <alignment horizontal="center"/>
    </xf>
    <xf numFmtId="2" fontId="0" fillId="0" borderId="6" xfId="0" applyNumberFormat="1" applyBorder="1" applyAlignment="1">
      <alignment horizontal="center"/>
    </xf>
    <xf numFmtId="17" fontId="1" fillId="0" borderId="7" xfId="0" applyNumberFormat="1" applyFont="1" applyBorder="1"/>
    <xf numFmtId="0" fontId="0" fillId="0" borderId="8" xfId="0" applyBorder="1" applyAlignment="1">
      <alignment horizontal="center"/>
    </xf>
    <xf numFmtId="2" fontId="0" fillId="0" borderId="8" xfId="0" applyNumberFormat="1" applyBorder="1" applyAlignment="1">
      <alignment horizontal="center"/>
    </xf>
    <xf numFmtId="2" fontId="0" fillId="0" borderId="9" xfId="0" applyNumberFormat="1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0" fillId="0" borderId="0" xfId="0" applyAlignment="1">
      <alignment horizontal="center" vertical="center"/>
    </xf>
    <xf numFmtId="17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6" fontId="1" fillId="0" borderId="0" xfId="0" applyNumberFormat="1" applyFont="1" applyAlignment="1">
      <alignment horizontal="center" vertical="center"/>
    </xf>
    <xf numFmtId="16" fontId="1" fillId="0" borderId="0" xfId="0" applyNumberFormat="1" applyFont="1" applyAlignment="1">
      <alignment horizontal="center"/>
    </xf>
    <xf numFmtId="0" fontId="1" fillId="8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44" fontId="3" fillId="0" borderId="0" xfId="0" applyNumberFormat="1" applyFont="1" applyAlignment="1">
      <alignment horizontal="center" vertical="center"/>
    </xf>
    <xf numFmtId="0" fontId="11" fillId="0" borderId="0" xfId="0" applyNumberFormat="1" applyFont="1" applyFill="1" applyAlignment="1">
      <alignment horizontal="center" vertical="center"/>
    </xf>
    <xf numFmtId="0" fontId="12" fillId="0" borderId="0" xfId="0" applyFont="1" applyAlignment="1">
      <alignment horizontal="left"/>
    </xf>
    <xf numFmtId="1" fontId="1" fillId="0" borderId="0" xfId="0" applyNumberFormat="1" applyFont="1" applyAlignment="1">
      <alignment horizontal="center"/>
    </xf>
    <xf numFmtId="1" fontId="1" fillId="9" borderId="0" xfId="0" applyNumberFormat="1" applyFont="1" applyFill="1" applyAlignment="1">
      <alignment horizontal="center"/>
    </xf>
    <xf numFmtId="1" fontId="1" fillId="7" borderId="0" xfId="0" applyNumberFormat="1" applyFont="1" applyFill="1" applyAlignment="1">
      <alignment horizontal="center"/>
    </xf>
    <xf numFmtId="0" fontId="1" fillId="6" borderId="0" xfId="0" applyFont="1" applyFill="1" applyBorder="1" applyAlignment="1">
      <alignment horizontal="center"/>
    </xf>
    <xf numFmtId="1" fontId="1" fillId="10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8" fillId="0" borderId="0" xfId="0" applyFont="1" applyFill="1" applyAlignment="1">
      <alignment horizontal="center"/>
    </xf>
    <xf numFmtId="9" fontId="1" fillId="0" borderId="1" xfId="1" applyFont="1" applyFill="1" applyBorder="1" applyAlignment="1">
      <alignment horizontal="center"/>
    </xf>
    <xf numFmtId="0" fontId="0" fillId="11" borderId="10" xfId="0" applyFill="1" applyBorder="1" applyAlignment="1">
      <alignment horizontal="center" vertical="center"/>
    </xf>
    <xf numFmtId="0" fontId="0" fillId="11" borderId="11" xfId="0" applyFill="1" applyBorder="1" applyAlignment="1">
      <alignment horizontal="center" vertical="center"/>
    </xf>
    <xf numFmtId="1" fontId="1" fillId="7" borderId="10" xfId="0" applyNumberFormat="1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1" fontId="1" fillId="10" borderId="12" xfId="0" applyNumberFormat="1" applyFont="1" applyFill="1" applyBorder="1" applyAlignment="1">
      <alignment horizontal="center"/>
    </xf>
    <xf numFmtId="1" fontId="1" fillId="10" borderId="0" xfId="0" applyNumberFormat="1" applyFont="1" applyFill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0" xfId="0" applyAlignment="1">
      <alignment horizontal="centerContinuous"/>
    </xf>
    <xf numFmtId="0" fontId="0" fillId="12" borderId="0" xfId="0" applyFill="1" applyAlignment="1">
      <alignment horizontal="center" vertical="center"/>
    </xf>
    <xf numFmtId="0" fontId="0" fillId="12" borderId="0" xfId="0" applyFill="1" applyAlignment="1">
      <alignment horizontal="center"/>
    </xf>
    <xf numFmtId="0" fontId="3" fillId="13" borderId="2" xfId="0" applyFont="1" applyFill="1" applyBorder="1" applyAlignment="1">
      <alignment horizontal="center"/>
    </xf>
    <xf numFmtId="0" fontId="3" fillId="13" borderId="3" xfId="0" applyFont="1" applyFill="1" applyBorder="1" applyAlignment="1">
      <alignment horizontal="center"/>
    </xf>
    <xf numFmtId="0" fontId="3" fillId="13" borderId="4" xfId="0" applyFont="1" applyFill="1" applyBorder="1" applyAlignment="1">
      <alignment horizontal="center"/>
    </xf>
    <xf numFmtId="0" fontId="2" fillId="13" borderId="5" xfId="0" applyNumberFormat="1" applyFont="1" applyFill="1" applyBorder="1" applyAlignment="1">
      <alignment horizontal="right"/>
    </xf>
    <xf numFmtId="0" fontId="2" fillId="13" borderId="0" xfId="0" applyNumberFormat="1" applyFont="1" applyFill="1" applyBorder="1"/>
    <xf numFmtId="0" fontId="0" fillId="13" borderId="0" xfId="0" applyFill="1" applyBorder="1"/>
    <xf numFmtId="0" fontId="0" fillId="13" borderId="6" xfId="0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44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" fontId="1" fillId="0" borderId="0" xfId="0" applyNumberFormat="1" applyFont="1" applyFill="1" applyAlignment="1">
      <alignment horizontal="center"/>
    </xf>
    <xf numFmtId="0" fontId="1" fillId="0" borderId="0" xfId="0" applyFont="1" applyFill="1" applyBorder="1" applyAlignment="1">
      <alignment horizontal="center"/>
    </xf>
    <xf numFmtId="1" fontId="1" fillId="0" borderId="0" xfId="0" applyNumberFormat="1" applyFont="1" applyFill="1" applyAlignment="1">
      <alignment horizontal="center"/>
    </xf>
    <xf numFmtId="16" fontId="1" fillId="0" borderId="0" xfId="0" applyNumberFormat="1" applyFont="1" applyFill="1" applyAlignment="1">
      <alignment horizontal="center"/>
    </xf>
    <xf numFmtId="0" fontId="7" fillId="0" borderId="1" xfId="0" applyFont="1" applyFill="1" applyBorder="1" applyAlignment="1">
      <alignment horizontal="center"/>
    </xf>
    <xf numFmtId="2" fontId="10" fillId="0" borderId="0" xfId="0" applyNumberFormat="1" applyFont="1" applyFill="1" applyAlignment="1">
      <alignment horizontal="center"/>
    </xf>
    <xf numFmtId="0" fontId="0" fillId="0" borderId="0" xfId="0" applyFill="1" applyAlignment="1">
      <alignment horizontal="center"/>
    </xf>
  </cellXfs>
  <cellStyles count="2">
    <cellStyle name="Normal" xfId="0" builtinId="0"/>
    <cellStyle name="Pourcentage" xfId="1" builtinId="5"/>
  </cellStyles>
  <dxfs count="1">
    <dxf>
      <fill>
        <patternFill>
          <bgColor indexed="12"/>
        </patternFill>
      </fill>
    </dxf>
  </dxfs>
  <tableStyles count="0" defaultTableStyle="TableStyleMedium9" defaultPivotStyle="PivotStyleLight16"/>
  <colors>
    <mruColors>
      <color rgb="FFCCFFFF"/>
      <color rgb="FFAFFFFF"/>
      <color rgb="FF66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C2953"/>
  <sheetViews>
    <sheetView tabSelected="1" zoomScaleNormal="100" workbookViewId="0">
      <pane ySplit="5" topLeftCell="A6" activePane="bottomLeft" state="frozen"/>
      <selection pane="bottomLeft" activeCell="A6" sqref="A6"/>
    </sheetView>
  </sheetViews>
  <sheetFormatPr baseColWidth="10" defaultRowHeight="15" outlineLevelCol="1"/>
  <cols>
    <col min="1" max="5" width="7.7109375" style="28" customWidth="1"/>
    <col min="6" max="10" width="4.7109375" style="28" customWidth="1"/>
    <col min="11" max="11" width="4.140625" style="28" bestFit="1" customWidth="1"/>
    <col min="12" max="13" width="5.7109375" style="28" bestFit="1" customWidth="1"/>
    <col min="14" max="16" width="5.7109375" style="28" customWidth="1" outlineLevel="1"/>
    <col min="17" max="18" width="3.7109375" style="28" customWidth="1"/>
    <col min="19" max="20" width="8.28515625" style="28" customWidth="1"/>
    <col min="21" max="21" width="11.140625" style="28" hidden="1" customWidth="1" outlineLevel="1"/>
    <col min="22" max="22" width="0.85546875" style="28" customWidth="1" collapsed="1"/>
    <col min="23" max="23" width="9" style="68" bestFit="1" customWidth="1"/>
    <col min="24" max="24" width="4" style="28" bestFit="1" customWidth="1"/>
    <col min="25" max="25" width="5.5703125" style="28" bestFit="1" customWidth="1"/>
    <col min="26" max="27" width="6" style="28" customWidth="1" outlineLevel="1"/>
    <col min="28" max="28" width="6" style="28" bestFit="1" customWidth="1"/>
    <col min="29" max="29" width="0.85546875" style="28" customWidth="1"/>
    <col min="30" max="30" width="4.7109375" style="28" customWidth="1"/>
    <col min="31" max="31" width="4.5703125" style="28" customWidth="1"/>
    <col min="32" max="33" width="5.7109375" style="28" customWidth="1"/>
    <col min="34" max="34" width="0.85546875" style="28" customWidth="1"/>
    <col min="35" max="37" width="3.7109375" style="28" customWidth="1"/>
    <col min="38" max="38" width="11.42578125" style="69"/>
    <col min="39" max="16384" width="11.42578125" style="28"/>
  </cols>
  <sheetData>
    <row r="1" spans="1:52" s="21" customFormat="1">
      <c r="A1" s="56"/>
      <c r="B1" s="28"/>
      <c r="T1" s="28"/>
      <c r="U1" s="28"/>
      <c r="V1" s="29"/>
      <c r="W1" s="37"/>
      <c r="X1" s="56"/>
      <c r="Y1" s="56"/>
      <c r="AC1" s="29"/>
      <c r="AF1" s="28"/>
      <c r="AG1" s="28"/>
      <c r="AH1" s="29"/>
      <c r="AL1" s="35"/>
      <c r="AT1" s="48" t="s">
        <v>10</v>
      </c>
      <c r="AU1" s="49"/>
      <c r="AV1" s="50" t="s">
        <v>11</v>
      </c>
      <c r="AW1" s="51"/>
      <c r="AX1" s="52" t="s">
        <v>12</v>
      </c>
      <c r="AY1" s="53"/>
    </row>
    <row r="2" spans="1:52" s="21" customFormat="1">
      <c r="A2" s="56"/>
      <c r="B2" s="28"/>
      <c r="T2" s="28"/>
      <c r="U2" s="28"/>
      <c r="V2" s="29"/>
      <c r="W2" s="37"/>
      <c r="X2" s="56"/>
      <c r="Y2" s="56"/>
      <c r="AC2" s="29"/>
      <c r="AF2" s="28"/>
      <c r="AG2" s="28"/>
      <c r="AH2" s="29"/>
      <c r="AL2" s="35"/>
    </row>
    <row r="3" spans="1:52" s="21" customFormat="1" ht="21">
      <c r="A3" s="56"/>
      <c r="B3" s="28"/>
      <c r="C3" s="38" t="s">
        <v>8</v>
      </c>
      <c r="T3" s="28"/>
      <c r="U3" s="28"/>
      <c r="V3" s="29"/>
      <c r="W3" s="37"/>
      <c r="X3" s="56"/>
      <c r="Y3" s="56"/>
      <c r="AC3" s="29"/>
      <c r="AF3" s="28"/>
      <c r="AG3" s="28"/>
      <c r="AH3" s="29"/>
      <c r="AL3" s="35"/>
    </row>
    <row r="4" spans="1:52" s="21" customFormat="1">
      <c r="A4" s="56"/>
      <c r="B4" s="28"/>
      <c r="T4" s="28"/>
      <c r="U4" s="28"/>
      <c r="V4" s="29"/>
      <c r="W4" s="37"/>
      <c r="X4" s="56"/>
      <c r="Y4" s="56"/>
      <c r="AC4" s="29"/>
      <c r="AF4" s="28"/>
      <c r="AG4" s="28"/>
      <c r="AH4" s="29"/>
      <c r="AL4" s="35"/>
      <c r="AS4" s="1"/>
      <c r="AT4" s="39">
        <f t="shared" ref="AT4:AY4" si="0">SUM(AT7:AT32)</f>
        <v>-36.149999999999977</v>
      </c>
      <c r="AU4" s="39">
        <f t="shared" si="0"/>
        <v>-401.99999999999983</v>
      </c>
      <c r="AV4" s="39">
        <f t="shared" si="0"/>
        <v>0</v>
      </c>
      <c r="AW4" s="39">
        <f t="shared" si="0"/>
        <v>0</v>
      </c>
      <c r="AX4" s="39">
        <f t="shared" si="0"/>
        <v>0</v>
      </c>
      <c r="AY4" s="39">
        <f t="shared" si="0"/>
        <v>0</v>
      </c>
      <c r="AZ4" s="1"/>
    </row>
    <row r="5" spans="1:52" s="21" customFormat="1">
      <c r="A5" s="57"/>
      <c r="B5" s="76"/>
      <c r="C5" s="6"/>
      <c r="D5" s="6"/>
      <c r="E5" s="6"/>
      <c r="F5" s="55"/>
      <c r="G5" s="55"/>
      <c r="H5" s="55"/>
      <c r="I5" s="55"/>
      <c r="J5" s="55"/>
      <c r="K5" s="6"/>
      <c r="L5" s="6"/>
      <c r="M5" s="6"/>
      <c r="N5" s="6"/>
      <c r="O5" s="6"/>
      <c r="P5" s="6"/>
      <c r="Q5" s="6"/>
      <c r="T5" s="28"/>
      <c r="U5" s="28"/>
      <c r="V5" s="29"/>
      <c r="W5" s="37"/>
      <c r="X5" s="56"/>
      <c r="Y5" s="56"/>
      <c r="AC5" s="29"/>
      <c r="AF5" s="28"/>
      <c r="AG5" s="28"/>
      <c r="AH5" s="29"/>
      <c r="AL5" s="35"/>
      <c r="AS5" s="1"/>
      <c r="AT5" s="1"/>
      <c r="AU5" s="1"/>
      <c r="AV5" s="1"/>
      <c r="AW5" s="1"/>
      <c r="AX5" s="1"/>
      <c r="AY5" s="1"/>
      <c r="AZ5" s="1"/>
    </row>
    <row r="6" spans="1:52" s="21" customFormat="1">
      <c r="A6" s="22">
        <f>DATE(YEAR(B6),MONTH(B6),1)</f>
        <v>40087</v>
      </c>
      <c r="B6" s="31">
        <v>40105</v>
      </c>
      <c r="C6" s="23" t="s">
        <v>7</v>
      </c>
      <c r="D6" s="23" t="s">
        <v>1</v>
      </c>
      <c r="E6" s="23">
        <v>9</v>
      </c>
      <c r="F6" s="24">
        <v>6</v>
      </c>
      <c r="G6" s="25">
        <v>11</v>
      </c>
      <c r="H6" s="25">
        <v>9</v>
      </c>
      <c r="I6" s="25">
        <v>8</v>
      </c>
      <c r="J6" s="24">
        <v>10</v>
      </c>
      <c r="K6" s="26">
        <v>11</v>
      </c>
      <c r="L6" s="26">
        <v>8</v>
      </c>
      <c r="M6" s="26">
        <v>6</v>
      </c>
      <c r="N6" s="27"/>
      <c r="O6" s="27"/>
      <c r="P6" s="27"/>
      <c r="Q6" s="21">
        <f>COUNTIF(K6:M6,H6)</f>
        <v>0</v>
      </c>
      <c r="T6" s="28">
        <v>1</v>
      </c>
      <c r="U6" s="28"/>
      <c r="V6" s="29"/>
      <c r="W6" s="36"/>
      <c r="X6" s="21">
        <f>IF(OR(T6="",T6&lt;1),"",T6*1.5)</f>
        <v>1.5</v>
      </c>
      <c r="Y6" s="30">
        <f>IF(OR(T6="",T6&lt;1),"",T6*W6)</f>
        <v>0</v>
      </c>
      <c r="Z6" s="23">
        <f t="shared" ref="Z6" si="1">IF(Y6="",Z5,Z5+Y6)</f>
        <v>0</v>
      </c>
      <c r="AA6" s="23">
        <f>IF(X6="",AA5,AA5+X6)</f>
        <v>1.5</v>
      </c>
      <c r="AB6" s="23">
        <f>-AA6+Z6</f>
        <v>-1.5</v>
      </c>
      <c r="AC6" s="29"/>
      <c r="AD6" s="23">
        <f t="shared" ref="AD6:AD26" si="2">IF(SUM(AI6:AK6)&gt;=2,1,0)</f>
        <v>1</v>
      </c>
      <c r="AF6" s="28">
        <v>1</v>
      </c>
      <c r="AG6" s="28">
        <v>1</v>
      </c>
      <c r="AH6" s="29"/>
      <c r="AI6" s="21">
        <f t="shared" ref="AI6" si="3">COUNTIF(K6:M6,G6)</f>
        <v>1</v>
      </c>
      <c r="AJ6" s="21">
        <f t="shared" ref="AJ6" si="4">COUNTIF(K6:M6,H6)</f>
        <v>0</v>
      </c>
      <c r="AK6" s="21">
        <f t="shared" ref="AK6" si="5">COUNTIF(K6:M6,I6)</f>
        <v>1</v>
      </c>
      <c r="AL6" s="35"/>
      <c r="AM6" s="21">
        <f t="shared" ref="AM6" si="6">IF(AG6="","",AG6*4.5)</f>
        <v>4.5</v>
      </c>
      <c r="AN6" s="21" t="str">
        <f>IF(AG6="","",IF(AL6="","",AG6*AL6))</f>
        <v/>
      </c>
      <c r="AO6" s="21">
        <f t="shared" ref="AO6" si="7">IF(AN6="",AO5,AO5+AN6)</f>
        <v>0</v>
      </c>
      <c r="AP6" s="21">
        <f t="shared" ref="AP6" si="8">IF(AM6="",AP5,AP5+AM6)</f>
        <v>4.5</v>
      </c>
      <c r="AQ6" s="21">
        <f t="shared" ref="AQ6" si="9">-AP6+AO6</f>
        <v>-4.5</v>
      </c>
      <c r="AS6" s="1" t="s">
        <v>9</v>
      </c>
      <c r="AT6" s="1"/>
      <c r="AU6" s="1"/>
      <c r="AV6" s="1"/>
      <c r="AW6" s="1"/>
      <c r="AX6" s="1"/>
      <c r="AY6" s="1"/>
      <c r="AZ6" s="1"/>
    </row>
    <row r="7" spans="1:52" s="21" customFormat="1">
      <c r="A7" s="22">
        <f t="shared" ref="A7:A67" si="10">DATE(YEAR(B7),MONTH(B7),1)</f>
        <v>40087</v>
      </c>
      <c r="B7" s="31">
        <v>40107</v>
      </c>
      <c r="C7" s="23" t="s">
        <v>7</v>
      </c>
      <c r="D7" s="23" t="s">
        <v>1</v>
      </c>
      <c r="E7" s="23">
        <v>1</v>
      </c>
      <c r="F7" s="24">
        <v>14</v>
      </c>
      <c r="G7" s="25">
        <v>11</v>
      </c>
      <c r="H7" s="25">
        <v>12</v>
      </c>
      <c r="I7" s="25">
        <v>13</v>
      </c>
      <c r="J7" s="24">
        <v>10</v>
      </c>
      <c r="K7" s="26">
        <v>10</v>
      </c>
      <c r="L7" s="26">
        <v>12</v>
      </c>
      <c r="M7" s="26">
        <v>15</v>
      </c>
      <c r="N7" s="27"/>
      <c r="O7" s="27"/>
      <c r="P7" s="27"/>
      <c r="Q7" s="21">
        <f t="shared" ref="Q7:Q26" si="11">COUNTIF(K7:M7,H7)</f>
        <v>1</v>
      </c>
      <c r="T7" s="28">
        <v>1</v>
      </c>
      <c r="U7" s="28"/>
      <c r="V7" s="29"/>
      <c r="W7" s="36">
        <v>5.25</v>
      </c>
      <c r="X7" s="21">
        <f t="shared" ref="X7:X26" si="12">IF(OR(T7="",T7&lt;1),"",T7*1.5)</f>
        <v>1.5</v>
      </c>
      <c r="Y7" s="30">
        <f t="shared" ref="Y7:Y26" si="13">IF(OR(T7="",T7&lt;1),"",T7*W7)</f>
        <v>5.25</v>
      </c>
      <c r="Z7" s="21">
        <f t="shared" ref="Z7:Z26" si="14">IF(Y7="",Z6,Z6+Y7)</f>
        <v>5.25</v>
      </c>
      <c r="AA7" s="21">
        <f t="shared" ref="AA7:AA26" si="15">IF(X7="",AA6,AA6+X7)</f>
        <v>3</v>
      </c>
      <c r="AB7" s="21">
        <f t="shared" ref="AB7:AB26" si="16">-AA7+Z7</f>
        <v>2.25</v>
      </c>
      <c r="AC7" s="29"/>
      <c r="AD7" s="21">
        <f t="shared" si="2"/>
        <v>0</v>
      </c>
      <c r="AF7" s="28"/>
      <c r="AG7" s="28">
        <v>1</v>
      </c>
      <c r="AH7" s="29"/>
      <c r="AI7" s="21">
        <f t="shared" ref="AI7:AI26" si="17">COUNTIF(K7:M7,G7)</f>
        <v>0</v>
      </c>
      <c r="AJ7" s="21">
        <f t="shared" ref="AJ7:AJ26" si="18">COUNTIF(K7:M7,H7)</f>
        <v>1</v>
      </c>
      <c r="AK7" s="21">
        <f t="shared" ref="AK7:AK26" si="19">COUNTIF(K7:M7,I7)</f>
        <v>0</v>
      </c>
      <c r="AL7" s="35"/>
      <c r="AM7" s="21">
        <f t="shared" ref="AM7:AM26" si="20">IF(AG7="","",AG7*4.5)</f>
        <v>4.5</v>
      </c>
      <c r="AN7" s="21" t="str">
        <f t="shared" ref="AN7:AN26" si="21">IF(AG7="","",IF(AL7="","",AG7*AL7))</f>
        <v/>
      </c>
      <c r="AO7" s="21">
        <f t="shared" ref="AO7:AO26" si="22">IF(AN7="",AO6,AO6+AN7)</f>
        <v>0</v>
      </c>
      <c r="AP7" s="21">
        <f t="shared" ref="AP7:AP26" si="23">IF(AM7="",AP6,AP6+AM7)</f>
        <v>9</v>
      </c>
      <c r="AQ7" s="21">
        <f t="shared" ref="AQ7:AQ26" si="24">-AP7+AO7</f>
        <v>-9</v>
      </c>
      <c r="AS7" s="5">
        <v>39448</v>
      </c>
      <c r="AT7" s="40">
        <f>SUM(Y7:Y20)-SUM(X7:X20)</f>
        <v>4.3500000000000014</v>
      </c>
      <c r="AU7" s="40">
        <f>SUM(AN7:AN20)-SUM(AM7:AM20)</f>
        <v>-43.8</v>
      </c>
      <c r="AV7" s="41">
        <f>SUM(Y892:Y944)-SUM(X892:X944)</f>
        <v>0</v>
      </c>
      <c r="AW7" s="41">
        <f>SUM(AN892:AN944)-SUM(AM892:AM944)</f>
        <v>0</v>
      </c>
      <c r="AX7" s="43">
        <f>SUM(Y4059:Y4247)-SUM(X4059:X4247)</f>
        <v>0</v>
      </c>
      <c r="AY7" s="43">
        <f>SUM(AN4059:AN4247)-SUM(AM4059:AM4247)</f>
        <v>0</v>
      </c>
      <c r="AZ7" s="1"/>
    </row>
    <row r="8" spans="1:52" s="21" customFormat="1">
      <c r="A8" s="22">
        <f t="shared" si="10"/>
        <v>40087</v>
      </c>
      <c r="B8" s="31">
        <v>40107</v>
      </c>
      <c r="C8" s="23" t="s">
        <v>7</v>
      </c>
      <c r="D8" s="23" t="s">
        <v>1</v>
      </c>
      <c r="E8" s="23">
        <v>2</v>
      </c>
      <c r="F8" s="24">
        <v>8</v>
      </c>
      <c r="G8" s="25">
        <v>7</v>
      </c>
      <c r="H8" s="25">
        <v>10</v>
      </c>
      <c r="I8" s="25">
        <v>6</v>
      </c>
      <c r="J8" s="24">
        <v>9</v>
      </c>
      <c r="K8" s="26">
        <v>6</v>
      </c>
      <c r="L8" s="26">
        <v>1</v>
      </c>
      <c r="M8" s="26">
        <v>10</v>
      </c>
      <c r="N8" s="27"/>
      <c r="O8" s="27"/>
      <c r="P8" s="27"/>
      <c r="Q8" s="21">
        <f t="shared" si="11"/>
        <v>1</v>
      </c>
      <c r="T8" s="28" t="s">
        <v>6</v>
      </c>
      <c r="U8" s="28"/>
      <c r="V8" s="29"/>
      <c r="W8" s="36"/>
      <c r="X8" s="21" t="str">
        <f t="shared" si="12"/>
        <v/>
      </c>
      <c r="Y8" s="30" t="str">
        <f t="shared" si="13"/>
        <v/>
      </c>
      <c r="Z8" s="21">
        <f t="shared" si="14"/>
        <v>5.25</v>
      </c>
      <c r="AA8" s="21">
        <f t="shared" si="15"/>
        <v>3</v>
      </c>
      <c r="AB8" s="21">
        <f t="shared" si="16"/>
        <v>2.25</v>
      </c>
      <c r="AC8" s="29"/>
      <c r="AD8" s="21">
        <f t="shared" si="2"/>
        <v>1</v>
      </c>
      <c r="AF8" s="28"/>
      <c r="AG8" s="28">
        <v>1</v>
      </c>
      <c r="AH8" s="29"/>
      <c r="AI8" s="21">
        <f t="shared" si="17"/>
        <v>0</v>
      </c>
      <c r="AJ8" s="21">
        <f t="shared" si="18"/>
        <v>1</v>
      </c>
      <c r="AK8" s="21">
        <f t="shared" si="19"/>
        <v>1</v>
      </c>
      <c r="AL8" s="35"/>
      <c r="AM8" s="21">
        <f t="shared" si="20"/>
        <v>4.5</v>
      </c>
      <c r="AN8" s="21" t="str">
        <f t="shared" si="21"/>
        <v/>
      </c>
      <c r="AO8" s="21">
        <f t="shared" si="22"/>
        <v>0</v>
      </c>
      <c r="AP8" s="21">
        <f t="shared" si="23"/>
        <v>13.5</v>
      </c>
      <c r="AQ8" s="21">
        <f t="shared" si="24"/>
        <v>-13.5</v>
      </c>
      <c r="AS8" s="5">
        <v>39479</v>
      </c>
      <c r="AT8" s="40">
        <f t="shared" ref="AT8:AT26" si="25">SUM(Y8:Y21)-SUM(X8:X21)</f>
        <v>0.59999999999999964</v>
      </c>
      <c r="AU8" s="40">
        <f t="shared" ref="AU8:AU26" si="26">SUM(AN8:AN21)-SUM(AM8:AM21)</f>
        <v>-39.299999999999997</v>
      </c>
      <c r="AV8" s="41">
        <f>SUM(Y945:Y992)-SUM(X945:X992)</f>
        <v>0</v>
      </c>
      <c r="AW8" s="41">
        <f>SUM(AN945:AN992)-SUM(AM945:AM992)</f>
        <v>0</v>
      </c>
      <c r="AX8" s="43">
        <f>SUM(Y4248:Y4418)-SUM(X4248:X4418)</f>
        <v>0</v>
      </c>
      <c r="AY8" s="43">
        <f>SUM(AN4248:AN4418)-SUM(AM4248:AM4418)</f>
        <v>0</v>
      </c>
      <c r="AZ8" s="1"/>
    </row>
    <row r="9" spans="1:52" s="21" customFormat="1">
      <c r="A9" s="22">
        <f t="shared" si="10"/>
        <v>40087</v>
      </c>
      <c r="B9" s="31">
        <v>40107</v>
      </c>
      <c r="C9" s="23" t="s">
        <v>7</v>
      </c>
      <c r="D9" s="23" t="s">
        <v>1</v>
      </c>
      <c r="E9" s="23">
        <v>3</v>
      </c>
      <c r="F9" s="24">
        <v>7</v>
      </c>
      <c r="G9" s="25">
        <v>4</v>
      </c>
      <c r="H9" s="25">
        <v>6</v>
      </c>
      <c r="I9" s="25">
        <v>10</v>
      </c>
      <c r="J9" s="24">
        <v>8</v>
      </c>
      <c r="K9" s="26">
        <v>7</v>
      </c>
      <c r="L9" s="26">
        <v>4</v>
      </c>
      <c r="M9" s="26">
        <v>1</v>
      </c>
      <c r="N9" s="27"/>
      <c r="O9" s="27"/>
      <c r="P9" s="27"/>
      <c r="Q9" s="21">
        <f t="shared" si="11"/>
        <v>0</v>
      </c>
      <c r="T9" s="28" t="s">
        <v>6</v>
      </c>
      <c r="U9" s="28"/>
      <c r="V9" s="29"/>
      <c r="W9" s="36"/>
      <c r="X9" s="21" t="str">
        <f t="shared" si="12"/>
        <v/>
      </c>
      <c r="Y9" s="30" t="str">
        <f t="shared" si="13"/>
        <v/>
      </c>
      <c r="Z9" s="21">
        <f t="shared" si="14"/>
        <v>5.25</v>
      </c>
      <c r="AA9" s="21">
        <f t="shared" si="15"/>
        <v>3</v>
      </c>
      <c r="AB9" s="21">
        <f t="shared" si="16"/>
        <v>2.25</v>
      </c>
      <c r="AC9" s="29"/>
      <c r="AD9" s="21">
        <f t="shared" si="2"/>
        <v>0</v>
      </c>
      <c r="AF9" s="28"/>
      <c r="AG9" s="28">
        <v>1</v>
      </c>
      <c r="AH9" s="29"/>
      <c r="AI9" s="21">
        <f t="shared" si="17"/>
        <v>1</v>
      </c>
      <c r="AJ9" s="21">
        <f t="shared" si="18"/>
        <v>0</v>
      </c>
      <c r="AK9" s="21">
        <f t="shared" si="19"/>
        <v>0</v>
      </c>
      <c r="AL9" s="35"/>
      <c r="AM9" s="21">
        <f t="shared" si="20"/>
        <v>4.5</v>
      </c>
      <c r="AN9" s="21" t="str">
        <f t="shared" si="21"/>
        <v/>
      </c>
      <c r="AO9" s="21">
        <f t="shared" si="22"/>
        <v>0</v>
      </c>
      <c r="AP9" s="21">
        <f t="shared" si="23"/>
        <v>18</v>
      </c>
      <c r="AQ9" s="21">
        <f t="shared" si="24"/>
        <v>-18</v>
      </c>
      <c r="AS9" s="5">
        <v>39508</v>
      </c>
      <c r="AT9" s="40">
        <f t="shared" si="25"/>
        <v>-0.90000000000000036</v>
      </c>
      <c r="AU9" s="40">
        <f t="shared" si="26"/>
        <v>-34.799999999999997</v>
      </c>
      <c r="AV9" s="41">
        <f>SUM(Y993:Y1120)-SUM(X993:X1120)</f>
        <v>0</v>
      </c>
      <c r="AW9" s="41">
        <f>SUM(AN993:AN1120)-SUM(AM993:AM1120)</f>
        <v>0</v>
      </c>
      <c r="AX9" s="43">
        <f>SUM(Y4419:Y4485)-SUM(X4419:X4485)</f>
        <v>0</v>
      </c>
      <c r="AY9" s="43">
        <f>SUM(AN4419:AN4485)-SUM(AM4419:AM4485)</f>
        <v>0</v>
      </c>
      <c r="AZ9" s="1"/>
    </row>
    <row r="10" spans="1:52" s="21" customFormat="1">
      <c r="A10" s="22">
        <f t="shared" si="10"/>
        <v>40087</v>
      </c>
      <c r="B10" s="31">
        <v>40107</v>
      </c>
      <c r="C10" s="23" t="s">
        <v>7</v>
      </c>
      <c r="D10" s="23" t="s">
        <v>1</v>
      </c>
      <c r="E10" s="23">
        <v>4</v>
      </c>
      <c r="F10" s="24">
        <v>2</v>
      </c>
      <c r="G10" s="25">
        <v>12</v>
      </c>
      <c r="H10" s="25">
        <v>14</v>
      </c>
      <c r="I10" s="25">
        <v>8</v>
      </c>
      <c r="J10" s="24">
        <v>15</v>
      </c>
      <c r="K10" s="26">
        <v>14</v>
      </c>
      <c r="L10" s="26">
        <v>13</v>
      </c>
      <c r="M10" s="26">
        <v>15</v>
      </c>
      <c r="N10" s="27"/>
      <c r="O10" s="27"/>
      <c r="P10" s="27"/>
      <c r="Q10" s="21">
        <f t="shared" si="11"/>
        <v>1</v>
      </c>
      <c r="T10" s="28">
        <v>1</v>
      </c>
      <c r="U10" s="28"/>
      <c r="V10" s="29"/>
      <c r="W10" s="36">
        <v>4.2</v>
      </c>
      <c r="X10" s="21">
        <f t="shared" si="12"/>
        <v>1.5</v>
      </c>
      <c r="Y10" s="30">
        <f t="shared" si="13"/>
        <v>4.2</v>
      </c>
      <c r="Z10" s="21">
        <f t="shared" si="14"/>
        <v>9.4499999999999993</v>
      </c>
      <c r="AA10" s="21">
        <f t="shared" si="15"/>
        <v>4.5</v>
      </c>
      <c r="AB10" s="21">
        <f t="shared" si="16"/>
        <v>4.9499999999999993</v>
      </c>
      <c r="AC10" s="29"/>
      <c r="AD10" s="21">
        <f t="shared" si="2"/>
        <v>0</v>
      </c>
      <c r="AF10" s="28"/>
      <c r="AG10" s="28">
        <v>1</v>
      </c>
      <c r="AH10" s="29"/>
      <c r="AI10" s="21">
        <f t="shared" si="17"/>
        <v>0</v>
      </c>
      <c r="AJ10" s="21">
        <f t="shared" si="18"/>
        <v>1</v>
      </c>
      <c r="AK10" s="21">
        <f t="shared" si="19"/>
        <v>0</v>
      </c>
      <c r="AL10" s="35"/>
      <c r="AM10" s="21">
        <f t="shared" si="20"/>
        <v>4.5</v>
      </c>
      <c r="AN10" s="21" t="str">
        <f t="shared" si="21"/>
        <v/>
      </c>
      <c r="AO10" s="21">
        <f t="shared" si="22"/>
        <v>0</v>
      </c>
      <c r="AP10" s="21">
        <f t="shared" si="23"/>
        <v>22.5</v>
      </c>
      <c r="AQ10" s="21">
        <f t="shared" si="24"/>
        <v>-22.5</v>
      </c>
      <c r="AS10" s="5">
        <v>39539</v>
      </c>
      <c r="AT10" s="40">
        <f t="shared" si="25"/>
        <v>-2.4000000000000004</v>
      </c>
      <c r="AU10" s="40">
        <f t="shared" si="26"/>
        <v>-30.3</v>
      </c>
      <c r="AV10" s="41">
        <f>SUM(Y1121:Y1242)-SUM(X1121:X1242)</f>
        <v>0</v>
      </c>
      <c r="AW10" s="41">
        <f>SUM(AN1121:AN1242)-SUM(AM1121:AM1242)</f>
        <v>0</v>
      </c>
      <c r="AX10" s="43">
        <f>SUM(Y4486:Y4553)-SUM(X4486:X4553)</f>
        <v>0</v>
      </c>
      <c r="AY10" s="43">
        <f>SUM(AN4486:AN4553)-SUM(AM4486:AM4553)</f>
        <v>0</v>
      </c>
      <c r="AZ10" s="1"/>
    </row>
    <row r="11" spans="1:52" s="21" customFormat="1">
      <c r="A11" s="22">
        <f t="shared" si="10"/>
        <v>40087</v>
      </c>
      <c r="B11" s="31">
        <v>40107</v>
      </c>
      <c r="C11" s="23" t="s">
        <v>7</v>
      </c>
      <c r="D11" s="23" t="s">
        <v>1</v>
      </c>
      <c r="E11" s="23">
        <v>5</v>
      </c>
      <c r="F11" s="24">
        <v>12</v>
      </c>
      <c r="G11" s="25">
        <v>13</v>
      </c>
      <c r="H11" s="25">
        <v>10</v>
      </c>
      <c r="I11" s="25">
        <v>16</v>
      </c>
      <c r="J11" s="24">
        <v>7</v>
      </c>
      <c r="K11" s="26">
        <v>13</v>
      </c>
      <c r="L11" s="26">
        <v>16</v>
      </c>
      <c r="M11" s="26">
        <v>17</v>
      </c>
      <c r="N11" s="27"/>
      <c r="O11" s="27"/>
      <c r="P11" s="27"/>
      <c r="Q11" s="21">
        <f t="shared" si="11"/>
        <v>0</v>
      </c>
      <c r="T11" s="28" t="s">
        <v>6</v>
      </c>
      <c r="U11" s="28"/>
      <c r="V11" s="29"/>
      <c r="W11" s="36"/>
      <c r="X11" s="21" t="str">
        <f t="shared" si="12"/>
        <v/>
      </c>
      <c r="Y11" s="30" t="str">
        <f t="shared" si="13"/>
        <v/>
      </c>
      <c r="Z11" s="21">
        <f t="shared" si="14"/>
        <v>9.4499999999999993</v>
      </c>
      <c r="AA11" s="21">
        <f t="shared" si="15"/>
        <v>4.5</v>
      </c>
      <c r="AB11" s="21">
        <f t="shared" si="16"/>
        <v>4.9499999999999993</v>
      </c>
      <c r="AC11" s="29"/>
      <c r="AD11" s="21">
        <f t="shared" si="2"/>
        <v>1</v>
      </c>
      <c r="AF11" s="28"/>
      <c r="AG11" s="28">
        <v>1</v>
      </c>
      <c r="AH11" s="29"/>
      <c r="AI11" s="21">
        <f t="shared" si="17"/>
        <v>1</v>
      </c>
      <c r="AJ11" s="21">
        <f t="shared" si="18"/>
        <v>0</v>
      </c>
      <c r="AK11" s="21">
        <f t="shared" si="19"/>
        <v>1</v>
      </c>
      <c r="AL11" s="35">
        <v>7.65</v>
      </c>
      <c r="AM11" s="21">
        <f t="shared" si="20"/>
        <v>4.5</v>
      </c>
      <c r="AN11" s="21">
        <f t="shared" si="21"/>
        <v>7.65</v>
      </c>
      <c r="AO11" s="21">
        <f t="shared" si="22"/>
        <v>7.65</v>
      </c>
      <c r="AP11" s="21">
        <f t="shared" si="23"/>
        <v>27</v>
      </c>
      <c r="AQ11" s="21">
        <f t="shared" si="24"/>
        <v>-19.350000000000001</v>
      </c>
      <c r="AS11" s="5">
        <v>39569</v>
      </c>
      <c r="AT11" s="40">
        <f t="shared" si="25"/>
        <v>-6.6</v>
      </c>
      <c r="AU11" s="40">
        <f t="shared" si="26"/>
        <v>-30.3</v>
      </c>
      <c r="AV11" s="41">
        <f>SUM(Y1243:Y1410)-SUM(X1243:X1410)</f>
        <v>0</v>
      </c>
      <c r="AW11" s="41">
        <f>SUM(AN1243:AN1410)-SUM(AM1243:AM1410)</f>
        <v>0</v>
      </c>
      <c r="AX11" s="43">
        <f>SUM(Y4554:Y4603)-SUM(X4554:X4603)</f>
        <v>0</v>
      </c>
      <c r="AY11" s="43">
        <f>SUM(AN4554:AN4603)-SUM(AM4554:AM4603)</f>
        <v>0</v>
      </c>
      <c r="AZ11" s="1"/>
    </row>
    <row r="12" spans="1:52" s="21" customFormat="1">
      <c r="A12" s="22">
        <f t="shared" si="10"/>
        <v>40087</v>
      </c>
      <c r="B12" s="31">
        <v>40107</v>
      </c>
      <c r="C12" s="23" t="s">
        <v>7</v>
      </c>
      <c r="D12" s="23" t="s">
        <v>1</v>
      </c>
      <c r="E12" s="23">
        <v>6</v>
      </c>
      <c r="F12" s="24">
        <v>14</v>
      </c>
      <c r="G12" s="25">
        <v>10</v>
      </c>
      <c r="H12" s="25">
        <v>2</v>
      </c>
      <c r="I12" s="25">
        <v>5</v>
      </c>
      <c r="J12" s="24">
        <v>15</v>
      </c>
      <c r="K12" s="26">
        <v>5</v>
      </c>
      <c r="L12" s="26">
        <v>15</v>
      </c>
      <c r="M12" s="26">
        <v>1</v>
      </c>
      <c r="N12" s="27"/>
      <c r="O12" s="27"/>
      <c r="P12" s="27"/>
      <c r="Q12" s="21">
        <f t="shared" si="11"/>
        <v>0</v>
      </c>
      <c r="T12" s="28">
        <v>1</v>
      </c>
      <c r="U12" s="28"/>
      <c r="V12" s="29"/>
      <c r="W12" s="36"/>
      <c r="X12" s="21">
        <f t="shared" si="12"/>
        <v>1.5</v>
      </c>
      <c r="Y12" s="30">
        <f t="shared" si="13"/>
        <v>0</v>
      </c>
      <c r="Z12" s="21">
        <f t="shared" si="14"/>
        <v>9.4499999999999993</v>
      </c>
      <c r="AA12" s="21">
        <f t="shared" si="15"/>
        <v>6</v>
      </c>
      <c r="AB12" s="21">
        <f t="shared" si="16"/>
        <v>3.4499999999999993</v>
      </c>
      <c r="AC12" s="29"/>
      <c r="AD12" s="21">
        <f t="shared" si="2"/>
        <v>0</v>
      </c>
      <c r="AF12" s="28"/>
      <c r="AG12" s="28">
        <v>1</v>
      </c>
      <c r="AH12" s="29"/>
      <c r="AI12" s="21">
        <f t="shared" si="17"/>
        <v>0</v>
      </c>
      <c r="AJ12" s="21">
        <f t="shared" si="18"/>
        <v>0</v>
      </c>
      <c r="AK12" s="21">
        <f t="shared" si="19"/>
        <v>1</v>
      </c>
      <c r="AL12" s="35"/>
      <c r="AM12" s="21">
        <f t="shared" si="20"/>
        <v>4.5</v>
      </c>
      <c r="AN12" s="21" t="str">
        <f t="shared" si="21"/>
        <v/>
      </c>
      <c r="AO12" s="21">
        <f t="shared" si="22"/>
        <v>7.65</v>
      </c>
      <c r="AP12" s="21">
        <f t="shared" si="23"/>
        <v>31.5</v>
      </c>
      <c r="AQ12" s="21">
        <f t="shared" si="24"/>
        <v>-23.85</v>
      </c>
      <c r="AS12" s="5">
        <v>39600</v>
      </c>
      <c r="AT12" s="40">
        <f t="shared" si="25"/>
        <v>-8.1</v>
      </c>
      <c r="AU12" s="40">
        <f t="shared" si="26"/>
        <v>-24.15</v>
      </c>
      <c r="AV12" s="41">
        <f>SUM(Y1411:Y1527)-SUM(X1411:X1527)</f>
        <v>0</v>
      </c>
      <c r="AW12" s="41">
        <f>SUM(AN1411:AN1527)-SUM(AM1411:AM1527)</f>
        <v>0</v>
      </c>
      <c r="AX12" s="43">
        <f>SUM(Y4604:Y4684)-SUM(X4604:X4684)</f>
        <v>0</v>
      </c>
      <c r="AY12" s="43">
        <f>SUM(AN4604:AN4684)-SUM(AM4604:AM4684)</f>
        <v>0</v>
      </c>
      <c r="AZ12" s="1"/>
    </row>
    <row r="13" spans="1:52" s="21" customFormat="1">
      <c r="A13" s="22">
        <f t="shared" si="10"/>
        <v>40087</v>
      </c>
      <c r="B13" s="31">
        <v>40107</v>
      </c>
      <c r="C13" s="23" t="s">
        <v>7</v>
      </c>
      <c r="D13" s="23" t="s">
        <v>1</v>
      </c>
      <c r="E13" s="23">
        <v>7</v>
      </c>
      <c r="F13" s="24">
        <v>10</v>
      </c>
      <c r="G13" s="25">
        <v>16</v>
      </c>
      <c r="H13" s="25">
        <v>17</v>
      </c>
      <c r="I13" s="25">
        <v>12</v>
      </c>
      <c r="J13" s="24">
        <v>13</v>
      </c>
      <c r="K13" s="26">
        <v>3</v>
      </c>
      <c r="L13" s="26">
        <v>10</v>
      </c>
      <c r="M13" s="26">
        <v>6</v>
      </c>
      <c r="N13" s="27"/>
      <c r="O13" s="27"/>
      <c r="P13" s="27"/>
      <c r="Q13" s="21">
        <f t="shared" si="11"/>
        <v>0</v>
      </c>
      <c r="T13" s="28">
        <v>1</v>
      </c>
      <c r="U13" s="28"/>
      <c r="V13" s="29"/>
      <c r="W13" s="36"/>
      <c r="X13" s="21">
        <f t="shared" si="12"/>
        <v>1.5</v>
      </c>
      <c r="Y13" s="30">
        <f t="shared" si="13"/>
        <v>0</v>
      </c>
      <c r="Z13" s="21">
        <f t="shared" si="14"/>
        <v>9.4499999999999993</v>
      </c>
      <c r="AA13" s="21">
        <f t="shared" si="15"/>
        <v>7.5</v>
      </c>
      <c r="AB13" s="21">
        <f t="shared" si="16"/>
        <v>1.9499999999999993</v>
      </c>
      <c r="AC13" s="29"/>
      <c r="AD13" s="21">
        <f t="shared" si="2"/>
        <v>0</v>
      </c>
      <c r="AF13" s="28"/>
      <c r="AG13" s="28">
        <v>1</v>
      </c>
      <c r="AH13" s="29"/>
      <c r="AI13" s="21">
        <f t="shared" si="17"/>
        <v>0</v>
      </c>
      <c r="AJ13" s="21">
        <f t="shared" si="18"/>
        <v>0</v>
      </c>
      <c r="AK13" s="21">
        <f t="shared" si="19"/>
        <v>0</v>
      </c>
      <c r="AL13" s="35"/>
      <c r="AM13" s="21">
        <f t="shared" si="20"/>
        <v>4.5</v>
      </c>
      <c r="AN13" s="21" t="str">
        <f t="shared" si="21"/>
        <v/>
      </c>
      <c r="AO13" s="21">
        <f t="shared" si="22"/>
        <v>7.65</v>
      </c>
      <c r="AP13" s="21">
        <f t="shared" si="23"/>
        <v>36</v>
      </c>
      <c r="AQ13" s="21">
        <f t="shared" si="24"/>
        <v>-28.35</v>
      </c>
      <c r="AS13" s="5">
        <v>39630</v>
      </c>
      <c r="AT13" s="40">
        <f t="shared" si="25"/>
        <v>-5.3999999999999986</v>
      </c>
      <c r="AU13" s="40">
        <f t="shared" si="26"/>
        <v>-24.15</v>
      </c>
      <c r="AV13" s="41">
        <f>SUM(Y1528:Y1668)-SUM(X1528:X1668)</f>
        <v>0</v>
      </c>
      <c r="AW13" s="41">
        <f>SUM(AN1528:AN1668)-SUM(AM1528:AM1668)</f>
        <v>0</v>
      </c>
      <c r="AX13" s="43">
        <f>SUM(Y4685:Y4771)-SUM(X4685:X4771)</f>
        <v>0</v>
      </c>
      <c r="AY13" s="43">
        <f>SUM(AN4685:AN4771)-SUM(AM4685:AM4771)</f>
        <v>0</v>
      </c>
      <c r="AZ13" s="1"/>
    </row>
    <row r="14" spans="1:52" s="21" customFormat="1">
      <c r="A14" s="22">
        <f t="shared" si="10"/>
        <v>40087</v>
      </c>
      <c r="B14" s="31">
        <v>40107</v>
      </c>
      <c r="C14" s="23" t="s">
        <v>7</v>
      </c>
      <c r="D14" s="23" t="s">
        <v>1</v>
      </c>
      <c r="E14" s="23">
        <v>8</v>
      </c>
      <c r="F14" s="24">
        <v>14</v>
      </c>
      <c r="G14" s="25">
        <v>3</v>
      </c>
      <c r="H14" s="25">
        <v>4</v>
      </c>
      <c r="I14" s="25">
        <v>15</v>
      </c>
      <c r="J14" s="24">
        <v>7</v>
      </c>
      <c r="K14" s="26">
        <v>10</v>
      </c>
      <c r="L14" s="26">
        <v>13</v>
      </c>
      <c r="M14" s="26">
        <v>1</v>
      </c>
      <c r="N14" s="27"/>
      <c r="O14" s="27"/>
      <c r="P14" s="27"/>
      <c r="Q14" s="21">
        <f t="shared" si="11"/>
        <v>0</v>
      </c>
      <c r="T14" s="28">
        <v>1</v>
      </c>
      <c r="U14" s="28"/>
      <c r="V14" s="29"/>
      <c r="W14" s="36"/>
      <c r="X14" s="21">
        <f t="shared" si="12"/>
        <v>1.5</v>
      </c>
      <c r="Y14" s="30">
        <f t="shared" si="13"/>
        <v>0</v>
      </c>
      <c r="Z14" s="21">
        <f t="shared" si="14"/>
        <v>9.4499999999999993</v>
      </c>
      <c r="AA14" s="21">
        <f t="shared" si="15"/>
        <v>9</v>
      </c>
      <c r="AB14" s="21">
        <f t="shared" si="16"/>
        <v>0.44999999999999929</v>
      </c>
      <c r="AC14" s="29"/>
      <c r="AD14" s="21">
        <f t="shared" si="2"/>
        <v>0</v>
      </c>
      <c r="AF14" s="28"/>
      <c r="AG14" s="28">
        <v>1</v>
      </c>
      <c r="AH14" s="29"/>
      <c r="AI14" s="21">
        <f t="shared" si="17"/>
        <v>0</v>
      </c>
      <c r="AJ14" s="21">
        <f t="shared" si="18"/>
        <v>0</v>
      </c>
      <c r="AK14" s="21">
        <f t="shared" si="19"/>
        <v>0</v>
      </c>
      <c r="AL14" s="35"/>
      <c r="AM14" s="21">
        <f t="shared" si="20"/>
        <v>4.5</v>
      </c>
      <c r="AN14" s="21" t="str">
        <f t="shared" si="21"/>
        <v/>
      </c>
      <c r="AO14" s="21">
        <f t="shared" si="22"/>
        <v>7.65</v>
      </c>
      <c r="AP14" s="21">
        <f t="shared" si="23"/>
        <v>40.5</v>
      </c>
      <c r="AQ14" s="21">
        <f t="shared" si="24"/>
        <v>-32.85</v>
      </c>
      <c r="AS14" s="5">
        <v>39661</v>
      </c>
      <c r="AT14" s="40">
        <f t="shared" si="25"/>
        <v>-1.1999999999999993</v>
      </c>
      <c r="AU14" s="40">
        <f t="shared" si="26"/>
        <v>-19.649999999999999</v>
      </c>
      <c r="AV14" s="41">
        <f>SUM(Y1669:Y1833)-SUM(X1669:X1833)</f>
        <v>0</v>
      </c>
      <c r="AW14" s="41">
        <f>SUM(AN1669:AN1833)-SUM(AM1669:AM1833)</f>
        <v>0</v>
      </c>
      <c r="AX14" s="43">
        <f>SUM(Y4812:Y4837)-SUM(X4812:X4837)</f>
        <v>0</v>
      </c>
      <c r="AY14" s="43">
        <f>SUM(AN4812:AN4837)-SUM(AM4812:AM4837)</f>
        <v>0</v>
      </c>
      <c r="AZ14" s="1"/>
    </row>
    <row r="15" spans="1:52" s="21" customFormat="1">
      <c r="A15" s="22">
        <f t="shared" si="10"/>
        <v>40087</v>
      </c>
      <c r="B15" s="31">
        <v>40114</v>
      </c>
      <c r="C15" s="23" t="s">
        <v>7</v>
      </c>
      <c r="D15" s="23" t="s">
        <v>1</v>
      </c>
      <c r="E15" s="23">
        <v>1</v>
      </c>
      <c r="F15" s="24">
        <v>9</v>
      </c>
      <c r="G15" s="25">
        <v>12</v>
      </c>
      <c r="H15" s="25">
        <v>8</v>
      </c>
      <c r="I15" s="25">
        <v>6</v>
      </c>
      <c r="J15" s="24">
        <v>17</v>
      </c>
      <c r="K15" s="26">
        <v>12</v>
      </c>
      <c r="L15" s="26">
        <v>17</v>
      </c>
      <c r="M15" s="26">
        <v>6</v>
      </c>
      <c r="N15" s="27"/>
      <c r="O15" s="27"/>
      <c r="P15" s="27"/>
      <c r="Q15" s="21">
        <f t="shared" si="11"/>
        <v>0</v>
      </c>
      <c r="T15" s="28">
        <v>1</v>
      </c>
      <c r="U15" s="28"/>
      <c r="V15" s="29"/>
      <c r="W15" s="36"/>
      <c r="X15" s="21">
        <f t="shared" si="12"/>
        <v>1.5</v>
      </c>
      <c r="Y15" s="30">
        <f t="shared" si="13"/>
        <v>0</v>
      </c>
      <c r="Z15" s="21">
        <f t="shared" si="14"/>
        <v>9.4499999999999993</v>
      </c>
      <c r="AA15" s="21">
        <f t="shared" si="15"/>
        <v>10.5</v>
      </c>
      <c r="AB15" s="21">
        <f t="shared" si="16"/>
        <v>-1.0500000000000007</v>
      </c>
      <c r="AC15" s="29"/>
      <c r="AD15" s="21">
        <f t="shared" si="2"/>
        <v>1</v>
      </c>
      <c r="AF15" s="28"/>
      <c r="AG15" s="28">
        <v>1</v>
      </c>
      <c r="AH15" s="29"/>
      <c r="AI15" s="21">
        <f t="shared" si="17"/>
        <v>1</v>
      </c>
      <c r="AJ15" s="21">
        <f t="shared" si="18"/>
        <v>0</v>
      </c>
      <c r="AK15" s="21">
        <f t="shared" si="19"/>
        <v>1</v>
      </c>
      <c r="AL15" s="35"/>
      <c r="AM15" s="21">
        <f t="shared" si="20"/>
        <v>4.5</v>
      </c>
      <c r="AN15" s="21" t="str">
        <f t="shared" si="21"/>
        <v/>
      </c>
      <c r="AO15" s="21">
        <f t="shared" si="22"/>
        <v>7.65</v>
      </c>
      <c r="AP15" s="21">
        <f t="shared" si="23"/>
        <v>45</v>
      </c>
      <c r="AQ15" s="21">
        <f t="shared" si="24"/>
        <v>-37.35</v>
      </c>
      <c r="AS15" s="5">
        <v>39692</v>
      </c>
      <c r="AT15" s="40">
        <f t="shared" si="25"/>
        <v>-1.1999999999999993</v>
      </c>
      <c r="AU15" s="40">
        <f t="shared" si="26"/>
        <v>-19.649999999999999</v>
      </c>
      <c r="AV15" s="41">
        <f>SUM(Y1834:Y1939)-SUM(X1834:X1939)</f>
        <v>0</v>
      </c>
      <c r="AW15" s="41">
        <f>SUM(AN1834:AN1939)-SUM(AM1834:AM1939)</f>
        <v>0</v>
      </c>
      <c r="AX15" s="43">
        <f>SUM(Y4838:Y4935)-SUM(X4838:X4935)</f>
        <v>0</v>
      </c>
      <c r="AY15" s="43">
        <f>SUM(AN4838:AN4935)-SUM(AM4838:AM4935)</f>
        <v>0</v>
      </c>
      <c r="AZ15" s="1"/>
    </row>
    <row r="16" spans="1:52" s="21" customFormat="1">
      <c r="A16" s="22">
        <f t="shared" si="10"/>
        <v>40087</v>
      </c>
      <c r="B16" s="31">
        <v>40114</v>
      </c>
      <c r="C16" s="23" t="s">
        <v>7</v>
      </c>
      <c r="D16" s="23" t="s">
        <v>1</v>
      </c>
      <c r="E16" s="23">
        <v>2</v>
      </c>
      <c r="F16" s="24">
        <v>14</v>
      </c>
      <c r="G16" s="25">
        <v>12</v>
      </c>
      <c r="H16" s="25">
        <v>9</v>
      </c>
      <c r="I16" s="25">
        <v>8</v>
      </c>
      <c r="J16" s="24">
        <v>10</v>
      </c>
      <c r="K16" s="26">
        <v>12</v>
      </c>
      <c r="L16" s="26">
        <v>14</v>
      </c>
      <c r="M16" s="26">
        <v>9</v>
      </c>
      <c r="N16" s="27"/>
      <c r="O16" s="27"/>
      <c r="P16" s="27"/>
      <c r="Q16" s="21">
        <f t="shared" si="11"/>
        <v>1</v>
      </c>
      <c r="T16" s="28">
        <v>1</v>
      </c>
      <c r="U16" s="28"/>
      <c r="V16" s="29"/>
      <c r="W16" s="36">
        <v>3.15</v>
      </c>
      <c r="X16" s="21">
        <f t="shared" si="12"/>
        <v>1.5</v>
      </c>
      <c r="Y16" s="30">
        <f t="shared" si="13"/>
        <v>3.15</v>
      </c>
      <c r="Z16" s="21">
        <f t="shared" si="14"/>
        <v>12.6</v>
      </c>
      <c r="AA16" s="21">
        <f t="shared" si="15"/>
        <v>12</v>
      </c>
      <c r="AB16" s="21">
        <f t="shared" si="16"/>
        <v>0.59999999999999964</v>
      </c>
      <c r="AC16" s="29"/>
      <c r="AD16" s="21">
        <f t="shared" si="2"/>
        <v>1</v>
      </c>
      <c r="AF16" s="28"/>
      <c r="AG16" s="28">
        <v>1</v>
      </c>
      <c r="AH16" s="29"/>
      <c r="AI16" s="21">
        <f t="shared" si="17"/>
        <v>1</v>
      </c>
      <c r="AJ16" s="21">
        <f t="shared" si="18"/>
        <v>1</v>
      </c>
      <c r="AK16" s="21">
        <f t="shared" si="19"/>
        <v>0</v>
      </c>
      <c r="AL16" s="35"/>
      <c r="AM16" s="21">
        <f t="shared" si="20"/>
        <v>4.5</v>
      </c>
      <c r="AN16" s="21" t="str">
        <f t="shared" si="21"/>
        <v/>
      </c>
      <c r="AO16" s="21">
        <f t="shared" si="22"/>
        <v>7.65</v>
      </c>
      <c r="AP16" s="21">
        <f t="shared" si="23"/>
        <v>49.5</v>
      </c>
      <c r="AQ16" s="21">
        <f t="shared" si="24"/>
        <v>-41.85</v>
      </c>
      <c r="AS16" s="5">
        <v>39722</v>
      </c>
      <c r="AT16" s="40">
        <f t="shared" si="25"/>
        <v>-1.1999999999999993</v>
      </c>
      <c r="AU16" s="40">
        <f t="shared" si="26"/>
        <v>-19.649999999999999</v>
      </c>
      <c r="AV16" s="41">
        <f>SUM(Y1940:Y2083)-SUM(X1940:X2083)</f>
        <v>0</v>
      </c>
      <c r="AW16" s="41">
        <f>SUM(AN1940:AN2083)-SUM(AM1940:AM2083)</f>
        <v>0</v>
      </c>
      <c r="AX16" s="43">
        <f>SUM(Y4936:Y4994)-SUM(X4936:X4994)</f>
        <v>0</v>
      </c>
      <c r="AY16" s="43">
        <f>SUM(AN4936:AN4994)-SUM(AM4936:AM4994)</f>
        <v>0</v>
      </c>
      <c r="AZ16" s="1"/>
    </row>
    <row r="17" spans="1:52" s="21" customFormat="1">
      <c r="A17" s="22">
        <f t="shared" si="10"/>
        <v>40087</v>
      </c>
      <c r="B17" s="31">
        <v>40114</v>
      </c>
      <c r="C17" s="23" t="s">
        <v>7</v>
      </c>
      <c r="D17" s="23" t="s">
        <v>1</v>
      </c>
      <c r="E17" s="23">
        <v>3</v>
      </c>
      <c r="F17" s="24">
        <v>7</v>
      </c>
      <c r="G17" s="25">
        <v>5</v>
      </c>
      <c r="H17" s="25">
        <v>9</v>
      </c>
      <c r="I17" s="25">
        <v>6</v>
      </c>
      <c r="J17" s="24">
        <v>1</v>
      </c>
      <c r="K17" s="26">
        <v>5</v>
      </c>
      <c r="L17" s="26">
        <v>7</v>
      </c>
      <c r="M17" s="26">
        <v>6</v>
      </c>
      <c r="N17" s="27"/>
      <c r="O17" s="27"/>
      <c r="P17" s="27"/>
      <c r="Q17" s="21">
        <f t="shared" si="11"/>
        <v>0</v>
      </c>
      <c r="T17" s="28" t="s">
        <v>6</v>
      </c>
      <c r="U17" s="28"/>
      <c r="V17" s="29"/>
      <c r="W17" s="36"/>
      <c r="X17" s="21" t="str">
        <f t="shared" si="12"/>
        <v/>
      </c>
      <c r="Y17" s="30" t="str">
        <f t="shared" si="13"/>
        <v/>
      </c>
      <c r="Z17" s="21">
        <f t="shared" si="14"/>
        <v>12.6</v>
      </c>
      <c r="AA17" s="21">
        <f t="shared" si="15"/>
        <v>12</v>
      </c>
      <c r="AB17" s="21">
        <f t="shared" si="16"/>
        <v>0.59999999999999964</v>
      </c>
      <c r="AC17" s="29"/>
      <c r="AD17" s="21">
        <f t="shared" si="2"/>
        <v>1</v>
      </c>
      <c r="AF17" s="28"/>
      <c r="AG17" s="28">
        <v>1</v>
      </c>
      <c r="AH17" s="29"/>
      <c r="AI17" s="21">
        <f t="shared" si="17"/>
        <v>1</v>
      </c>
      <c r="AJ17" s="21">
        <f t="shared" si="18"/>
        <v>0</v>
      </c>
      <c r="AK17" s="21">
        <f t="shared" si="19"/>
        <v>1</v>
      </c>
      <c r="AL17" s="35"/>
      <c r="AM17" s="21">
        <f t="shared" si="20"/>
        <v>4.5</v>
      </c>
      <c r="AN17" s="21" t="str">
        <f t="shared" si="21"/>
        <v/>
      </c>
      <c r="AO17" s="21">
        <f t="shared" si="22"/>
        <v>7.65</v>
      </c>
      <c r="AP17" s="21">
        <f t="shared" si="23"/>
        <v>54</v>
      </c>
      <c r="AQ17" s="21">
        <f t="shared" si="24"/>
        <v>-46.35</v>
      </c>
      <c r="AS17" s="5">
        <v>39753</v>
      </c>
      <c r="AT17" s="40">
        <f t="shared" si="25"/>
        <v>-1.9499999999999993</v>
      </c>
      <c r="AU17" s="40">
        <f t="shared" si="26"/>
        <v>-19.649999999999999</v>
      </c>
      <c r="AV17" s="41">
        <f>SUM(Y2084:Y2162)-SUM(X2084:X2162)</f>
        <v>0</v>
      </c>
      <c r="AW17" s="41">
        <f>SUM(AN2084:AN2162)-SUM(AM2084:AM2162)</f>
        <v>0</v>
      </c>
      <c r="AX17" s="43">
        <f>SUM(Y4995:Y5106)-SUM(X4995:X5106)</f>
        <v>0</v>
      </c>
      <c r="AY17" s="43">
        <f>SUM(AN4995:AN5106)-SUM(AM4995:AM5106)</f>
        <v>0</v>
      </c>
      <c r="AZ17" s="1"/>
    </row>
    <row r="18" spans="1:52" s="21" customFormat="1">
      <c r="A18" s="22">
        <f t="shared" si="10"/>
        <v>40087</v>
      </c>
      <c r="B18" s="31">
        <v>40114</v>
      </c>
      <c r="C18" s="23" t="s">
        <v>7</v>
      </c>
      <c r="D18" s="23" t="s">
        <v>1</v>
      </c>
      <c r="E18" s="23">
        <v>4</v>
      </c>
      <c r="F18" s="24">
        <v>3</v>
      </c>
      <c r="G18" s="25">
        <v>6</v>
      </c>
      <c r="H18" s="25">
        <v>7</v>
      </c>
      <c r="I18" s="25"/>
      <c r="J18" s="24"/>
      <c r="K18" s="26">
        <v>6</v>
      </c>
      <c r="L18" s="26">
        <v>7</v>
      </c>
      <c r="M18" s="26">
        <v>2</v>
      </c>
      <c r="N18" s="27"/>
      <c r="O18" s="27"/>
      <c r="P18" s="27"/>
      <c r="Q18" s="21">
        <f t="shared" si="11"/>
        <v>1</v>
      </c>
      <c r="T18" s="28" t="s">
        <v>6</v>
      </c>
      <c r="U18" s="28"/>
      <c r="V18" s="29"/>
      <c r="W18" s="36"/>
      <c r="X18" s="21" t="str">
        <f t="shared" si="12"/>
        <v/>
      </c>
      <c r="Y18" s="30" t="str">
        <f t="shared" si="13"/>
        <v/>
      </c>
      <c r="Z18" s="21">
        <f t="shared" si="14"/>
        <v>12.6</v>
      </c>
      <c r="AA18" s="21">
        <f t="shared" si="15"/>
        <v>12</v>
      </c>
      <c r="AB18" s="21">
        <f t="shared" si="16"/>
        <v>0.59999999999999964</v>
      </c>
      <c r="AC18" s="29"/>
      <c r="AD18" s="21">
        <f t="shared" si="2"/>
        <v>1</v>
      </c>
      <c r="AF18" s="28"/>
      <c r="AG18" s="28">
        <v>1</v>
      </c>
      <c r="AH18" s="29"/>
      <c r="AI18" s="21">
        <f t="shared" si="17"/>
        <v>1</v>
      </c>
      <c r="AJ18" s="21">
        <f t="shared" si="18"/>
        <v>1</v>
      </c>
      <c r="AK18" s="21">
        <f t="shared" si="19"/>
        <v>0</v>
      </c>
      <c r="AL18" s="35"/>
      <c r="AM18" s="21">
        <f t="shared" si="20"/>
        <v>4.5</v>
      </c>
      <c r="AN18" s="21" t="str">
        <f t="shared" si="21"/>
        <v/>
      </c>
      <c r="AO18" s="21">
        <f t="shared" si="22"/>
        <v>7.65</v>
      </c>
      <c r="AP18" s="21">
        <f t="shared" si="23"/>
        <v>58.5</v>
      </c>
      <c r="AQ18" s="21">
        <f t="shared" si="24"/>
        <v>-50.85</v>
      </c>
      <c r="AS18" s="5">
        <v>39783</v>
      </c>
      <c r="AT18" s="40">
        <f t="shared" si="25"/>
        <v>-3.4499999999999993</v>
      </c>
      <c r="AU18" s="40">
        <f t="shared" si="26"/>
        <v>-19.649999999999999</v>
      </c>
      <c r="AV18" s="41">
        <f>SUM(Y2163:Y2189)-SUM(X2163:X2189)</f>
        <v>0</v>
      </c>
      <c r="AW18" s="41">
        <f>SUM(AN2163:AN2189)-SUM(AM2163:AM2189)</f>
        <v>0</v>
      </c>
      <c r="AX18" s="43">
        <f>SUM(Y5107:Y5309)-SUM(X5107:X5309)</f>
        <v>0</v>
      </c>
      <c r="AY18" s="43">
        <f>SUM(AN5107:AN5309)-SUM(AM5107:AM5309)</f>
        <v>0</v>
      </c>
      <c r="AZ18" s="1"/>
    </row>
    <row r="19" spans="1:52" s="21" customFormat="1">
      <c r="A19" s="22">
        <f t="shared" si="10"/>
        <v>40087</v>
      </c>
      <c r="B19" s="31">
        <v>40114</v>
      </c>
      <c r="C19" s="23" t="s">
        <v>7</v>
      </c>
      <c r="D19" s="23" t="s">
        <v>1</v>
      </c>
      <c r="E19" s="23">
        <v>5</v>
      </c>
      <c r="F19" s="24">
        <v>7</v>
      </c>
      <c r="G19" s="25">
        <v>6</v>
      </c>
      <c r="H19" s="25">
        <v>3</v>
      </c>
      <c r="I19" s="25"/>
      <c r="J19" s="24"/>
      <c r="K19" s="26">
        <v>6</v>
      </c>
      <c r="L19" s="26">
        <v>7</v>
      </c>
      <c r="M19" s="26">
        <v>5</v>
      </c>
      <c r="N19" s="27"/>
      <c r="O19" s="27"/>
      <c r="P19" s="27"/>
      <c r="Q19" s="21">
        <f t="shared" si="11"/>
        <v>0</v>
      </c>
      <c r="T19" s="28" t="s">
        <v>6</v>
      </c>
      <c r="U19" s="28"/>
      <c r="V19" s="29"/>
      <c r="W19" s="36"/>
      <c r="X19" s="21" t="str">
        <f t="shared" si="12"/>
        <v/>
      </c>
      <c r="Y19" s="30" t="str">
        <f t="shared" si="13"/>
        <v/>
      </c>
      <c r="Z19" s="21">
        <f t="shared" si="14"/>
        <v>12.6</v>
      </c>
      <c r="AA19" s="21">
        <f t="shared" si="15"/>
        <v>12</v>
      </c>
      <c r="AB19" s="21">
        <f t="shared" si="16"/>
        <v>0.59999999999999964</v>
      </c>
      <c r="AC19" s="29"/>
      <c r="AD19" s="21">
        <f t="shared" si="2"/>
        <v>0</v>
      </c>
      <c r="AF19" s="28"/>
      <c r="AG19" s="28">
        <v>1</v>
      </c>
      <c r="AH19" s="29"/>
      <c r="AI19" s="21">
        <f t="shared" si="17"/>
        <v>1</v>
      </c>
      <c r="AJ19" s="21">
        <f t="shared" si="18"/>
        <v>0</v>
      </c>
      <c r="AK19" s="21">
        <f t="shared" si="19"/>
        <v>0</v>
      </c>
      <c r="AL19" s="35">
        <v>7.05</v>
      </c>
      <c r="AM19" s="21">
        <f t="shared" si="20"/>
        <v>4.5</v>
      </c>
      <c r="AN19" s="21">
        <f t="shared" si="21"/>
        <v>7.05</v>
      </c>
      <c r="AO19" s="21">
        <f t="shared" si="22"/>
        <v>14.7</v>
      </c>
      <c r="AP19" s="21">
        <f t="shared" si="23"/>
        <v>63</v>
      </c>
      <c r="AQ19" s="21">
        <f t="shared" si="24"/>
        <v>-48.3</v>
      </c>
      <c r="AS19" s="5">
        <v>39814</v>
      </c>
      <c r="AT19" s="40">
        <f t="shared" si="25"/>
        <v>0.30000000000000071</v>
      </c>
      <c r="AU19" s="40">
        <f t="shared" si="26"/>
        <v>1.6500000000000057</v>
      </c>
      <c r="AV19" s="41">
        <f>SUM(Y2190:Y2241)-SUM(X2190:X2241)</f>
        <v>0</v>
      </c>
      <c r="AW19" s="41">
        <f>SUM(AN2190:AN2241)-SUM(AM2190:AM2241)</f>
        <v>0</v>
      </c>
      <c r="AX19" s="43">
        <f>SUM(Y5310:Y5491)-SUM(X5310:X5491)</f>
        <v>0</v>
      </c>
      <c r="AY19" s="43">
        <f>SUM(AN5310:AN5491)-SUM(AM5310:AM5491)</f>
        <v>0</v>
      </c>
      <c r="AZ19" s="1"/>
    </row>
    <row r="20" spans="1:52" s="21" customFormat="1">
      <c r="A20" s="22">
        <f t="shared" si="10"/>
        <v>40087</v>
      </c>
      <c r="B20" s="31">
        <v>40114</v>
      </c>
      <c r="C20" s="23" t="s">
        <v>7</v>
      </c>
      <c r="D20" s="23" t="s">
        <v>1</v>
      </c>
      <c r="E20" s="23">
        <v>6</v>
      </c>
      <c r="F20" s="24">
        <v>10</v>
      </c>
      <c r="G20" s="25">
        <v>6</v>
      </c>
      <c r="H20" s="25">
        <v>4</v>
      </c>
      <c r="I20" s="25">
        <v>1</v>
      </c>
      <c r="J20" s="24">
        <v>7</v>
      </c>
      <c r="K20" s="26">
        <v>5</v>
      </c>
      <c r="L20" s="26">
        <v>4</v>
      </c>
      <c r="M20" s="26">
        <v>8</v>
      </c>
      <c r="N20" s="27"/>
      <c r="O20" s="27"/>
      <c r="P20" s="27"/>
      <c r="Q20" s="21">
        <f t="shared" si="11"/>
        <v>1</v>
      </c>
      <c r="T20" s="28">
        <v>1</v>
      </c>
      <c r="U20" s="28"/>
      <c r="V20" s="29"/>
      <c r="W20" s="36">
        <v>3.75</v>
      </c>
      <c r="X20" s="21">
        <f t="shared" si="12"/>
        <v>1.5</v>
      </c>
      <c r="Y20" s="30">
        <f t="shared" si="13"/>
        <v>3.75</v>
      </c>
      <c r="Z20" s="21">
        <f t="shared" si="14"/>
        <v>16.350000000000001</v>
      </c>
      <c r="AA20" s="21">
        <f t="shared" si="15"/>
        <v>13.5</v>
      </c>
      <c r="AB20" s="21">
        <f t="shared" si="16"/>
        <v>2.8500000000000014</v>
      </c>
      <c r="AC20" s="29"/>
      <c r="AD20" s="21">
        <f t="shared" si="2"/>
        <v>0</v>
      </c>
      <c r="AF20" s="28"/>
      <c r="AG20" s="28" t="s">
        <v>6</v>
      </c>
      <c r="AH20" s="29"/>
      <c r="AI20" s="21">
        <f t="shared" si="17"/>
        <v>0</v>
      </c>
      <c r="AJ20" s="21">
        <f t="shared" si="18"/>
        <v>1</v>
      </c>
      <c r="AK20" s="21">
        <f t="shared" si="19"/>
        <v>0</v>
      </c>
      <c r="AL20" s="35"/>
      <c r="AM20" s="21" t="str">
        <f t="shared" si="20"/>
        <v/>
      </c>
      <c r="AN20" s="21" t="str">
        <f t="shared" si="21"/>
        <v/>
      </c>
      <c r="AO20" s="21">
        <f t="shared" si="22"/>
        <v>14.7</v>
      </c>
      <c r="AP20" s="21">
        <f t="shared" si="23"/>
        <v>63</v>
      </c>
      <c r="AQ20" s="21">
        <f t="shared" si="24"/>
        <v>-48.3</v>
      </c>
      <c r="AS20" s="5">
        <v>39845</v>
      </c>
      <c r="AT20" s="40">
        <f t="shared" si="25"/>
        <v>1.3500000000000014</v>
      </c>
      <c r="AU20" s="40">
        <f t="shared" si="26"/>
        <v>-0.89999999999999858</v>
      </c>
      <c r="AV20" s="41">
        <f>SUM(Y2242:Y2289)-SUM(X2242:X2289)</f>
        <v>0</v>
      </c>
      <c r="AW20" s="41">
        <f>SUM(AN2242:AN2289)-SUM(AM2242:AM2289)</f>
        <v>0</v>
      </c>
      <c r="AX20" s="43">
        <f>SUM(Y5492:Y5673)-SUM(X5492:X5673)</f>
        <v>0</v>
      </c>
      <c r="AY20" s="43">
        <f>SUM(AN5492:AN5673)-SUM(AM5492:AM5673)</f>
        <v>0</v>
      </c>
      <c r="AZ20" s="1"/>
    </row>
    <row r="21" spans="1:52" s="21" customFormat="1">
      <c r="A21" s="22">
        <f t="shared" si="10"/>
        <v>40087</v>
      </c>
      <c r="B21" s="31">
        <v>40114</v>
      </c>
      <c r="C21" s="23" t="s">
        <v>7</v>
      </c>
      <c r="D21" s="23" t="s">
        <v>1</v>
      </c>
      <c r="E21" s="23">
        <v>7</v>
      </c>
      <c r="F21" s="24">
        <v>13</v>
      </c>
      <c r="G21" s="25">
        <v>10</v>
      </c>
      <c r="H21" s="25">
        <v>15</v>
      </c>
      <c r="I21" s="25">
        <v>5</v>
      </c>
      <c r="J21" s="24">
        <v>3</v>
      </c>
      <c r="K21" s="26">
        <v>13</v>
      </c>
      <c r="L21" s="26">
        <v>7</v>
      </c>
      <c r="M21" s="26">
        <v>12</v>
      </c>
      <c r="N21" s="27"/>
      <c r="O21" s="27"/>
      <c r="P21" s="27"/>
      <c r="Q21" s="21">
        <f t="shared" si="11"/>
        <v>0</v>
      </c>
      <c r="T21" s="28" t="s">
        <v>6</v>
      </c>
      <c r="U21" s="28"/>
      <c r="V21" s="29"/>
      <c r="W21" s="36"/>
      <c r="X21" s="21" t="str">
        <f t="shared" si="12"/>
        <v/>
      </c>
      <c r="Y21" s="30" t="str">
        <f t="shared" si="13"/>
        <v/>
      </c>
      <c r="Z21" s="21">
        <f t="shared" si="14"/>
        <v>16.350000000000001</v>
      </c>
      <c r="AA21" s="21">
        <f t="shared" si="15"/>
        <v>13.5</v>
      </c>
      <c r="AB21" s="21">
        <f t="shared" si="16"/>
        <v>2.8500000000000014</v>
      </c>
      <c r="AC21" s="29"/>
      <c r="AD21" s="21">
        <f t="shared" si="2"/>
        <v>0</v>
      </c>
      <c r="AF21" s="28"/>
      <c r="AG21" s="28" t="s">
        <v>6</v>
      </c>
      <c r="AH21" s="29"/>
      <c r="AI21" s="21">
        <f t="shared" si="17"/>
        <v>0</v>
      </c>
      <c r="AJ21" s="21">
        <f t="shared" si="18"/>
        <v>0</v>
      </c>
      <c r="AK21" s="21">
        <f t="shared" si="19"/>
        <v>0</v>
      </c>
      <c r="AL21" s="35"/>
      <c r="AM21" s="21" t="str">
        <f t="shared" si="20"/>
        <v/>
      </c>
      <c r="AN21" s="21" t="str">
        <f t="shared" si="21"/>
        <v/>
      </c>
      <c r="AO21" s="21">
        <f t="shared" si="22"/>
        <v>14.7</v>
      </c>
      <c r="AP21" s="21">
        <f t="shared" si="23"/>
        <v>63</v>
      </c>
      <c r="AQ21" s="21">
        <f t="shared" si="24"/>
        <v>-48.3</v>
      </c>
      <c r="AS21" s="5">
        <v>39873</v>
      </c>
      <c r="AT21" s="40">
        <f t="shared" si="25"/>
        <v>-2.3999999999999986</v>
      </c>
      <c r="AU21" s="40">
        <f t="shared" si="26"/>
        <v>-5.3999999999999986</v>
      </c>
      <c r="AV21" s="41">
        <f>SUM(Y2290:Y2420)-SUM(X2290:X2420)</f>
        <v>0</v>
      </c>
      <c r="AW21" s="41">
        <f>SUM(AN2290:AN2420)-SUM(AM2290:AM2420)</f>
        <v>0</v>
      </c>
      <c r="AX21" s="43">
        <f>SUM(Y5674:Y5731)-SUM(X5674:X5731)</f>
        <v>0</v>
      </c>
      <c r="AY21" s="43">
        <f>SUM(AN5674:AN5731)-SUM(AM5674:AM5731)</f>
        <v>0</v>
      </c>
      <c r="AZ21" s="1"/>
    </row>
    <row r="22" spans="1:52" s="21" customFormat="1">
      <c r="A22" s="22">
        <f t="shared" si="10"/>
        <v>40087</v>
      </c>
      <c r="B22" s="31">
        <v>40114</v>
      </c>
      <c r="C22" s="23" t="s">
        <v>7</v>
      </c>
      <c r="D22" s="23" t="s">
        <v>1</v>
      </c>
      <c r="E22" s="23">
        <v>8</v>
      </c>
      <c r="F22" s="24">
        <v>9</v>
      </c>
      <c r="G22" s="25">
        <v>6</v>
      </c>
      <c r="H22" s="25">
        <v>13</v>
      </c>
      <c r="I22" s="25">
        <v>10</v>
      </c>
      <c r="J22" s="24">
        <v>12</v>
      </c>
      <c r="K22" s="26">
        <v>6</v>
      </c>
      <c r="L22" s="26">
        <v>12</v>
      </c>
      <c r="M22" s="26">
        <v>9</v>
      </c>
      <c r="N22" s="27"/>
      <c r="O22" s="27"/>
      <c r="P22" s="27"/>
      <c r="Q22" s="21">
        <f t="shared" si="11"/>
        <v>0</v>
      </c>
      <c r="T22" s="28">
        <v>1</v>
      </c>
      <c r="U22" s="28"/>
      <c r="V22" s="29"/>
      <c r="W22" s="36"/>
      <c r="X22" s="21">
        <f t="shared" si="12"/>
        <v>1.5</v>
      </c>
      <c r="Y22" s="30">
        <f t="shared" si="13"/>
        <v>0</v>
      </c>
      <c r="Z22" s="21">
        <f t="shared" si="14"/>
        <v>16.350000000000001</v>
      </c>
      <c r="AA22" s="21">
        <f t="shared" si="15"/>
        <v>15</v>
      </c>
      <c r="AB22" s="21">
        <f t="shared" si="16"/>
        <v>1.3500000000000014</v>
      </c>
      <c r="AC22" s="29"/>
      <c r="AD22" s="21">
        <f t="shared" si="2"/>
        <v>0</v>
      </c>
      <c r="AF22" s="28"/>
      <c r="AG22" s="28" t="s">
        <v>6</v>
      </c>
      <c r="AH22" s="29"/>
      <c r="AI22" s="21">
        <f t="shared" si="17"/>
        <v>1</v>
      </c>
      <c r="AJ22" s="21">
        <f t="shared" si="18"/>
        <v>0</v>
      </c>
      <c r="AK22" s="21">
        <f t="shared" si="19"/>
        <v>0</v>
      </c>
      <c r="AL22" s="35"/>
      <c r="AM22" s="21" t="str">
        <f t="shared" si="20"/>
        <v/>
      </c>
      <c r="AN22" s="21" t="str">
        <f t="shared" si="21"/>
        <v/>
      </c>
      <c r="AO22" s="21">
        <f t="shared" si="22"/>
        <v>14.7</v>
      </c>
      <c r="AP22" s="21">
        <f t="shared" si="23"/>
        <v>63</v>
      </c>
      <c r="AQ22" s="21">
        <f t="shared" si="24"/>
        <v>-48.3</v>
      </c>
      <c r="AS22" s="5">
        <v>39904</v>
      </c>
      <c r="AT22" s="40">
        <f t="shared" si="25"/>
        <v>-2.3999999999999986</v>
      </c>
      <c r="AU22" s="40">
        <f t="shared" si="26"/>
        <v>-5.3999999999999986</v>
      </c>
      <c r="AV22" s="41">
        <f>SUM(Y2421:Y2551)-SUM(X2421:X2551)</f>
        <v>0</v>
      </c>
      <c r="AW22" s="41">
        <f>SUM(AN2421:AN2551)-SUM(AM2421:AM2551)</f>
        <v>0</v>
      </c>
      <c r="AX22" s="43">
        <f>SUM(Y5732:Y5800)-SUM(X5731:X5800)</f>
        <v>0</v>
      </c>
      <c r="AY22" s="43">
        <f>SUM(AN5732:AN5800)-SUM(AM5732:AM5800)</f>
        <v>0</v>
      </c>
      <c r="AZ22" s="1"/>
    </row>
    <row r="23" spans="1:52" s="21" customFormat="1">
      <c r="A23" s="22">
        <f t="shared" si="10"/>
        <v>40087</v>
      </c>
      <c r="B23" s="31">
        <v>40114</v>
      </c>
      <c r="C23" s="23" t="s">
        <v>7</v>
      </c>
      <c r="D23" s="23" t="s">
        <v>1</v>
      </c>
      <c r="E23" s="23">
        <v>9</v>
      </c>
      <c r="F23" s="24">
        <v>9</v>
      </c>
      <c r="G23" s="25">
        <v>11</v>
      </c>
      <c r="H23" s="25">
        <v>2</v>
      </c>
      <c r="I23" s="25">
        <v>4</v>
      </c>
      <c r="J23" s="24">
        <v>8</v>
      </c>
      <c r="K23" s="26">
        <v>9</v>
      </c>
      <c r="L23" s="26">
        <v>4</v>
      </c>
      <c r="M23" s="26">
        <v>13</v>
      </c>
      <c r="N23" s="27"/>
      <c r="O23" s="27"/>
      <c r="P23" s="27"/>
      <c r="Q23" s="21">
        <f t="shared" si="11"/>
        <v>0</v>
      </c>
      <c r="T23" s="28">
        <v>1</v>
      </c>
      <c r="U23" s="28"/>
      <c r="V23" s="29"/>
      <c r="W23" s="36"/>
      <c r="X23" s="21">
        <f t="shared" si="12"/>
        <v>1.5</v>
      </c>
      <c r="Y23" s="30">
        <f t="shared" si="13"/>
        <v>0</v>
      </c>
      <c r="Z23" s="21">
        <f t="shared" si="14"/>
        <v>16.350000000000001</v>
      </c>
      <c r="AA23" s="21">
        <f t="shared" si="15"/>
        <v>16.5</v>
      </c>
      <c r="AB23" s="21">
        <f t="shared" si="16"/>
        <v>-0.14999999999999858</v>
      </c>
      <c r="AC23" s="29"/>
      <c r="AD23" s="21">
        <f t="shared" si="2"/>
        <v>0</v>
      </c>
      <c r="AF23" s="28"/>
      <c r="AG23" s="28" t="s">
        <v>6</v>
      </c>
      <c r="AH23" s="29"/>
      <c r="AI23" s="21">
        <f t="shared" si="17"/>
        <v>0</v>
      </c>
      <c r="AJ23" s="21">
        <f t="shared" si="18"/>
        <v>0</v>
      </c>
      <c r="AK23" s="21">
        <f t="shared" si="19"/>
        <v>1</v>
      </c>
      <c r="AL23" s="35"/>
      <c r="AM23" s="21" t="str">
        <f t="shared" si="20"/>
        <v/>
      </c>
      <c r="AN23" s="21" t="str">
        <f t="shared" si="21"/>
        <v/>
      </c>
      <c r="AO23" s="21">
        <f t="shared" si="22"/>
        <v>14.7</v>
      </c>
      <c r="AP23" s="21">
        <f t="shared" si="23"/>
        <v>63</v>
      </c>
      <c r="AQ23" s="21">
        <f t="shared" si="24"/>
        <v>-48.3</v>
      </c>
      <c r="AS23" s="5">
        <v>39934</v>
      </c>
      <c r="AT23" s="40">
        <f t="shared" si="25"/>
        <v>-2.3999999999999986</v>
      </c>
      <c r="AU23" s="40">
        <f t="shared" si="26"/>
        <v>-9.8999999999999986</v>
      </c>
      <c r="AV23" s="41">
        <f>SUM(Y2552:Y2714)-SUM(X2552:X2714)</f>
        <v>0</v>
      </c>
      <c r="AW23" s="41">
        <f>SUM(AN2552:AN2714)-SUM(AM2552:AM2714)</f>
        <v>0</v>
      </c>
      <c r="AX23" s="43">
        <f>SUM(Y5801:Y5858)-SUM(X5801:X5858)</f>
        <v>0</v>
      </c>
      <c r="AY23" s="43">
        <f>SUM(AN5801:AN5858)-SUM(AM5801:AM5858)</f>
        <v>0</v>
      </c>
      <c r="AZ23" s="1"/>
    </row>
    <row r="24" spans="1:52" s="21" customFormat="1">
      <c r="A24" s="22">
        <f t="shared" si="10"/>
        <v>40118</v>
      </c>
      <c r="B24" s="31">
        <v>40119</v>
      </c>
      <c r="C24" s="23" t="s">
        <v>7</v>
      </c>
      <c r="D24" s="23" t="s">
        <v>1</v>
      </c>
      <c r="E24" s="23">
        <v>1</v>
      </c>
      <c r="F24" s="24">
        <v>8</v>
      </c>
      <c r="G24" s="25">
        <v>4</v>
      </c>
      <c r="H24" s="25">
        <v>17</v>
      </c>
      <c r="I24" s="25">
        <v>10</v>
      </c>
      <c r="J24" s="24">
        <v>14</v>
      </c>
      <c r="K24" s="26">
        <v>5</v>
      </c>
      <c r="L24" s="26">
        <v>14</v>
      </c>
      <c r="M24" s="26">
        <v>7</v>
      </c>
      <c r="N24" s="27"/>
      <c r="O24" s="27"/>
      <c r="P24" s="27"/>
      <c r="Q24" s="21">
        <f t="shared" si="11"/>
        <v>0</v>
      </c>
      <c r="T24" s="28">
        <v>1</v>
      </c>
      <c r="U24" s="28"/>
      <c r="V24" s="29"/>
      <c r="W24" s="36"/>
      <c r="X24" s="21">
        <f t="shared" si="12"/>
        <v>1.5</v>
      </c>
      <c r="Y24" s="30">
        <f t="shared" si="13"/>
        <v>0</v>
      </c>
      <c r="Z24" s="21">
        <f t="shared" si="14"/>
        <v>16.350000000000001</v>
      </c>
      <c r="AA24" s="21">
        <f t="shared" si="15"/>
        <v>18</v>
      </c>
      <c r="AB24" s="21">
        <f t="shared" si="16"/>
        <v>-1.6499999999999986</v>
      </c>
      <c r="AC24" s="29"/>
      <c r="AD24" s="21">
        <f t="shared" si="2"/>
        <v>0</v>
      </c>
      <c r="AF24" s="28"/>
      <c r="AG24" s="28">
        <v>1</v>
      </c>
      <c r="AH24" s="29"/>
      <c r="AI24" s="21">
        <f t="shared" si="17"/>
        <v>0</v>
      </c>
      <c r="AJ24" s="21">
        <f t="shared" si="18"/>
        <v>0</v>
      </c>
      <c r="AK24" s="21">
        <f t="shared" si="19"/>
        <v>0</v>
      </c>
      <c r="AL24" s="35"/>
      <c r="AM24" s="21">
        <f t="shared" si="20"/>
        <v>4.5</v>
      </c>
      <c r="AN24" s="21" t="str">
        <f t="shared" si="21"/>
        <v/>
      </c>
      <c r="AO24" s="21">
        <f t="shared" si="22"/>
        <v>14.7</v>
      </c>
      <c r="AP24" s="21">
        <f t="shared" si="23"/>
        <v>67.5</v>
      </c>
      <c r="AQ24" s="21">
        <f t="shared" si="24"/>
        <v>-52.8</v>
      </c>
      <c r="AS24" s="5">
        <v>39965</v>
      </c>
      <c r="AT24" s="40">
        <f t="shared" si="25"/>
        <v>-2.3999999999999986</v>
      </c>
      <c r="AU24" s="40">
        <f t="shared" si="26"/>
        <v>-14.399999999999999</v>
      </c>
      <c r="AV24" s="41">
        <f>SUM(Y2715:Y2838)-SUM(X2715:X2838)</f>
        <v>0</v>
      </c>
      <c r="AW24" s="41">
        <f>SUM(AN2715:AN2838)-SUM(AM2715:AM2838)</f>
        <v>0</v>
      </c>
      <c r="AX24" s="43">
        <f>SUM(Y5859:Y5932)-SUM(X5859:X5932)</f>
        <v>0</v>
      </c>
      <c r="AY24" s="43">
        <f>SUM(AN5859:AN5932)-SUM(AM5859:AM5932)</f>
        <v>0</v>
      </c>
      <c r="AZ24" s="1"/>
    </row>
    <row r="25" spans="1:52" s="21" customFormat="1">
      <c r="A25" s="22">
        <f t="shared" si="10"/>
        <v>40118</v>
      </c>
      <c r="B25" s="31">
        <v>40119</v>
      </c>
      <c r="C25" s="23" t="s">
        <v>7</v>
      </c>
      <c r="D25" s="23" t="s">
        <v>1</v>
      </c>
      <c r="E25" s="23">
        <v>2</v>
      </c>
      <c r="F25" s="24">
        <v>7</v>
      </c>
      <c r="G25" s="25">
        <v>10</v>
      </c>
      <c r="H25" s="25">
        <v>12</v>
      </c>
      <c r="I25" s="25">
        <v>9</v>
      </c>
      <c r="J25" s="24">
        <v>8</v>
      </c>
      <c r="K25" s="26">
        <v>8</v>
      </c>
      <c r="L25" s="26">
        <v>10</v>
      </c>
      <c r="M25" s="26">
        <v>4</v>
      </c>
      <c r="N25" s="27"/>
      <c r="O25" s="27"/>
      <c r="P25" s="27"/>
      <c r="Q25" s="21">
        <f t="shared" si="11"/>
        <v>0</v>
      </c>
      <c r="T25" s="28">
        <v>1</v>
      </c>
      <c r="U25" s="28"/>
      <c r="V25" s="29"/>
      <c r="W25" s="36"/>
      <c r="X25" s="21">
        <f t="shared" si="12"/>
        <v>1.5</v>
      </c>
      <c r="Y25" s="30">
        <f t="shared" si="13"/>
        <v>0</v>
      </c>
      <c r="Z25" s="21">
        <f t="shared" si="14"/>
        <v>16.350000000000001</v>
      </c>
      <c r="AA25" s="21">
        <f t="shared" si="15"/>
        <v>19.5</v>
      </c>
      <c r="AB25" s="21">
        <f t="shared" si="16"/>
        <v>-3.1499999999999986</v>
      </c>
      <c r="AC25" s="29"/>
      <c r="AD25" s="21">
        <f t="shared" si="2"/>
        <v>0</v>
      </c>
      <c r="AF25" s="28"/>
      <c r="AG25" s="28">
        <v>1</v>
      </c>
      <c r="AH25" s="29"/>
      <c r="AI25" s="21">
        <f t="shared" si="17"/>
        <v>1</v>
      </c>
      <c r="AJ25" s="21">
        <f t="shared" si="18"/>
        <v>0</v>
      </c>
      <c r="AK25" s="21">
        <f t="shared" si="19"/>
        <v>0</v>
      </c>
      <c r="AL25" s="35">
        <v>13.8</v>
      </c>
      <c r="AM25" s="21">
        <f t="shared" si="20"/>
        <v>4.5</v>
      </c>
      <c r="AN25" s="21">
        <f t="shared" si="21"/>
        <v>13.8</v>
      </c>
      <c r="AO25" s="21">
        <f t="shared" si="22"/>
        <v>28.5</v>
      </c>
      <c r="AP25" s="21">
        <f t="shared" si="23"/>
        <v>72</v>
      </c>
      <c r="AQ25" s="21">
        <f t="shared" si="24"/>
        <v>-43.5</v>
      </c>
      <c r="AS25" s="5">
        <v>39995</v>
      </c>
      <c r="AT25" s="40">
        <f t="shared" si="25"/>
        <v>-2.3999999999999986</v>
      </c>
      <c r="AU25" s="40">
        <f t="shared" si="26"/>
        <v>-14.399999999999999</v>
      </c>
      <c r="AV25" s="41">
        <f>SUM(Y2839:Y2982)-SUM(X2839:X2982)</f>
        <v>0</v>
      </c>
      <c r="AW25" s="41">
        <f>SUM(AN2839:AN2982)-SUM(AM2839:AM2982)</f>
        <v>0</v>
      </c>
      <c r="AX25" s="43">
        <f>SUM(Y5933:Y6020)-SUM(X5933:X6020)</f>
        <v>0</v>
      </c>
      <c r="AY25" s="43">
        <f>SUM(AN5933:AN6020)-SUM(AM5933:AM6020)</f>
        <v>0</v>
      </c>
      <c r="AZ25" s="1"/>
    </row>
    <row r="26" spans="1:52" s="21" customFormat="1">
      <c r="A26" s="22">
        <f t="shared" si="10"/>
        <v>40118</v>
      </c>
      <c r="B26" s="31">
        <v>40119</v>
      </c>
      <c r="C26" s="23" t="s">
        <v>7</v>
      </c>
      <c r="D26" s="23" t="s">
        <v>1</v>
      </c>
      <c r="E26" s="23">
        <v>3</v>
      </c>
      <c r="F26" s="24">
        <v>11</v>
      </c>
      <c r="G26" s="25">
        <v>9</v>
      </c>
      <c r="H26" s="25">
        <v>8</v>
      </c>
      <c r="I26" s="25">
        <v>10</v>
      </c>
      <c r="J26" s="24">
        <v>2</v>
      </c>
      <c r="K26" s="26">
        <v>11</v>
      </c>
      <c r="L26" s="26">
        <v>8</v>
      </c>
      <c r="M26" s="26">
        <v>10</v>
      </c>
      <c r="N26" s="27"/>
      <c r="O26" s="27"/>
      <c r="P26" s="27"/>
      <c r="Q26" s="21">
        <f t="shared" si="11"/>
        <v>1</v>
      </c>
      <c r="T26" s="28">
        <v>1</v>
      </c>
      <c r="U26" s="28"/>
      <c r="V26" s="29"/>
      <c r="W26" s="36">
        <v>2.7</v>
      </c>
      <c r="X26" s="21">
        <f t="shared" si="12"/>
        <v>1.5</v>
      </c>
      <c r="Y26" s="30">
        <f t="shared" si="13"/>
        <v>2.7</v>
      </c>
      <c r="Z26" s="21">
        <f t="shared" si="14"/>
        <v>19.05</v>
      </c>
      <c r="AA26" s="21">
        <f t="shared" si="15"/>
        <v>21</v>
      </c>
      <c r="AB26" s="21">
        <f t="shared" si="16"/>
        <v>-1.9499999999999993</v>
      </c>
      <c r="AC26" s="29"/>
      <c r="AD26" s="21">
        <f t="shared" si="2"/>
        <v>1</v>
      </c>
      <c r="AF26" s="28"/>
      <c r="AG26" s="28">
        <v>1</v>
      </c>
      <c r="AH26" s="29"/>
      <c r="AI26" s="21">
        <f t="shared" si="17"/>
        <v>0</v>
      </c>
      <c r="AJ26" s="21">
        <f t="shared" si="18"/>
        <v>1</v>
      </c>
      <c r="AK26" s="21">
        <f t="shared" si="19"/>
        <v>1</v>
      </c>
      <c r="AL26" s="35"/>
      <c r="AM26" s="21">
        <f t="shared" si="20"/>
        <v>4.5</v>
      </c>
      <c r="AN26" s="21" t="str">
        <f t="shared" si="21"/>
        <v/>
      </c>
      <c r="AO26" s="21">
        <f t="shared" si="22"/>
        <v>28.5</v>
      </c>
      <c r="AP26" s="21">
        <f t="shared" si="23"/>
        <v>76.5</v>
      </c>
      <c r="AQ26" s="21">
        <f t="shared" si="24"/>
        <v>-48</v>
      </c>
      <c r="AS26" s="5">
        <v>40026</v>
      </c>
      <c r="AT26" s="40">
        <f t="shared" si="25"/>
        <v>1.6500000000000021</v>
      </c>
      <c r="AU26" s="40">
        <f t="shared" si="26"/>
        <v>-28.2</v>
      </c>
      <c r="AV26" s="41">
        <f>SUM(Y2983:Y3151)-SUM(X2983:X3151)</f>
        <v>0</v>
      </c>
      <c r="AW26" s="41">
        <f>SUM(AN2983:AN3151)-SUM(AM2983:AM3151)</f>
        <v>0</v>
      </c>
      <c r="AX26" s="43">
        <f>SUM(Y6027:Y6086)-SUM(X6027:X6086)</f>
        <v>0</v>
      </c>
      <c r="AY26" s="43">
        <f>SUM(AN6027:AN6086)-SUM(AM6027:AM6086)</f>
        <v>0</v>
      </c>
      <c r="AZ26" s="1"/>
    </row>
    <row r="27" spans="1:52" s="21" customFormat="1">
      <c r="A27" s="22">
        <f t="shared" si="10"/>
        <v>39661</v>
      </c>
      <c r="B27" s="32">
        <v>39681</v>
      </c>
      <c r="C27" s="1" t="s">
        <v>13</v>
      </c>
      <c r="D27" s="1" t="s">
        <v>1</v>
      </c>
      <c r="E27" s="1">
        <f t="shared" ref="E27:E47" si="27">IF(B27=B26,1+E26,1)</f>
        <v>1</v>
      </c>
      <c r="F27" s="2">
        <v>7</v>
      </c>
      <c r="G27" s="2">
        <v>18</v>
      </c>
      <c r="H27" s="3">
        <v>11</v>
      </c>
      <c r="I27" s="3">
        <v>5</v>
      </c>
      <c r="J27" s="3">
        <v>6</v>
      </c>
      <c r="K27" s="4">
        <v>11</v>
      </c>
      <c r="L27" s="4">
        <v>18</v>
      </c>
      <c r="M27" s="4">
        <v>8</v>
      </c>
      <c r="Q27" s="1">
        <f t="shared" ref="Q27:Q47" si="28">COUNTIF(K27:M27,H27)</f>
        <v>1</v>
      </c>
      <c r="T27" s="28">
        <v>1</v>
      </c>
      <c r="U27" s="28"/>
      <c r="V27" s="29"/>
      <c r="W27" s="34">
        <v>4.2</v>
      </c>
      <c r="X27" s="1">
        <f t="shared" ref="X27:X47" si="29">IF(T27="","",T27*1.5)</f>
        <v>1.5</v>
      </c>
      <c r="Y27" s="1">
        <f t="shared" ref="Y27:Y47" si="30">IF(T27="","",IF(W27="","",T27*W27))</f>
        <v>4.2</v>
      </c>
      <c r="Z27" s="21">
        <f t="shared" ref="Z27:Z67" si="31">IF(Y27="",Z26,Z26+Y27)</f>
        <v>23.25</v>
      </c>
      <c r="AA27" s="21">
        <f t="shared" ref="AA27:AA67" si="32">IF(X27="",AA26,AA26+X27)</f>
        <v>22.5</v>
      </c>
      <c r="AB27" s="21">
        <f t="shared" ref="AB27:AB67" si="33">-AA27+Z27</f>
        <v>0.75</v>
      </c>
      <c r="AC27" s="29"/>
      <c r="AD27" s="1">
        <f t="shared" ref="AD27:AD47" si="34">IF(SUM(AI27:AK27)&gt;=2,1,0)</f>
        <v>0</v>
      </c>
      <c r="AF27" s="28"/>
      <c r="AG27" s="28" t="s">
        <v>6</v>
      </c>
      <c r="AH27" s="29"/>
      <c r="AI27" s="1">
        <f t="shared" ref="AI27:AI47" si="35">COUNTIF(K27:M27,H27)</f>
        <v>1</v>
      </c>
      <c r="AJ27" s="1">
        <f t="shared" ref="AJ27:AJ47" si="36">COUNTIF(K27:M27,I27)</f>
        <v>0</v>
      </c>
      <c r="AK27" s="1">
        <f t="shared" ref="AK27:AK47" si="37">COUNTIF(K27:M27,J27)</f>
        <v>0</v>
      </c>
      <c r="AL27" s="34"/>
      <c r="AM27" s="1" t="str">
        <f t="shared" ref="AM27:AM47" si="38">IF(AG27="","",AG27*4.5)</f>
        <v/>
      </c>
      <c r="AN27" s="1" t="str">
        <f t="shared" ref="AN27:AN47" si="39">IF(AG27="","",IF(AL27="","",AG27*AL27))</f>
        <v/>
      </c>
      <c r="AO27" s="1" t="e">
        <f>IF(AN27="",#REF!,#REF!+AN27)</f>
        <v>#REF!</v>
      </c>
      <c r="AP27" s="1" t="e">
        <f>IF(AM27="",#REF!,#REF!+AM27)</f>
        <v>#REF!</v>
      </c>
      <c r="AQ27" s="39" t="e">
        <f t="shared" ref="AQ27:AQ47" si="40">-AP27+AO27</f>
        <v>#REF!</v>
      </c>
    </row>
    <row r="28" spans="1:52" s="21" customFormat="1">
      <c r="A28" s="22">
        <f t="shared" si="10"/>
        <v>39661</v>
      </c>
      <c r="B28" s="32">
        <v>39681</v>
      </c>
      <c r="C28" s="1" t="s">
        <v>13</v>
      </c>
      <c r="D28" s="1" t="s">
        <v>1</v>
      </c>
      <c r="E28" s="1">
        <f t="shared" si="27"/>
        <v>2</v>
      </c>
      <c r="F28" s="2">
        <v>9</v>
      </c>
      <c r="G28" s="2">
        <v>3</v>
      </c>
      <c r="H28" s="3">
        <v>7</v>
      </c>
      <c r="I28" s="3">
        <v>1</v>
      </c>
      <c r="J28" s="3">
        <v>5</v>
      </c>
      <c r="K28" s="4">
        <v>10</v>
      </c>
      <c r="L28" s="4">
        <v>2</v>
      </c>
      <c r="M28" s="4">
        <v>3</v>
      </c>
      <c r="Q28" s="1">
        <f t="shared" si="28"/>
        <v>0</v>
      </c>
      <c r="T28" s="28">
        <v>1</v>
      </c>
      <c r="U28" s="28"/>
      <c r="V28" s="29"/>
      <c r="W28" s="34"/>
      <c r="X28" s="1">
        <f t="shared" si="29"/>
        <v>1.5</v>
      </c>
      <c r="Y28" s="1" t="str">
        <f t="shared" si="30"/>
        <v/>
      </c>
      <c r="Z28" s="21">
        <f t="shared" si="31"/>
        <v>23.25</v>
      </c>
      <c r="AA28" s="21">
        <f t="shared" si="32"/>
        <v>24</v>
      </c>
      <c r="AB28" s="21">
        <f t="shared" si="33"/>
        <v>-0.75</v>
      </c>
      <c r="AC28" s="29"/>
      <c r="AD28" s="1">
        <f t="shared" si="34"/>
        <v>0</v>
      </c>
      <c r="AF28" s="28"/>
      <c r="AG28" s="28">
        <v>1</v>
      </c>
      <c r="AH28" s="29"/>
      <c r="AI28" s="1">
        <f t="shared" si="35"/>
        <v>0</v>
      </c>
      <c r="AJ28" s="1">
        <f t="shared" si="36"/>
        <v>0</v>
      </c>
      <c r="AK28" s="1">
        <f t="shared" si="37"/>
        <v>0</v>
      </c>
      <c r="AL28" s="34"/>
      <c r="AM28" s="1">
        <f t="shared" si="38"/>
        <v>4.5</v>
      </c>
      <c r="AN28" s="1" t="str">
        <f t="shared" si="39"/>
        <v/>
      </c>
      <c r="AO28" s="1" t="e">
        <f t="shared" ref="AO28:AO47" si="41">IF(AN28="",AO27,AO27+AN28)</f>
        <v>#REF!</v>
      </c>
      <c r="AP28" s="1" t="e">
        <f t="shared" ref="AP28:AP47" si="42">IF(AM28="",AP27,AP27+AM28)</f>
        <v>#REF!</v>
      </c>
      <c r="AQ28" s="39" t="e">
        <f t="shared" si="40"/>
        <v>#REF!</v>
      </c>
    </row>
    <row r="29" spans="1:52" s="21" customFormat="1">
      <c r="A29" s="22">
        <f t="shared" si="10"/>
        <v>39661</v>
      </c>
      <c r="B29" s="32">
        <v>39681</v>
      </c>
      <c r="C29" s="1" t="s">
        <v>13</v>
      </c>
      <c r="D29" s="1" t="s">
        <v>1</v>
      </c>
      <c r="E29" s="1">
        <f t="shared" si="27"/>
        <v>3</v>
      </c>
      <c r="F29" s="2">
        <v>3</v>
      </c>
      <c r="G29" s="2">
        <v>10</v>
      </c>
      <c r="H29" s="3">
        <v>4</v>
      </c>
      <c r="I29" s="3">
        <v>8</v>
      </c>
      <c r="J29" s="3">
        <v>5</v>
      </c>
      <c r="K29" s="4">
        <v>7</v>
      </c>
      <c r="L29" s="4">
        <v>3</v>
      </c>
      <c r="M29" s="4">
        <v>10</v>
      </c>
      <c r="Q29" s="1">
        <f t="shared" si="28"/>
        <v>0</v>
      </c>
      <c r="T29" s="28">
        <v>1</v>
      </c>
      <c r="U29" s="28"/>
      <c r="V29" s="29"/>
      <c r="W29" s="34"/>
      <c r="X29" s="1">
        <f t="shared" si="29"/>
        <v>1.5</v>
      </c>
      <c r="Y29" s="1" t="str">
        <f t="shared" si="30"/>
        <v/>
      </c>
      <c r="Z29" s="21">
        <f t="shared" si="31"/>
        <v>23.25</v>
      </c>
      <c r="AA29" s="21">
        <f t="shared" si="32"/>
        <v>25.5</v>
      </c>
      <c r="AB29" s="21">
        <f t="shared" si="33"/>
        <v>-2.25</v>
      </c>
      <c r="AC29" s="29"/>
      <c r="AD29" s="1">
        <f t="shared" si="34"/>
        <v>0</v>
      </c>
      <c r="AF29" s="28"/>
      <c r="AG29" s="28">
        <v>1</v>
      </c>
      <c r="AH29" s="29"/>
      <c r="AI29" s="1">
        <f t="shared" si="35"/>
        <v>0</v>
      </c>
      <c r="AJ29" s="1">
        <f t="shared" si="36"/>
        <v>0</v>
      </c>
      <c r="AK29" s="1">
        <f t="shared" si="37"/>
        <v>0</v>
      </c>
      <c r="AL29" s="34"/>
      <c r="AM29" s="1">
        <f t="shared" si="38"/>
        <v>4.5</v>
      </c>
      <c r="AN29" s="1" t="str">
        <f t="shared" si="39"/>
        <v/>
      </c>
      <c r="AO29" s="1" t="e">
        <f t="shared" si="41"/>
        <v>#REF!</v>
      </c>
      <c r="AP29" s="1" t="e">
        <f t="shared" si="42"/>
        <v>#REF!</v>
      </c>
      <c r="AQ29" s="39" t="e">
        <f t="shared" si="40"/>
        <v>#REF!</v>
      </c>
    </row>
    <row r="30" spans="1:52" s="21" customFormat="1">
      <c r="A30" s="22">
        <f t="shared" si="10"/>
        <v>39661</v>
      </c>
      <c r="B30" s="32">
        <v>39681</v>
      </c>
      <c r="C30" s="1" t="s">
        <v>13</v>
      </c>
      <c r="D30" s="1" t="s">
        <v>1</v>
      </c>
      <c r="E30" s="1">
        <f t="shared" si="27"/>
        <v>4</v>
      </c>
      <c r="F30" s="2">
        <v>5</v>
      </c>
      <c r="G30" s="2">
        <v>15</v>
      </c>
      <c r="H30" s="3">
        <v>1</v>
      </c>
      <c r="I30" s="3">
        <v>9</v>
      </c>
      <c r="J30" s="3">
        <v>13</v>
      </c>
      <c r="K30" s="4">
        <v>1</v>
      </c>
      <c r="L30" s="4">
        <v>15</v>
      </c>
      <c r="M30" s="4">
        <v>5</v>
      </c>
      <c r="Q30" s="1">
        <f t="shared" si="28"/>
        <v>1</v>
      </c>
      <c r="T30" s="28">
        <v>1</v>
      </c>
      <c r="U30" s="28"/>
      <c r="V30" s="29"/>
      <c r="W30" s="34">
        <v>2.4</v>
      </c>
      <c r="X30" s="1">
        <f t="shared" si="29"/>
        <v>1.5</v>
      </c>
      <c r="Y30" s="1">
        <f t="shared" si="30"/>
        <v>2.4</v>
      </c>
      <c r="Z30" s="21">
        <f t="shared" si="31"/>
        <v>25.65</v>
      </c>
      <c r="AA30" s="21">
        <f t="shared" si="32"/>
        <v>27</v>
      </c>
      <c r="AB30" s="21">
        <f t="shared" si="33"/>
        <v>-1.3500000000000014</v>
      </c>
      <c r="AC30" s="29"/>
      <c r="AD30" s="1">
        <f t="shared" si="34"/>
        <v>0</v>
      </c>
      <c r="AF30" s="28"/>
      <c r="AG30" s="28">
        <v>1</v>
      </c>
      <c r="AH30" s="29"/>
      <c r="AI30" s="1">
        <f t="shared" si="35"/>
        <v>1</v>
      </c>
      <c r="AJ30" s="1">
        <f t="shared" si="36"/>
        <v>0</v>
      </c>
      <c r="AK30" s="1">
        <f t="shared" si="37"/>
        <v>0</v>
      </c>
      <c r="AL30" s="34"/>
      <c r="AM30" s="1">
        <f t="shared" si="38"/>
        <v>4.5</v>
      </c>
      <c r="AN30" s="1" t="str">
        <f t="shared" si="39"/>
        <v/>
      </c>
      <c r="AO30" s="1" t="e">
        <f t="shared" si="41"/>
        <v>#REF!</v>
      </c>
      <c r="AP30" s="1" t="e">
        <f t="shared" si="42"/>
        <v>#REF!</v>
      </c>
      <c r="AQ30" s="39" t="e">
        <f t="shared" si="40"/>
        <v>#REF!</v>
      </c>
    </row>
    <row r="31" spans="1:52" s="21" customFormat="1">
      <c r="A31" s="22">
        <f t="shared" si="10"/>
        <v>39661</v>
      </c>
      <c r="B31" s="32">
        <v>39681</v>
      </c>
      <c r="C31" s="1" t="s">
        <v>13</v>
      </c>
      <c r="D31" s="1" t="s">
        <v>1</v>
      </c>
      <c r="E31" s="1">
        <f t="shared" si="27"/>
        <v>5</v>
      </c>
      <c r="F31" s="2">
        <v>1</v>
      </c>
      <c r="G31" s="2">
        <v>8</v>
      </c>
      <c r="H31" s="3">
        <v>12</v>
      </c>
      <c r="I31" s="3">
        <v>3</v>
      </c>
      <c r="J31" s="3">
        <v>9</v>
      </c>
      <c r="K31" s="4">
        <v>8</v>
      </c>
      <c r="L31" s="4">
        <v>2</v>
      </c>
      <c r="M31" s="4">
        <v>7</v>
      </c>
      <c r="Q31" s="1">
        <f t="shared" si="28"/>
        <v>0</v>
      </c>
      <c r="T31" s="28">
        <v>1</v>
      </c>
      <c r="U31" s="28"/>
      <c r="V31" s="29"/>
      <c r="W31" s="34"/>
      <c r="X31" s="1">
        <f t="shared" si="29"/>
        <v>1.5</v>
      </c>
      <c r="Y31" s="1" t="str">
        <f t="shared" si="30"/>
        <v/>
      </c>
      <c r="Z31" s="21">
        <f t="shared" si="31"/>
        <v>25.65</v>
      </c>
      <c r="AA31" s="21">
        <f t="shared" si="32"/>
        <v>28.5</v>
      </c>
      <c r="AB31" s="21">
        <f t="shared" si="33"/>
        <v>-2.8500000000000014</v>
      </c>
      <c r="AC31" s="29"/>
      <c r="AD31" s="1">
        <f t="shared" si="34"/>
        <v>0</v>
      </c>
      <c r="AF31" s="28"/>
      <c r="AG31" s="28">
        <v>1</v>
      </c>
      <c r="AH31" s="29"/>
      <c r="AI31" s="1">
        <f t="shared" si="35"/>
        <v>0</v>
      </c>
      <c r="AJ31" s="1">
        <f t="shared" si="36"/>
        <v>0</v>
      </c>
      <c r="AK31" s="1">
        <f t="shared" si="37"/>
        <v>0</v>
      </c>
      <c r="AL31" s="34"/>
      <c r="AM31" s="1">
        <f t="shared" si="38"/>
        <v>4.5</v>
      </c>
      <c r="AN31" s="1" t="str">
        <f t="shared" si="39"/>
        <v/>
      </c>
      <c r="AO31" s="1" t="e">
        <f t="shared" si="41"/>
        <v>#REF!</v>
      </c>
      <c r="AP31" s="1" t="e">
        <f t="shared" si="42"/>
        <v>#REF!</v>
      </c>
      <c r="AQ31" s="39" t="e">
        <f t="shared" si="40"/>
        <v>#REF!</v>
      </c>
    </row>
    <row r="32" spans="1:52" s="21" customFormat="1">
      <c r="A32" s="22">
        <f t="shared" si="10"/>
        <v>39661</v>
      </c>
      <c r="B32" s="32">
        <v>39681</v>
      </c>
      <c r="C32" s="1" t="s">
        <v>13</v>
      </c>
      <c r="D32" s="1" t="s">
        <v>1</v>
      </c>
      <c r="E32" s="1">
        <f t="shared" si="27"/>
        <v>6</v>
      </c>
      <c r="F32" s="2">
        <v>4</v>
      </c>
      <c r="G32" s="2">
        <v>1</v>
      </c>
      <c r="H32" s="3">
        <v>17</v>
      </c>
      <c r="I32" s="3">
        <v>8</v>
      </c>
      <c r="J32" s="3">
        <v>15</v>
      </c>
      <c r="K32" s="4">
        <v>4</v>
      </c>
      <c r="L32" s="4">
        <v>8</v>
      </c>
      <c r="M32" s="4">
        <v>17</v>
      </c>
      <c r="Q32" s="1">
        <f t="shared" si="28"/>
        <v>1</v>
      </c>
      <c r="T32" s="28">
        <v>1</v>
      </c>
      <c r="U32" s="28"/>
      <c r="V32" s="29"/>
      <c r="W32" s="34">
        <v>5.25</v>
      </c>
      <c r="X32" s="1">
        <f t="shared" si="29"/>
        <v>1.5</v>
      </c>
      <c r="Y32" s="1">
        <f t="shared" si="30"/>
        <v>5.25</v>
      </c>
      <c r="Z32" s="21">
        <f t="shared" si="31"/>
        <v>30.9</v>
      </c>
      <c r="AA32" s="21">
        <f t="shared" si="32"/>
        <v>30</v>
      </c>
      <c r="AB32" s="21">
        <f t="shared" si="33"/>
        <v>0.89999999999999858</v>
      </c>
      <c r="AC32" s="29"/>
      <c r="AD32" s="1">
        <f t="shared" si="34"/>
        <v>1</v>
      </c>
      <c r="AF32" s="28"/>
      <c r="AG32" s="28">
        <v>1</v>
      </c>
      <c r="AH32" s="29"/>
      <c r="AI32" s="1">
        <f t="shared" si="35"/>
        <v>1</v>
      </c>
      <c r="AJ32" s="1">
        <f t="shared" si="36"/>
        <v>1</v>
      </c>
      <c r="AK32" s="1">
        <f t="shared" si="37"/>
        <v>0</v>
      </c>
      <c r="AL32" s="34">
        <v>21.3</v>
      </c>
      <c r="AM32" s="1">
        <f t="shared" si="38"/>
        <v>4.5</v>
      </c>
      <c r="AN32" s="1">
        <f t="shared" si="39"/>
        <v>21.3</v>
      </c>
      <c r="AO32" s="1" t="e">
        <f t="shared" si="41"/>
        <v>#REF!</v>
      </c>
      <c r="AP32" s="1" t="e">
        <f t="shared" si="42"/>
        <v>#REF!</v>
      </c>
      <c r="AQ32" s="39" t="e">
        <f t="shared" si="40"/>
        <v>#REF!</v>
      </c>
    </row>
    <row r="33" spans="1:43" s="21" customFormat="1">
      <c r="A33" s="22">
        <f t="shared" si="10"/>
        <v>39661</v>
      </c>
      <c r="B33" s="32">
        <v>39681</v>
      </c>
      <c r="C33" s="1" t="s">
        <v>13</v>
      </c>
      <c r="D33" s="1" t="s">
        <v>1</v>
      </c>
      <c r="E33" s="1">
        <f t="shared" si="27"/>
        <v>7</v>
      </c>
      <c r="F33" s="2">
        <v>4</v>
      </c>
      <c r="G33" s="2">
        <v>7</v>
      </c>
      <c r="H33" s="3">
        <v>8</v>
      </c>
      <c r="I33" s="3">
        <v>1</v>
      </c>
      <c r="J33" s="3">
        <v>5</v>
      </c>
      <c r="K33" s="4">
        <v>8</v>
      </c>
      <c r="L33" s="4">
        <v>11</v>
      </c>
      <c r="M33" s="4">
        <v>4</v>
      </c>
      <c r="Q33" s="1">
        <f t="shared" si="28"/>
        <v>1</v>
      </c>
      <c r="T33" s="28">
        <v>1</v>
      </c>
      <c r="U33" s="28"/>
      <c r="V33" s="29"/>
      <c r="W33" s="34">
        <v>2.5499999999999998</v>
      </c>
      <c r="X33" s="1">
        <f t="shared" si="29"/>
        <v>1.5</v>
      </c>
      <c r="Y33" s="1">
        <f t="shared" si="30"/>
        <v>2.5499999999999998</v>
      </c>
      <c r="Z33" s="21">
        <f t="shared" si="31"/>
        <v>33.449999999999996</v>
      </c>
      <c r="AA33" s="21">
        <f t="shared" si="32"/>
        <v>31.5</v>
      </c>
      <c r="AB33" s="21">
        <f t="shared" si="33"/>
        <v>1.9499999999999957</v>
      </c>
      <c r="AC33" s="29"/>
      <c r="AD33" s="1">
        <f t="shared" si="34"/>
        <v>0</v>
      </c>
      <c r="AF33" s="28"/>
      <c r="AG33" s="28" t="s">
        <v>6</v>
      </c>
      <c r="AH33" s="29"/>
      <c r="AI33" s="1">
        <f t="shared" si="35"/>
        <v>1</v>
      </c>
      <c r="AJ33" s="1">
        <f t="shared" si="36"/>
        <v>0</v>
      </c>
      <c r="AK33" s="1">
        <f t="shared" si="37"/>
        <v>0</v>
      </c>
      <c r="AL33" s="34"/>
      <c r="AM33" s="1" t="str">
        <f t="shared" si="38"/>
        <v/>
      </c>
      <c r="AN33" s="1" t="str">
        <f t="shared" si="39"/>
        <v/>
      </c>
      <c r="AO33" s="1" t="e">
        <f t="shared" si="41"/>
        <v>#REF!</v>
      </c>
      <c r="AP33" s="1" t="e">
        <f t="shared" si="42"/>
        <v>#REF!</v>
      </c>
      <c r="AQ33" s="39" t="e">
        <f t="shared" si="40"/>
        <v>#REF!</v>
      </c>
    </row>
    <row r="34" spans="1:43" s="21" customFormat="1">
      <c r="A34" s="22">
        <f t="shared" si="10"/>
        <v>39661</v>
      </c>
      <c r="B34" s="32">
        <v>39681</v>
      </c>
      <c r="C34" s="1" t="s">
        <v>13</v>
      </c>
      <c r="D34" s="1" t="s">
        <v>1</v>
      </c>
      <c r="E34" s="1">
        <f t="shared" si="27"/>
        <v>8</v>
      </c>
      <c r="F34" s="2">
        <v>5</v>
      </c>
      <c r="G34" s="2">
        <v>7</v>
      </c>
      <c r="H34" s="3">
        <v>13</v>
      </c>
      <c r="I34" s="3">
        <v>6</v>
      </c>
      <c r="J34" s="3">
        <v>3</v>
      </c>
      <c r="K34" s="4">
        <v>9</v>
      </c>
      <c r="L34" s="4">
        <v>5</v>
      </c>
      <c r="M34" s="4">
        <v>3</v>
      </c>
      <c r="Q34" s="1">
        <f t="shared" si="28"/>
        <v>0</v>
      </c>
      <c r="T34" s="28">
        <v>1</v>
      </c>
      <c r="U34" s="28"/>
      <c r="V34" s="29"/>
      <c r="W34" s="34"/>
      <c r="X34" s="1">
        <f t="shared" si="29"/>
        <v>1.5</v>
      </c>
      <c r="Y34" s="1" t="str">
        <f t="shared" si="30"/>
        <v/>
      </c>
      <c r="Z34" s="21">
        <f t="shared" si="31"/>
        <v>33.449999999999996</v>
      </c>
      <c r="AA34" s="21">
        <f t="shared" si="32"/>
        <v>33</v>
      </c>
      <c r="AB34" s="21">
        <f t="shared" si="33"/>
        <v>0.44999999999999574</v>
      </c>
      <c r="AC34" s="29"/>
      <c r="AD34" s="1">
        <f t="shared" si="34"/>
        <v>0</v>
      </c>
      <c r="AF34" s="28"/>
      <c r="AG34" s="28">
        <v>1</v>
      </c>
      <c r="AH34" s="29"/>
      <c r="AI34" s="1">
        <f t="shared" si="35"/>
        <v>0</v>
      </c>
      <c r="AJ34" s="1">
        <f t="shared" si="36"/>
        <v>0</v>
      </c>
      <c r="AK34" s="1">
        <f t="shared" si="37"/>
        <v>1</v>
      </c>
      <c r="AL34" s="34"/>
      <c r="AM34" s="1">
        <f t="shared" si="38"/>
        <v>4.5</v>
      </c>
      <c r="AN34" s="1" t="str">
        <f t="shared" si="39"/>
        <v/>
      </c>
      <c r="AO34" s="1" t="e">
        <f t="shared" si="41"/>
        <v>#REF!</v>
      </c>
      <c r="AP34" s="1" t="e">
        <f t="shared" si="42"/>
        <v>#REF!</v>
      </c>
      <c r="AQ34" s="39" t="e">
        <f t="shared" si="40"/>
        <v>#REF!</v>
      </c>
    </row>
    <row r="35" spans="1:43" s="21" customFormat="1">
      <c r="A35" s="22">
        <f t="shared" si="10"/>
        <v>39661</v>
      </c>
      <c r="B35" s="32">
        <v>39682</v>
      </c>
      <c r="C35" s="1" t="s">
        <v>13</v>
      </c>
      <c r="D35" s="1" t="s">
        <v>1</v>
      </c>
      <c r="E35" s="1">
        <f t="shared" si="27"/>
        <v>1</v>
      </c>
      <c r="F35" s="2">
        <v>1</v>
      </c>
      <c r="G35" s="2">
        <v>5</v>
      </c>
      <c r="H35" s="3">
        <v>2</v>
      </c>
      <c r="I35" s="3"/>
      <c r="J35" s="3"/>
      <c r="K35" s="4">
        <v>1</v>
      </c>
      <c r="L35" s="4">
        <v>5</v>
      </c>
      <c r="M35" s="4">
        <v>3</v>
      </c>
      <c r="Q35" s="1">
        <f t="shared" si="28"/>
        <v>0</v>
      </c>
      <c r="T35" s="28" t="s">
        <v>6</v>
      </c>
      <c r="U35" s="28"/>
      <c r="V35" s="29"/>
      <c r="W35" s="34"/>
      <c r="X35" s="1" t="str">
        <f t="shared" si="29"/>
        <v/>
      </c>
      <c r="Y35" s="1" t="str">
        <f t="shared" si="30"/>
        <v/>
      </c>
      <c r="Z35" s="21">
        <f t="shared" si="31"/>
        <v>33.449999999999996</v>
      </c>
      <c r="AA35" s="21">
        <f t="shared" si="32"/>
        <v>33</v>
      </c>
      <c r="AB35" s="21">
        <f t="shared" si="33"/>
        <v>0.44999999999999574</v>
      </c>
      <c r="AC35" s="29"/>
      <c r="AD35" s="1">
        <f t="shared" si="34"/>
        <v>0</v>
      </c>
      <c r="AF35" s="28"/>
      <c r="AG35" s="28" t="s">
        <v>6</v>
      </c>
      <c r="AH35" s="29"/>
      <c r="AI35" s="1">
        <f t="shared" si="35"/>
        <v>0</v>
      </c>
      <c r="AJ35" s="1">
        <f t="shared" si="36"/>
        <v>0</v>
      </c>
      <c r="AK35" s="1">
        <f t="shared" si="37"/>
        <v>0</v>
      </c>
      <c r="AL35" s="34"/>
      <c r="AM35" s="1" t="str">
        <f t="shared" si="38"/>
        <v/>
      </c>
      <c r="AN35" s="1" t="str">
        <f t="shared" si="39"/>
        <v/>
      </c>
      <c r="AO35" s="1" t="e">
        <f t="shared" si="41"/>
        <v>#REF!</v>
      </c>
      <c r="AP35" s="1" t="e">
        <f t="shared" si="42"/>
        <v>#REF!</v>
      </c>
      <c r="AQ35" s="39" t="e">
        <f t="shared" si="40"/>
        <v>#REF!</v>
      </c>
    </row>
    <row r="36" spans="1:43" s="21" customFormat="1">
      <c r="A36" s="22">
        <f t="shared" si="10"/>
        <v>39661</v>
      </c>
      <c r="B36" s="32">
        <v>39682</v>
      </c>
      <c r="C36" s="1" t="s">
        <v>13</v>
      </c>
      <c r="D36" s="1" t="s">
        <v>1</v>
      </c>
      <c r="E36" s="1">
        <f t="shared" si="27"/>
        <v>2</v>
      </c>
      <c r="F36" s="2">
        <v>9</v>
      </c>
      <c r="G36" s="2">
        <v>11</v>
      </c>
      <c r="H36" s="3">
        <v>8</v>
      </c>
      <c r="I36" s="3">
        <v>3</v>
      </c>
      <c r="J36" s="3">
        <v>5</v>
      </c>
      <c r="K36" s="4">
        <v>12</v>
      </c>
      <c r="L36" s="4">
        <v>10</v>
      </c>
      <c r="M36" s="4">
        <v>3</v>
      </c>
      <c r="Q36" s="1">
        <f t="shared" si="28"/>
        <v>0</v>
      </c>
      <c r="T36" s="28">
        <v>1</v>
      </c>
      <c r="U36" s="28"/>
      <c r="V36" s="29"/>
      <c r="W36" s="34"/>
      <c r="X36" s="1">
        <f t="shared" si="29"/>
        <v>1.5</v>
      </c>
      <c r="Y36" s="1" t="str">
        <f t="shared" si="30"/>
        <v/>
      </c>
      <c r="Z36" s="21">
        <f t="shared" si="31"/>
        <v>33.449999999999996</v>
      </c>
      <c r="AA36" s="21">
        <f t="shared" si="32"/>
        <v>34.5</v>
      </c>
      <c r="AB36" s="21">
        <f t="shared" si="33"/>
        <v>-1.0500000000000043</v>
      </c>
      <c r="AC36" s="29"/>
      <c r="AD36" s="1">
        <f t="shared" si="34"/>
        <v>0</v>
      </c>
      <c r="AF36" s="28"/>
      <c r="AG36" s="28">
        <v>1</v>
      </c>
      <c r="AH36" s="29"/>
      <c r="AI36" s="1">
        <f t="shared" si="35"/>
        <v>0</v>
      </c>
      <c r="AJ36" s="1">
        <f t="shared" si="36"/>
        <v>1</v>
      </c>
      <c r="AK36" s="1">
        <f t="shared" si="37"/>
        <v>0</v>
      </c>
      <c r="AL36" s="34"/>
      <c r="AM36" s="1">
        <f t="shared" si="38"/>
        <v>4.5</v>
      </c>
      <c r="AN36" s="1" t="str">
        <f t="shared" si="39"/>
        <v/>
      </c>
      <c r="AO36" s="1" t="e">
        <f t="shared" si="41"/>
        <v>#REF!</v>
      </c>
      <c r="AP36" s="1" t="e">
        <f t="shared" si="42"/>
        <v>#REF!</v>
      </c>
      <c r="AQ36" s="39" t="e">
        <f t="shared" si="40"/>
        <v>#REF!</v>
      </c>
    </row>
    <row r="37" spans="1:43" s="21" customFormat="1">
      <c r="A37" s="22">
        <f t="shared" si="10"/>
        <v>39661</v>
      </c>
      <c r="B37" s="32">
        <v>39682</v>
      </c>
      <c r="C37" s="1" t="s">
        <v>13</v>
      </c>
      <c r="D37" s="1" t="s">
        <v>1</v>
      </c>
      <c r="E37" s="1">
        <f t="shared" si="27"/>
        <v>3</v>
      </c>
      <c r="F37" s="2">
        <v>6</v>
      </c>
      <c r="G37" s="2">
        <v>8</v>
      </c>
      <c r="H37" s="3">
        <v>4</v>
      </c>
      <c r="I37" s="3">
        <v>10</v>
      </c>
      <c r="J37" s="3">
        <v>3</v>
      </c>
      <c r="K37" s="4">
        <v>6</v>
      </c>
      <c r="L37" s="4">
        <v>5</v>
      </c>
      <c r="M37" s="4">
        <v>3</v>
      </c>
      <c r="Q37" s="1">
        <f t="shared" si="28"/>
        <v>0</v>
      </c>
      <c r="T37" s="28">
        <v>1</v>
      </c>
      <c r="U37" s="28"/>
      <c r="V37" s="29"/>
      <c r="W37" s="34"/>
      <c r="X37" s="1">
        <f t="shared" si="29"/>
        <v>1.5</v>
      </c>
      <c r="Y37" s="1" t="str">
        <f t="shared" si="30"/>
        <v/>
      </c>
      <c r="Z37" s="21">
        <f t="shared" si="31"/>
        <v>33.449999999999996</v>
      </c>
      <c r="AA37" s="21">
        <f t="shared" si="32"/>
        <v>36</v>
      </c>
      <c r="AB37" s="21">
        <f t="shared" si="33"/>
        <v>-2.5500000000000043</v>
      </c>
      <c r="AC37" s="29"/>
      <c r="AD37" s="1">
        <f t="shared" si="34"/>
        <v>0</v>
      </c>
      <c r="AF37" s="28"/>
      <c r="AG37" s="28">
        <v>1</v>
      </c>
      <c r="AH37" s="29"/>
      <c r="AI37" s="1">
        <f t="shared" si="35"/>
        <v>0</v>
      </c>
      <c r="AJ37" s="1">
        <f t="shared" si="36"/>
        <v>0</v>
      </c>
      <c r="AK37" s="1">
        <f t="shared" si="37"/>
        <v>1</v>
      </c>
      <c r="AL37" s="34"/>
      <c r="AM37" s="1">
        <f t="shared" si="38"/>
        <v>4.5</v>
      </c>
      <c r="AN37" s="1" t="str">
        <f t="shared" si="39"/>
        <v/>
      </c>
      <c r="AO37" s="1" t="e">
        <f t="shared" si="41"/>
        <v>#REF!</v>
      </c>
      <c r="AP37" s="1" t="e">
        <f t="shared" si="42"/>
        <v>#REF!</v>
      </c>
      <c r="AQ37" s="39" t="e">
        <f t="shared" si="40"/>
        <v>#REF!</v>
      </c>
    </row>
    <row r="38" spans="1:43" s="21" customFormat="1">
      <c r="A38" s="22">
        <f t="shared" si="10"/>
        <v>39661</v>
      </c>
      <c r="B38" s="32">
        <v>39682</v>
      </c>
      <c r="C38" s="1" t="s">
        <v>13</v>
      </c>
      <c r="D38" s="1" t="s">
        <v>1</v>
      </c>
      <c r="E38" s="1">
        <f t="shared" si="27"/>
        <v>4</v>
      </c>
      <c r="F38" s="2">
        <v>2</v>
      </c>
      <c r="G38" s="2">
        <v>3</v>
      </c>
      <c r="H38" s="3">
        <v>5</v>
      </c>
      <c r="I38" s="3">
        <v>7</v>
      </c>
      <c r="J38" s="3">
        <v>6</v>
      </c>
      <c r="K38" s="4">
        <v>3</v>
      </c>
      <c r="L38" s="4">
        <v>1</v>
      </c>
      <c r="M38" s="4">
        <v>2</v>
      </c>
      <c r="Q38" s="1">
        <f t="shared" si="28"/>
        <v>0</v>
      </c>
      <c r="T38" s="28">
        <v>1</v>
      </c>
      <c r="U38" s="28"/>
      <c r="V38" s="29"/>
      <c r="W38" s="34"/>
      <c r="X38" s="1">
        <f t="shared" si="29"/>
        <v>1.5</v>
      </c>
      <c r="Y38" s="1" t="str">
        <f t="shared" si="30"/>
        <v/>
      </c>
      <c r="Z38" s="21">
        <f t="shared" si="31"/>
        <v>33.449999999999996</v>
      </c>
      <c r="AA38" s="21">
        <f t="shared" si="32"/>
        <v>37.5</v>
      </c>
      <c r="AB38" s="21">
        <f t="shared" si="33"/>
        <v>-4.0500000000000043</v>
      </c>
      <c r="AC38" s="29"/>
      <c r="AD38" s="1">
        <f t="shared" si="34"/>
        <v>0</v>
      </c>
      <c r="AF38" s="28"/>
      <c r="AG38" s="28">
        <v>1</v>
      </c>
      <c r="AH38" s="29"/>
      <c r="AI38" s="1">
        <f t="shared" si="35"/>
        <v>0</v>
      </c>
      <c r="AJ38" s="1">
        <f t="shared" si="36"/>
        <v>0</v>
      </c>
      <c r="AK38" s="1">
        <f t="shared" si="37"/>
        <v>0</v>
      </c>
      <c r="AL38" s="34"/>
      <c r="AM38" s="1">
        <f t="shared" si="38"/>
        <v>4.5</v>
      </c>
      <c r="AN38" s="1" t="str">
        <f t="shared" si="39"/>
        <v/>
      </c>
      <c r="AO38" s="1" t="e">
        <f t="shared" si="41"/>
        <v>#REF!</v>
      </c>
      <c r="AP38" s="1" t="e">
        <f t="shared" si="42"/>
        <v>#REF!</v>
      </c>
      <c r="AQ38" s="39" t="e">
        <f t="shared" si="40"/>
        <v>#REF!</v>
      </c>
    </row>
    <row r="39" spans="1:43" s="21" customFormat="1">
      <c r="A39" s="22">
        <f t="shared" si="10"/>
        <v>39661</v>
      </c>
      <c r="B39" s="32">
        <v>39682</v>
      </c>
      <c r="C39" s="1" t="s">
        <v>13</v>
      </c>
      <c r="D39" s="1" t="s">
        <v>1</v>
      </c>
      <c r="E39" s="1">
        <f t="shared" si="27"/>
        <v>5</v>
      </c>
      <c r="F39" s="2">
        <v>6</v>
      </c>
      <c r="G39" s="2">
        <v>17</v>
      </c>
      <c r="H39" s="3">
        <v>4</v>
      </c>
      <c r="I39" s="3">
        <v>2</v>
      </c>
      <c r="J39" s="3">
        <v>11</v>
      </c>
      <c r="K39" s="4">
        <v>6</v>
      </c>
      <c r="L39" s="4">
        <v>4</v>
      </c>
      <c r="M39" s="4">
        <v>13</v>
      </c>
      <c r="Q39" s="1">
        <f t="shared" si="28"/>
        <v>1</v>
      </c>
      <c r="T39" s="28">
        <v>1</v>
      </c>
      <c r="U39" s="28"/>
      <c r="V39" s="29"/>
      <c r="W39" s="34">
        <v>4.05</v>
      </c>
      <c r="X39" s="1">
        <f t="shared" si="29"/>
        <v>1.5</v>
      </c>
      <c r="Y39" s="1">
        <f t="shared" si="30"/>
        <v>4.05</v>
      </c>
      <c r="Z39" s="21">
        <f t="shared" si="31"/>
        <v>37.499999999999993</v>
      </c>
      <c r="AA39" s="21">
        <f t="shared" si="32"/>
        <v>39</v>
      </c>
      <c r="AB39" s="21">
        <f t="shared" si="33"/>
        <v>-1.5000000000000071</v>
      </c>
      <c r="AC39" s="29"/>
      <c r="AD39" s="1">
        <f t="shared" si="34"/>
        <v>0</v>
      </c>
      <c r="AF39" s="28"/>
      <c r="AG39" s="28">
        <v>1</v>
      </c>
      <c r="AH39" s="29"/>
      <c r="AI39" s="1">
        <f t="shared" si="35"/>
        <v>1</v>
      </c>
      <c r="AJ39" s="1">
        <f t="shared" si="36"/>
        <v>0</v>
      </c>
      <c r="AK39" s="1">
        <f t="shared" si="37"/>
        <v>0</v>
      </c>
      <c r="AL39" s="34"/>
      <c r="AM39" s="1">
        <f t="shared" si="38"/>
        <v>4.5</v>
      </c>
      <c r="AN39" s="1" t="str">
        <f t="shared" si="39"/>
        <v/>
      </c>
      <c r="AO39" s="1" t="e">
        <f t="shared" si="41"/>
        <v>#REF!</v>
      </c>
      <c r="AP39" s="1" t="e">
        <f t="shared" si="42"/>
        <v>#REF!</v>
      </c>
      <c r="AQ39" s="39" t="e">
        <f t="shared" si="40"/>
        <v>#REF!</v>
      </c>
    </row>
    <row r="40" spans="1:43" s="21" customFormat="1">
      <c r="A40" s="22">
        <f t="shared" si="10"/>
        <v>39661</v>
      </c>
      <c r="B40" s="32">
        <v>39682</v>
      </c>
      <c r="C40" s="1" t="s">
        <v>13</v>
      </c>
      <c r="D40" s="1" t="s">
        <v>1</v>
      </c>
      <c r="E40" s="1">
        <f t="shared" si="27"/>
        <v>6</v>
      </c>
      <c r="F40" s="2">
        <v>4</v>
      </c>
      <c r="G40" s="2">
        <v>9</v>
      </c>
      <c r="H40" s="3">
        <v>8</v>
      </c>
      <c r="I40" s="3">
        <v>14</v>
      </c>
      <c r="J40" s="3">
        <v>10</v>
      </c>
      <c r="K40" s="4">
        <v>14</v>
      </c>
      <c r="L40" s="4">
        <v>8</v>
      </c>
      <c r="M40" s="4">
        <v>9</v>
      </c>
      <c r="Q40" s="1">
        <f t="shared" si="28"/>
        <v>1</v>
      </c>
      <c r="T40" s="28">
        <v>1</v>
      </c>
      <c r="U40" s="28"/>
      <c r="V40" s="29"/>
      <c r="W40" s="34">
        <v>5.0999999999999996</v>
      </c>
      <c r="X40" s="1">
        <f t="shared" si="29"/>
        <v>1.5</v>
      </c>
      <c r="Y40" s="1">
        <f t="shared" si="30"/>
        <v>5.0999999999999996</v>
      </c>
      <c r="Z40" s="21">
        <f t="shared" si="31"/>
        <v>42.599999999999994</v>
      </c>
      <c r="AA40" s="21">
        <f t="shared" si="32"/>
        <v>40.5</v>
      </c>
      <c r="AB40" s="21">
        <f t="shared" si="33"/>
        <v>2.0999999999999943</v>
      </c>
      <c r="AC40" s="29"/>
      <c r="AD40" s="1">
        <f t="shared" si="34"/>
        <v>1</v>
      </c>
      <c r="AF40" s="28"/>
      <c r="AG40" s="28">
        <v>1</v>
      </c>
      <c r="AH40" s="29"/>
      <c r="AI40" s="1">
        <f t="shared" si="35"/>
        <v>1</v>
      </c>
      <c r="AJ40" s="1">
        <f t="shared" si="36"/>
        <v>1</v>
      </c>
      <c r="AK40" s="1">
        <f t="shared" si="37"/>
        <v>0</v>
      </c>
      <c r="AL40" s="34">
        <v>18.45</v>
      </c>
      <c r="AM40" s="1">
        <f t="shared" si="38"/>
        <v>4.5</v>
      </c>
      <c r="AN40" s="1">
        <f t="shared" si="39"/>
        <v>18.45</v>
      </c>
      <c r="AO40" s="1" t="e">
        <f t="shared" si="41"/>
        <v>#REF!</v>
      </c>
      <c r="AP40" s="1" t="e">
        <f t="shared" si="42"/>
        <v>#REF!</v>
      </c>
      <c r="AQ40" s="39" t="e">
        <f t="shared" si="40"/>
        <v>#REF!</v>
      </c>
    </row>
    <row r="41" spans="1:43" s="21" customFormat="1">
      <c r="A41" s="22">
        <f t="shared" si="10"/>
        <v>39661</v>
      </c>
      <c r="B41" s="32">
        <v>39682</v>
      </c>
      <c r="C41" s="1" t="s">
        <v>13</v>
      </c>
      <c r="D41" s="1" t="s">
        <v>1</v>
      </c>
      <c r="E41" s="1">
        <f t="shared" si="27"/>
        <v>7</v>
      </c>
      <c r="F41" s="2">
        <v>14</v>
      </c>
      <c r="G41" s="2">
        <v>6</v>
      </c>
      <c r="H41" s="3">
        <v>9</v>
      </c>
      <c r="I41" s="3">
        <v>12</v>
      </c>
      <c r="J41" s="3">
        <v>1</v>
      </c>
      <c r="K41" s="4">
        <v>15</v>
      </c>
      <c r="L41" s="4">
        <v>6</v>
      </c>
      <c r="M41" s="4">
        <v>14</v>
      </c>
      <c r="Q41" s="1">
        <f t="shared" si="28"/>
        <v>0</v>
      </c>
      <c r="T41" s="28">
        <v>1</v>
      </c>
      <c r="U41" s="28"/>
      <c r="V41" s="29"/>
      <c r="W41" s="34"/>
      <c r="X41" s="1">
        <f t="shared" si="29"/>
        <v>1.5</v>
      </c>
      <c r="Y41" s="1" t="str">
        <f t="shared" si="30"/>
        <v/>
      </c>
      <c r="Z41" s="21">
        <f t="shared" si="31"/>
        <v>42.599999999999994</v>
      </c>
      <c r="AA41" s="21">
        <f t="shared" si="32"/>
        <v>42</v>
      </c>
      <c r="AB41" s="21">
        <f t="shared" si="33"/>
        <v>0.59999999999999432</v>
      </c>
      <c r="AC41" s="29"/>
      <c r="AD41" s="1">
        <f t="shared" si="34"/>
        <v>0</v>
      </c>
      <c r="AF41" s="28"/>
      <c r="AG41" s="28">
        <v>1</v>
      </c>
      <c r="AH41" s="29"/>
      <c r="AI41" s="1">
        <f t="shared" si="35"/>
        <v>0</v>
      </c>
      <c r="AJ41" s="1">
        <f t="shared" si="36"/>
        <v>0</v>
      </c>
      <c r="AK41" s="1">
        <f t="shared" si="37"/>
        <v>0</v>
      </c>
      <c r="AL41" s="34"/>
      <c r="AM41" s="1">
        <f t="shared" si="38"/>
        <v>4.5</v>
      </c>
      <c r="AN41" s="1" t="str">
        <f t="shared" si="39"/>
        <v/>
      </c>
      <c r="AO41" s="1" t="e">
        <f t="shared" si="41"/>
        <v>#REF!</v>
      </c>
      <c r="AP41" s="1" t="e">
        <f t="shared" si="42"/>
        <v>#REF!</v>
      </c>
      <c r="AQ41" s="39" t="e">
        <f t="shared" si="40"/>
        <v>#REF!</v>
      </c>
    </row>
    <row r="42" spans="1:43" s="21" customFormat="1">
      <c r="A42" s="22">
        <f t="shared" si="10"/>
        <v>39661</v>
      </c>
      <c r="B42" s="32">
        <v>39682</v>
      </c>
      <c r="C42" s="1" t="s">
        <v>13</v>
      </c>
      <c r="D42" s="1" t="s">
        <v>1</v>
      </c>
      <c r="E42" s="1">
        <f t="shared" si="27"/>
        <v>8</v>
      </c>
      <c r="F42" s="2">
        <v>4</v>
      </c>
      <c r="G42" s="2">
        <v>8</v>
      </c>
      <c r="H42" s="3">
        <v>9</v>
      </c>
      <c r="I42" s="3">
        <v>12</v>
      </c>
      <c r="J42" s="3">
        <v>3</v>
      </c>
      <c r="K42" s="4">
        <v>11</v>
      </c>
      <c r="L42" s="4">
        <v>10</v>
      </c>
      <c r="M42" s="4">
        <v>4</v>
      </c>
      <c r="Q42" s="1">
        <f t="shared" si="28"/>
        <v>0</v>
      </c>
      <c r="T42" s="28">
        <v>1</v>
      </c>
      <c r="U42" s="28"/>
      <c r="V42" s="29"/>
      <c r="W42" s="34"/>
      <c r="X42" s="1">
        <f t="shared" si="29"/>
        <v>1.5</v>
      </c>
      <c r="Y42" s="1" t="str">
        <f t="shared" si="30"/>
        <v/>
      </c>
      <c r="Z42" s="21">
        <f t="shared" si="31"/>
        <v>42.599999999999994</v>
      </c>
      <c r="AA42" s="21">
        <f t="shared" si="32"/>
        <v>43.5</v>
      </c>
      <c r="AB42" s="21">
        <f t="shared" si="33"/>
        <v>-0.90000000000000568</v>
      </c>
      <c r="AC42" s="29"/>
      <c r="AD42" s="1">
        <f t="shared" si="34"/>
        <v>0</v>
      </c>
      <c r="AF42" s="28"/>
      <c r="AG42" s="28">
        <v>1</v>
      </c>
      <c r="AH42" s="29"/>
      <c r="AI42" s="1">
        <f t="shared" si="35"/>
        <v>0</v>
      </c>
      <c r="AJ42" s="1">
        <f t="shared" si="36"/>
        <v>0</v>
      </c>
      <c r="AK42" s="1">
        <f t="shared" si="37"/>
        <v>0</v>
      </c>
      <c r="AL42" s="34"/>
      <c r="AM42" s="1">
        <f t="shared" si="38"/>
        <v>4.5</v>
      </c>
      <c r="AN42" s="1" t="str">
        <f t="shared" si="39"/>
        <v/>
      </c>
      <c r="AO42" s="1" t="e">
        <f t="shared" si="41"/>
        <v>#REF!</v>
      </c>
      <c r="AP42" s="1" t="e">
        <f t="shared" si="42"/>
        <v>#REF!</v>
      </c>
      <c r="AQ42" s="39" t="e">
        <f t="shared" si="40"/>
        <v>#REF!</v>
      </c>
    </row>
    <row r="43" spans="1:43" s="21" customFormat="1">
      <c r="A43" s="22">
        <f t="shared" si="10"/>
        <v>39661</v>
      </c>
      <c r="B43" s="32">
        <v>39683</v>
      </c>
      <c r="C43" s="1" t="s">
        <v>13</v>
      </c>
      <c r="D43" s="1" t="s">
        <v>1</v>
      </c>
      <c r="E43" s="1">
        <f t="shared" si="27"/>
        <v>1</v>
      </c>
      <c r="F43" s="2">
        <v>5</v>
      </c>
      <c r="G43" s="2">
        <v>2</v>
      </c>
      <c r="H43" s="3">
        <v>6</v>
      </c>
      <c r="I43" s="3">
        <v>3</v>
      </c>
      <c r="J43" s="3">
        <v>7</v>
      </c>
      <c r="K43" s="4">
        <v>5</v>
      </c>
      <c r="L43" s="4">
        <v>6</v>
      </c>
      <c r="M43" s="4">
        <v>2</v>
      </c>
      <c r="Q43" s="1">
        <f t="shared" si="28"/>
        <v>1</v>
      </c>
      <c r="T43" s="28">
        <v>1</v>
      </c>
      <c r="U43" s="28"/>
      <c r="V43" s="29"/>
      <c r="W43" s="34">
        <v>2.5499999999999998</v>
      </c>
      <c r="X43" s="1">
        <f t="shared" si="29"/>
        <v>1.5</v>
      </c>
      <c r="Y43" s="1">
        <f t="shared" si="30"/>
        <v>2.5499999999999998</v>
      </c>
      <c r="Z43" s="21">
        <f t="shared" si="31"/>
        <v>45.149999999999991</v>
      </c>
      <c r="AA43" s="21">
        <f t="shared" si="32"/>
        <v>45</v>
      </c>
      <c r="AB43" s="21">
        <f t="shared" si="33"/>
        <v>0.14999999999999147</v>
      </c>
      <c r="AC43" s="29"/>
      <c r="AD43" s="1">
        <f t="shared" si="34"/>
        <v>0</v>
      </c>
      <c r="AF43" s="28"/>
      <c r="AG43" s="28">
        <v>1</v>
      </c>
      <c r="AH43" s="29"/>
      <c r="AI43" s="1">
        <f t="shared" si="35"/>
        <v>1</v>
      </c>
      <c r="AJ43" s="1">
        <f t="shared" si="36"/>
        <v>0</v>
      </c>
      <c r="AK43" s="1">
        <f t="shared" si="37"/>
        <v>0</v>
      </c>
      <c r="AL43" s="34"/>
      <c r="AM43" s="1">
        <f t="shared" si="38"/>
        <v>4.5</v>
      </c>
      <c r="AN43" s="1" t="str">
        <f t="shared" si="39"/>
        <v/>
      </c>
      <c r="AO43" s="1" t="e">
        <f t="shared" si="41"/>
        <v>#REF!</v>
      </c>
      <c r="AP43" s="1" t="e">
        <f t="shared" si="42"/>
        <v>#REF!</v>
      </c>
      <c r="AQ43" s="39" t="e">
        <f t="shared" si="40"/>
        <v>#REF!</v>
      </c>
    </row>
    <row r="44" spans="1:43" s="21" customFormat="1">
      <c r="A44" s="22">
        <f t="shared" si="10"/>
        <v>39661</v>
      </c>
      <c r="B44" s="32">
        <v>39683</v>
      </c>
      <c r="C44" s="1" t="s">
        <v>13</v>
      </c>
      <c r="D44" s="1" t="s">
        <v>1</v>
      </c>
      <c r="E44" s="1">
        <f t="shared" si="27"/>
        <v>2</v>
      </c>
      <c r="F44" s="2">
        <v>12</v>
      </c>
      <c r="G44" s="2">
        <v>5</v>
      </c>
      <c r="H44" s="3">
        <v>9</v>
      </c>
      <c r="I44" s="3">
        <v>3</v>
      </c>
      <c r="J44" s="3">
        <v>15</v>
      </c>
      <c r="K44" s="4">
        <v>3</v>
      </c>
      <c r="L44" s="4">
        <v>7</v>
      </c>
      <c r="M44" s="4">
        <v>12</v>
      </c>
      <c r="Q44" s="1">
        <f t="shared" si="28"/>
        <v>0</v>
      </c>
      <c r="T44" s="28">
        <v>1</v>
      </c>
      <c r="U44" s="28"/>
      <c r="V44" s="29"/>
      <c r="W44" s="34"/>
      <c r="X44" s="1">
        <f t="shared" si="29"/>
        <v>1.5</v>
      </c>
      <c r="Y44" s="1" t="str">
        <f t="shared" si="30"/>
        <v/>
      </c>
      <c r="Z44" s="21">
        <f t="shared" si="31"/>
        <v>45.149999999999991</v>
      </c>
      <c r="AA44" s="21">
        <f t="shared" si="32"/>
        <v>46.5</v>
      </c>
      <c r="AB44" s="21">
        <f t="shared" si="33"/>
        <v>-1.3500000000000085</v>
      </c>
      <c r="AC44" s="29"/>
      <c r="AD44" s="1">
        <f t="shared" si="34"/>
        <v>0</v>
      </c>
      <c r="AF44" s="28"/>
      <c r="AG44" s="28">
        <v>1</v>
      </c>
      <c r="AH44" s="29"/>
      <c r="AI44" s="1">
        <f t="shared" si="35"/>
        <v>0</v>
      </c>
      <c r="AJ44" s="1">
        <f t="shared" si="36"/>
        <v>1</v>
      </c>
      <c r="AK44" s="1">
        <f t="shared" si="37"/>
        <v>0</v>
      </c>
      <c r="AL44" s="34"/>
      <c r="AM44" s="1">
        <f t="shared" si="38"/>
        <v>4.5</v>
      </c>
      <c r="AN44" s="1" t="str">
        <f t="shared" si="39"/>
        <v/>
      </c>
      <c r="AO44" s="1" t="e">
        <f t="shared" si="41"/>
        <v>#REF!</v>
      </c>
      <c r="AP44" s="1" t="e">
        <f t="shared" si="42"/>
        <v>#REF!</v>
      </c>
      <c r="AQ44" s="39" t="e">
        <f t="shared" si="40"/>
        <v>#REF!</v>
      </c>
    </row>
    <row r="45" spans="1:43" s="21" customFormat="1">
      <c r="A45" s="22">
        <f t="shared" si="10"/>
        <v>39661</v>
      </c>
      <c r="B45" s="32">
        <v>39683</v>
      </c>
      <c r="C45" s="1" t="s">
        <v>13</v>
      </c>
      <c r="D45" s="1" t="s">
        <v>1</v>
      </c>
      <c r="E45" s="1">
        <f t="shared" si="27"/>
        <v>3</v>
      </c>
      <c r="F45" s="2">
        <v>5</v>
      </c>
      <c r="G45" s="2">
        <v>1</v>
      </c>
      <c r="H45" s="3">
        <v>8</v>
      </c>
      <c r="I45" s="3">
        <v>3</v>
      </c>
      <c r="J45" s="3">
        <v>10</v>
      </c>
      <c r="K45" s="4">
        <v>3</v>
      </c>
      <c r="L45" s="4">
        <v>1</v>
      </c>
      <c r="M45" s="4">
        <v>2</v>
      </c>
      <c r="Q45" s="1">
        <f t="shared" si="28"/>
        <v>0</v>
      </c>
      <c r="T45" s="28">
        <v>1</v>
      </c>
      <c r="U45" s="28"/>
      <c r="V45" s="29"/>
      <c r="W45" s="34"/>
      <c r="X45" s="1">
        <f t="shared" si="29"/>
        <v>1.5</v>
      </c>
      <c r="Y45" s="1" t="str">
        <f t="shared" si="30"/>
        <v/>
      </c>
      <c r="Z45" s="21">
        <f t="shared" si="31"/>
        <v>45.149999999999991</v>
      </c>
      <c r="AA45" s="21">
        <f t="shared" si="32"/>
        <v>48</v>
      </c>
      <c r="AB45" s="21">
        <f t="shared" si="33"/>
        <v>-2.8500000000000085</v>
      </c>
      <c r="AC45" s="29"/>
      <c r="AD45" s="1">
        <f t="shared" si="34"/>
        <v>0</v>
      </c>
      <c r="AF45" s="28"/>
      <c r="AG45" s="28">
        <v>1</v>
      </c>
      <c r="AH45" s="29"/>
      <c r="AI45" s="1">
        <f t="shared" si="35"/>
        <v>0</v>
      </c>
      <c r="AJ45" s="1">
        <f t="shared" si="36"/>
        <v>1</v>
      </c>
      <c r="AK45" s="1">
        <f t="shared" si="37"/>
        <v>0</v>
      </c>
      <c r="AL45" s="34"/>
      <c r="AM45" s="1">
        <f t="shared" si="38"/>
        <v>4.5</v>
      </c>
      <c r="AN45" s="1" t="str">
        <f t="shared" si="39"/>
        <v/>
      </c>
      <c r="AO45" s="1" t="e">
        <f t="shared" si="41"/>
        <v>#REF!</v>
      </c>
      <c r="AP45" s="1" t="e">
        <f t="shared" si="42"/>
        <v>#REF!</v>
      </c>
      <c r="AQ45" s="39" t="e">
        <f t="shared" si="40"/>
        <v>#REF!</v>
      </c>
    </row>
    <row r="46" spans="1:43" s="21" customFormat="1">
      <c r="A46" s="22">
        <f t="shared" si="10"/>
        <v>39661</v>
      </c>
      <c r="B46" s="32">
        <v>39683</v>
      </c>
      <c r="C46" s="1" t="s">
        <v>13</v>
      </c>
      <c r="D46" s="1" t="s">
        <v>1</v>
      </c>
      <c r="E46" s="1">
        <f t="shared" si="27"/>
        <v>4</v>
      </c>
      <c r="F46" s="2">
        <v>2</v>
      </c>
      <c r="G46" s="2">
        <v>1</v>
      </c>
      <c r="H46" s="3">
        <v>3</v>
      </c>
      <c r="I46" s="3"/>
      <c r="J46" s="3"/>
      <c r="K46" s="4">
        <v>1</v>
      </c>
      <c r="L46" s="4">
        <v>2</v>
      </c>
      <c r="M46" s="4">
        <v>4</v>
      </c>
      <c r="Q46" s="1">
        <f t="shared" si="28"/>
        <v>0</v>
      </c>
      <c r="T46" s="28" t="s">
        <v>6</v>
      </c>
      <c r="U46" s="28"/>
      <c r="V46" s="29"/>
      <c r="W46" s="34"/>
      <c r="X46" s="1" t="str">
        <f t="shared" si="29"/>
        <v/>
      </c>
      <c r="Y46" s="1" t="str">
        <f t="shared" si="30"/>
        <v/>
      </c>
      <c r="Z46" s="21">
        <f t="shared" si="31"/>
        <v>45.149999999999991</v>
      </c>
      <c r="AA46" s="21">
        <f t="shared" si="32"/>
        <v>48</v>
      </c>
      <c r="AB46" s="21">
        <f t="shared" si="33"/>
        <v>-2.8500000000000085</v>
      </c>
      <c r="AC46" s="29"/>
      <c r="AD46" s="1">
        <f t="shared" si="34"/>
        <v>0</v>
      </c>
      <c r="AF46" s="28"/>
      <c r="AG46" s="28" t="s">
        <v>6</v>
      </c>
      <c r="AH46" s="29"/>
      <c r="AI46" s="1">
        <f t="shared" si="35"/>
        <v>0</v>
      </c>
      <c r="AJ46" s="1">
        <f t="shared" si="36"/>
        <v>0</v>
      </c>
      <c r="AK46" s="1">
        <f t="shared" si="37"/>
        <v>0</v>
      </c>
      <c r="AL46" s="34"/>
      <c r="AM46" s="1" t="str">
        <f t="shared" si="38"/>
        <v/>
      </c>
      <c r="AN46" s="1" t="str">
        <f t="shared" si="39"/>
        <v/>
      </c>
      <c r="AO46" s="1" t="e">
        <f t="shared" si="41"/>
        <v>#REF!</v>
      </c>
      <c r="AP46" s="1" t="e">
        <f t="shared" si="42"/>
        <v>#REF!</v>
      </c>
      <c r="AQ46" s="39" t="e">
        <f t="shared" si="40"/>
        <v>#REF!</v>
      </c>
    </row>
    <row r="47" spans="1:43" s="21" customFormat="1">
      <c r="A47" s="22">
        <f t="shared" si="10"/>
        <v>39661</v>
      </c>
      <c r="B47" s="32">
        <v>39683</v>
      </c>
      <c r="C47" s="1" t="s">
        <v>13</v>
      </c>
      <c r="D47" s="1" t="s">
        <v>1</v>
      </c>
      <c r="E47" s="1">
        <f t="shared" si="27"/>
        <v>5</v>
      </c>
      <c r="F47" s="2">
        <v>7</v>
      </c>
      <c r="G47" s="2">
        <v>6</v>
      </c>
      <c r="H47" s="3">
        <v>1</v>
      </c>
      <c r="I47" s="3">
        <v>4</v>
      </c>
      <c r="J47" s="3">
        <v>2</v>
      </c>
      <c r="K47" s="4">
        <v>6</v>
      </c>
      <c r="L47" s="4">
        <v>7</v>
      </c>
      <c r="M47" s="4">
        <v>5</v>
      </c>
      <c r="Q47" s="1">
        <f t="shared" si="28"/>
        <v>0</v>
      </c>
      <c r="T47" s="28">
        <v>1</v>
      </c>
      <c r="U47" s="28"/>
      <c r="V47" s="29"/>
      <c r="W47" s="34"/>
      <c r="X47" s="1">
        <f t="shared" si="29"/>
        <v>1.5</v>
      </c>
      <c r="Y47" s="1" t="str">
        <f t="shared" si="30"/>
        <v/>
      </c>
      <c r="Z47" s="21">
        <f t="shared" si="31"/>
        <v>45.149999999999991</v>
      </c>
      <c r="AA47" s="21">
        <f t="shared" si="32"/>
        <v>49.5</v>
      </c>
      <c r="AB47" s="21">
        <f t="shared" si="33"/>
        <v>-4.3500000000000085</v>
      </c>
      <c r="AC47" s="29"/>
      <c r="AD47" s="1">
        <f t="shared" si="34"/>
        <v>0</v>
      </c>
      <c r="AF47" s="28"/>
      <c r="AG47" s="28">
        <v>1</v>
      </c>
      <c r="AH47" s="29"/>
      <c r="AI47" s="1">
        <f t="shared" si="35"/>
        <v>0</v>
      </c>
      <c r="AJ47" s="1">
        <f t="shared" si="36"/>
        <v>0</v>
      </c>
      <c r="AK47" s="1">
        <f t="shared" si="37"/>
        <v>0</v>
      </c>
      <c r="AL47" s="34"/>
      <c r="AM47" s="1">
        <f t="shared" si="38"/>
        <v>4.5</v>
      </c>
      <c r="AN47" s="1" t="str">
        <f t="shared" si="39"/>
        <v/>
      </c>
      <c r="AO47" s="1" t="e">
        <f t="shared" si="41"/>
        <v>#REF!</v>
      </c>
      <c r="AP47" s="1" t="e">
        <f t="shared" si="42"/>
        <v>#REF!</v>
      </c>
      <c r="AQ47" s="39" t="e">
        <f t="shared" si="40"/>
        <v>#REF!</v>
      </c>
    </row>
    <row r="48" spans="1:43" s="21" customFormat="1">
      <c r="A48" s="22">
        <f t="shared" si="10"/>
        <v>39722</v>
      </c>
      <c r="B48" s="32">
        <v>39734</v>
      </c>
      <c r="C48" s="1" t="s">
        <v>0</v>
      </c>
      <c r="D48" s="1" t="s">
        <v>1</v>
      </c>
      <c r="E48" s="1">
        <f t="shared" ref="E48:E67" si="43">IF(B48=B47,1+E47,1)</f>
        <v>1</v>
      </c>
      <c r="F48" s="2">
        <v>6</v>
      </c>
      <c r="G48" s="3">
        <v>14</v>
      </c>
      <c r="H48" s="3">
        <v>2</v>
      </c>
      <c r="I48" s="2">
        <v>1</v>
      </c>
      <c r="J48" s="2">
        <v>3</v>
      </c>
      <c r="K48" s="4">
        <v>14</v>
      </c>
      <c r="L48" s="4">
        <v>6</v>
      </c>
      <c r="M48" s="4">
        <v>2</v>
      </c>
      <c r="N48" s="42"/>
      <c r="O48" s="42"/>
      <c r="P48" s="42"/>
      <c r="Q48" s="1">
        <f t="shared" ref="Q48:Q67" si="44">COUNTIF(K48:M48,H48)</f>
        <v>1</v>
      </c>
      <c r="T48" s="44" t="s">
        <v>6</v>
      </c>
      <c r="U48" s="1" t="e">
        <f>IF(#REF!=1,1,#REF!*2)</f>
        <v>#REF!</v>
      </c>
      <c r="V48" s="33"/>
      <c r="W48" s="34"/>
      <c r="X48" s="1" t="str">
        <f t="shared" ref="X48:X67" si="45">IF(T48="","",T48*1.5)</f>
        <v/>
      </c>
      <c r="Y48" s="1" t="str">
        <f t="shared" ref="Y48:Y67" si="46">IF(T48="","",IF(W48="","",T48*W48))</f>
        <v/>
      </c>
      <c r="Z48" s="21">
        <f t="shared" si="31"/>
        <v>45.149999999999991</v>
      </c>
      <c r="AA48" s="21">
        <f t="shared" si="32"/>
        <v>49.5</v>
      </c>
      <c r="AB48" s="21">
        <f t="shared" si="33"/>
        <v>-4.3500000000000085</v>
      </c>
      <c r="AC48" s="33"/>
      <c r="AD48" s="1">
        <f t="shared" ref="AD48:AD67" si="47">IF(SUM(AI48:AK48)&gt;=2,1,0)</f>
        <v>1</v>
      </c>
      <c r="AF48" s="28"/>
      <c r="AG48" s="44">
        <v>1</v>
      </c>
      <c r="AH48" s="33"/>
      <c r="AI48" s="1">
        <f t="shared" ref="AI48:AI67" si="48">COUNTIF(K48:M48,G48)</f>
        <v>1</v>
      </c>
      <c r="AJ48" s="1">
        <f t="shared" ref="AJ48:AJ67" si="49">COUNTIF(K48:M48,H48)</f>
        <v>1</v>
      </c>
      <c r="AK48" s="1"/>
      <c r="AL48" s="34">
        <v>6.9</v>
      </c>
      <c r="AM48" s="1">
        <f t="shared" ref="AM48:AM67" si="50">IF(AG48="","",AG48*1.5)</f>
        <v>1.5</v>
      </c>
      <c r="AN48" s="1">
        <f t="shared" ref="AN48:AN67" si="51">IF(AG48="","",IF(AL48="","",AG48*AL48))</f>
        <v>6.9</v>
      </c>
      <c r="AO48" s="1" t="e">
        <f>IF(AN48="",#REF!,#REF!+AN48)</f>
        <v>#REF!</v>
      </c>
      <c r="AP48" s="1" t="e">
        <f>IF(AM48="",#REF!,#REF!+AM48)</f>
        <v>#REF!</v>
      </c>
      <c r="AQ48" s="39" t="e">
        <f t="shared" ref="AQ48:AQ67" si="52">-AP48+AO48</f>
        <v>#REF!</v>
      </c>
    </row>
    <row r="49" spans="1:43" s="21" customFormat="1">
      <c r="A49" s="22">
        <f t="shared" si="10"/>
        <v>39722</v>
      </c>
      <c r="B49" s="32">
        <v>39734</v>
      </c>
      <c r="C49" s="1" t="s">
        <v>0</v>
      </c>
      <c r="D49" s="1" t="s">
        <v>1</v>
      </c>
      <c r="E49" s="1">
        <f t="shared" si="43"/>
        <v>2</v>
      </c>
      <c r="F49" s="2">
        <v>5</v>
      </c>
      <c r="G49" s="3">
        <v>3</v>
      </c>
      <c r="H49" s="3">
        <v>1</v>
      </c>
      <c r="I49" s="2">
        <v>4</v>
      </c>
      <c r="J49" s="2">
        <v>2</v>
      </c>
      <c r="K49" s="4">
        <v>8</v>
      </c>
      <c r="L49" s="4">
        <v>2</v>
      </c>
      <c r="M49" s="4">
        <v>1</v>
      </c>
      <c r="N49" s="42"/>
      <c r="O49" s="42"/>
      <c r="P49" s="42"/>
      <c r="Q49" s="1">
        <f t="shared" si="44"/>
        <v>1</v>
      </c>
      <c r="T49" s="44" t="s">
        <v>6</v>
      </c>
      <c r="U49" s="1" t="e">
        <f>IF(#REF!=1,1,U48*2)</f>
        <v>#REF!</v>
      </c>
      <c r="V49" s="33"/>
      <c r="W49" s="34"/>
      <c r="X49" s="1" t="str">
        <f t="shared" si="45"/>
        <v/>
      </c>
      <c r="Y49" s="1" t="str">
        <f t="shared" si="46"/>
        <v/>
      </c>
      <c r="Z49" s="21">
        <f t="shared" si="31"/>
        <v>45.149999999999991</v>
      </c>
      <c r="AA49" s="21">
        <f t="shared" si="32"/>
        <v>49.5</v>
      </c>
      <c r="AB49" s="21">
        <f t="shared" si="33"/>
        <v>-4.3500000000000085</v>
      </c>
      <c r="AC49" s="33"/>
      <c r="AD49" s="1">
        <f t="shared" si="47"/>
        <v>0</v>
      </c>
      <c r="AF49" s="28"/>
      <c r="AG49" s="44" t="s">
        <v>6</v>
      </c>
      <c r="AH49" s="33"/>
      <c r="AI49" s="1">
        <f t="shared" si="48"/>
        <v>0</v>
      </c>
      <c r="AJ49" s="1">
        <f t="shared" si="49"/>
        <v>1</v>
      </c>
      <c r="AK49" s="1"/>
      <c r="AL49" s="34"/>
      <c r="AM49" s="1" t="str">
        <f t="shared" si="50"/>
        <v/>
      </c>
      <c r="AN49" s="1" t="str">
        <f t="shared" si="51"/>
        <v/>
      </c>
      <c r="AO49" s="1" t="e">
        <f t="shared" ref="AO49:AO67" si="53">IF(AN49="",AO48,AO48+AN49)</f>
        <v>#REF!</v>
      </c>
      <c r="AP49" s="1" t="e">
        <f t="shared" ref="AP49:AP67" si="54">IF(AM49="",AP48,AP48+AM49)</f>
        <v>#REF!</v>
      </c>
      <c r="AQ49" s="39" t="e">
        <f t="shared" si="52"/>
        <v>#REF!</v>
      </c>
    </row>
    <row r="50" spans="1:43" s="21" customFormat="1">
      <c r="A50" s="22">
        <f t="shared" si="10"/>
        <v>39722</v>
      </c>
      <c r="B50" s="32">
        <v>39734</v>
      </c>
      <c r="C50" s="1" t="s">
        <v>0</v>
      </c>
      <c r="D50" s="1" t="s">
        <v>1</v>
      </c>
      <c r="E50" s="1">
        <f t="shared" si="43"/>
        <v>3</v>
      </c>
      <c r="F50" s="2">
        <v>9</v>
      </c>
      <c r="G50" s="3">
        <v>13</v>
      </c>
      <c r="H50" s="3">
        <v>12</v>
      </c>
      <c r="I50" s="2">
        <v>14</v>
      </c>
      <c r="J50" s="2">
        <v>4</v>
      </c>
      <c r="K50" s="4">
        <v>9</v>
      </c>
      <c r="L50" s="4">
        <v>4</v>
      </c>
      <c r="M50" s="4">
        <v>13</v>
      </c>
      <c r="N50" s="42"/>
      <c r="O50" s="42"/>
      <c r="P50" s="42"/>
      <c r="Q50" s="1">
        <f t="shared" si="44"/>
        <v>0</v>
      </c>
      <c r="T50" s="44" t="s">
        <v>6</v>
      </c>
      <c r="U50" s="1" t="e">
        <f t="shared" ref="U50:U67" si="55">IF(R48=1,1,U49*2)</f>
        <v>#REF!</v>
      </c>
      <c r="V50" s="33"/>
      <c r="W50" s="34"/>
      <c r="X50" s="1" t="str">
        <f t="shared" si="45"/>
        <v/>
      </c>
      <c r="Y50" s="1" t="str">
        <f t="shared" si="46"/>
        <v/>
      </c>
      <c r="Z50" s="21">
        <f t="shared" si="31"/>
        <v>45.149999999999991</v>
      </c>
      <c r="AA50" s="21">
        <f t="shared" si="32"/>
        <v>49.5</v>
      </c>
      <c r="AB50" s="21">
        <f t="shared" si="33"/>
        <v>-4.3500000000000085</v>
      </c>
      <c r="AC50" s="33"/>
      <c r="AD50" s="1">
        <f t="shared" si="47"/>
        <v>0</v>
      </c>
      <c r="AF50" s="28"/>
      <c r="AG50" s="44" t="s">
        <v>6</v>
      </c>
      <c r="AH50" s="33"/>
      <c r="AI50" s="1">
        <f t="shared" si="48"/>
        <v>1</v>
      </c>
      <c r="AJ50" s="1">
        <f t="shared" si="49"/>
        <v>0</v>
      </c>
      <c r="AK50" s="1"/>
      <c r="AL50" s="34"/>
      <c r="AM50" s="1" t="str">
        <f t="shared" si="50"/>
        <v/>
      </c>
      <c r="AN50" s="1" t="str">
        <f t="shared" si="51"/>
        <v/>
      </c>
      <c r="AO50" s="1" t="e">
        <f t="shared" si="53"/>
        <v>#REF!</v>
      </c>
      <c r="AP50" s="1" t="e">
        <f t="shared" si="54"/>
        <v>#REF!</v>
      </c>
      <c r="AQ50" s="39" t="e">
        <f t="shared" si="52"/>
        <v>#REF!</v>
      </c>
    </row>
    <row r="51" spans="1:43" s="21" customFormat="1">
      <c r="A51" s="22">
        <f t="shared" si="10"/>
        <v>39722</v>
      </c>
      <c r="B51" s="32">
        <v>39734</v>
      </c>
      <c r="C51" s="1" t="s">
        <v>0</v>
      </c>
      <c r="D51" s="1" t="s">
        <v>1</v>
      </c>
      <c r="E51" s="1">
        <f t="shared" si="43"/>
        <v>4</v>
      </c>
      <c r="F51" s="2">
        <v>13</v>
      </c>
      <c r="G51" s="3">
        <v>11</v>
      </c>
      <c r="H51" s="3">
        <v>18</v>
      </c>
      <c r="I51" s="2">
        <v>1</v>
      </c>
      <c r="J51" s="2">
        <v>12</v>
      </c>
      <c r="K51" s="4">
        <v>8</v>
      </c>
      <c r="L51" s="4">
        <v>18</v>
      </c>
      <c r="M51" s="4">
        <v>15</v>
      </c>
      <c r="N51" s="42"/>
      <c r="O51" s="42"/>
      <c r="P51" s="42"/>
      <c r="Q51" s="1">
        <f t="shared" si="44"/>
        <v>1</v>
      </c>
      <c r="T51" s="44">
        <v>1</v>
      </c>
      <c r="U51" s="1" t="e">
        <f t="shared" si="55"/>
        <v>#REF!</v>
      </c>
      <c r="V51" s="33"/>
      <c r="W51" s="34">
        <v>4.5</v>
      </c>
      <c r="X51" s="1">
        <f t="shared" si="45"/>
        <v>1.5</v>
      </c>
      <c r="Y51" s="1">
        <f t="shared" si="46"/>
        <v>4.5</v>
      </c>
      <c r="Z51" s="21">
        <f t="shared" si="31"/>
        <v>49.649999999999991</v>
      </c>
      <c r="AA51" s="21">
        <f t="shared" si="32"/>
        <v>51</v>
      </c>
      <c r="AB51" s="21">
        <f t="shared" si="33"/>
        <v>-1.3500000000000085</v>
      </c>
      <c r="AC51" s="33"/>
      <c r="AD51" s="1">
        <f t="shared" si="47"/>
        <v>0</v>
      </c>
      <c r="AF51" s="28"/>
      <c r="AG51" s="44" t="s">
        <v>6</v>
      </c>
      <c r="AH51" s="33"/>
      <c r="AI51" s="1">
        <f t="shared" si="48"/>
        <v>0</v>
      </c>
      <c r="AJ51" s="1">
        <f t="shared" si="49"/>
        <v>1</v>
      </c>
      <c r="AK51" s="1"/>
      <c r="AL51" s="34"/>
      <c r="AM51" s="1" t="str">
        <f t="shared" si="50"/>
        <v/>
      </c>
      <c r="AN51" s="1" t="str">
        <f t="shared" si="51"/>
        <v/>
      </c>
      <c r="AO51" s="1" t="e">
        <f t="shared" si="53"/>
        <v>#REF!</v>
      </c>
      <c r="AP51" s="1" t="e">
        <f t="shared" si="54"/>
        <v>#REF!</v>
      </c>
      <c r="AQ51" s="39" t="e">
        <f t="shared" si="52"/>
        <v>#REF!</v>
      </c>
    </row>
    <row r="52" spans="1:43" s="21" customFormat="1">
      <c r="A52" s="22">
        <f t="shared" si="10"/>
        <v>39722</v>
      </c>
      <c r="B52" s="32">
        <v>39734</v>
      </c>
      <c r="C52" s="1" t="s">
        <v>0</v>
      </c>
      <c r="D52" s="1" t="s">
        <v>1</v>
      </c>
      <c r="E52" s="1">
        <f t="shared" si="43"/>
        <v>5</v>
      </c>
      <c r="F52" s="2">
        <v>10</v>
      </c>
      <c r="G52" s="3">
        <v>7</v>
      </c>
      <c r="H52" s="3">
        <v>8</v>
      </c>
      <c r="I52" s="2">
        <v>4</v>
      </c>
      <c r="J52" s="2">
        <v>12</v>
      </c>
      <c r="K52" s="4">
        <v>10</v>
      </c>
      <c r="L52" s="4">
        <v>4</v>
      </c>
      <c r="M52" s="4">
        <v>3</v>
      </c>
      <c r="N52" s="42"/>
      <c r="O52" s="42"/>
      <c r="P52" s="42"/>
      <c r="Q52" s="1">
        <f t="shared" si="44"/>
        <v>0</v>
      </c>
      <c r="T52" s="44" t="s">
        <v>6</v>
      </c>
      <c r="U52" s="1" t="e">
        <f t="shared" si="55"/>
        <v>#REF!</v>
      </c>
      <c r="V52" s="33"/>
      <c r="W52" s="34"/>
      <c r="X52" s="1" t="str">
        <f t="shared" si="45"/>
        <v/>
      </c>
      <c r="Y52" s="1" t="str">
        <f t="shared" si="46"/>
        <v/>
      </c>
      <c r="Z52" s="21">
        <f t="shared" si="31"/>
        <v>49.649999999999991</v>
      </c>
      <c r="AA52" s="21">
        <f t="shared" si="32"/>
        <v>51</v>
      </c>
      <c r="AB52" s="21">
        <f t="shared" si="33"/>
        <v>-1.3500000000000085</v>
      </c>
      <c r="AC52" s="33"/>
      <c r="AD52" s="1">
        <f t="shared" si="47"/>
        <v>0</v>
      </c>
      <c r="AF52" s="28"/>
      <c r="AG52" s="44" t="s">
        <v>6</v>
      </c>
      <c r="AH52" s="33"/>
      <c r="AI52" s="1">
        <f t="shared" si="48"/>
        <v>0</v>
      </c>
      <c r="AJ52" s="1">
        <f t="shared" si="49"/>
        <v>0</v>
      </c>
      <c r="AK52" s="1"/>
      <c r="AL52" s="34"/>
      <c r="AM52" s="1" t="str">
        <f t="shared" si="50"/>
        <v/>
      </c>
      <c r="AN52" s="1" t="str">
        <f t="shared" si="51"/>
        <v/>
      </c>
      <c r="AO52" s="1" t="e">
        <f t="shared" si="53"/>
        <v>#REF!</v>
      </c>
      <c r="AP52" s="1" t="e">
        <f t="shared" si="54"/>
        <v>#REF!</v>
      </c>
      <c r="AQ52" s="39" t="e">
        <f t="shared" si="52"/>
        <v>#REF!</v>
      </c>
    </row>
    <row r="53" spans="1:43" s="21" customFormat="1">
      <c r="A53" s="22">
        <f t="shared" si="10"/>
        <v>39722</v>
      </c>
      <c r="B53" s="32">
        <v>39734</v>
      </c>
      <c r="C53" s="1" t="s">
        <v>0</v>
      </c>
      <c r="D53" s="1" t="s">
        <v>1</v>
      </c>
      <c r="E53" s="1">
        <f t="shared" si="43"/>
        <v>6</v>
      </c>
      <c r="F53" s="2">
        <v>11</v>
      </c>
      <c r="G53" s="3">
        <v>13</v>
      </c>
      <c r="H53" s="3">
        <v>9</v>
      </c>
      <c r="I53" s="2">
        <v>14</v>
      </c>
      <c r="J53" s="2">
        <v>4</v>
      </c>
      <c r="K53" s="4">
        <v>14</v>
      </c>
      <c r="L53" s="4">
        <v>4</v>
      </c>
      <c r="M53" s="4">
        <v>6</v>
      </c>
      <c r="N53" s="42"/>
      <c r="O53" s="42"/>
      <c r="P53" s="42"/>
      <c r="Q53" s="1">
        <f t="shared" si="44"/>
        <v>0</v>
      </c>
      <c r="T53" s="44">
        <v>1</v>
      </c>
      <c r="U53" s="1" t="e">
        <f t="shared" si="55"/>
        <v>#REF!</v>
      </c>
      <c r="V53" s="33"/>
      <c r="W53" s="34"/>
      <c r="X53" s="1">
        <f t="shared" si="45"/>
        <v>1.5</v>
      </c>
      <c r="Y53" s="1" t="str">
        <f t="shared" si="46"/>
        <v/>
      </c>
      <c r="Z53" s="21">
        <f t="shared" si="31"/>
        <v>49.649999999999991</v>
      </c>
      <c r="AA53" s="21">
        <f t="shared" si="32"/>
        <v>52.5</v>
      </c>
      <c r="AB53" s="21">
        <f t="shared" si="33"/>
        <v>-2.8500000000000085</v>
      </c>
      <c r="AC53" s="33"/>
      <c r="AD53" s="1">
        <f t="shared" si="47"/>
        <v>0</v>
      </c>
      <c r="AF53" s="28"/>
      <c r="AG53" s="44">
        <v>1</v>
      </c>
      <c r="AH53" s="33"/>
      <c r="AI53" s="1">
        <f t="shared" si="48"/>
        <v>0</v>
      </c>
      <c r="AJ53" s="1">
        <f t="shared" si="49"/>
        <v>0</v>
      </c>
      <c r="AK53" s="1"/>
      <c r="AL53" s="34"/>
      <c r="AM53" s="1">
        <f t="shared" si="50"/>
        <v>1.5</v>
      </c>
      <c r="AN53" s="1" t="str">
        <f t="shared" si="51"/>
        <v/>
      </c>
      <c r="AO53" s="1" t="e">
        <f t="shared" si="53"/>
        <v>#REF!</v>
      </c>
      <c r="AP53" s="1" t="e">
        <f t="shared" si="54"/>
        <v>#REF!</v>
      </c>
      <c r="AQ53" s="39" t="e">
        <f t="shared" si="52"/>
        <v>#REF!</v>
      </c>
    </row>
    <row r="54" spans="1:43" s="21" customFormat="1">
      <c r="A54" s="22">
        <f t="shared" si="10"/>
        <v>39722</v>
      </c>
      <c r="B54" s="32">
        <v>39734</v>
      </c>
      <c r="C54" s="1" t="s">
        <v>0</v>
      </c>
      <c r="D54" s="1" t="s">
        <v>1</v>
      </c>
      <c r="E54" s="1">
        <f t="shared" si="43"/>
        <v>7</v>
      </c>
      <c r="F54" s="2">
        <v>12</v>
      </c>
      <c r="G54" s="3">
        <v>9</v>
      </c>
      <c r="H54" s="3">
        <v>10</v>
      </c>
      <c r="I54" s="2">
        <v>8</v>
      </c>
      <c r="J54" s="2">
        <v>5</v>
      </c>
      <c r="K54" s="4">
        <v>12</v>
      </c>
      <c r="L54" s="4">
        <v>2</v>
      </c>
      <c r="M54" s="4">
        <v>10</v>
      </c>
      <c r="N54" s="42"/>
      <c r="O54" s="42"/>
      <c r="P54" s="42"/>
      <c r="Q54" s="1">
        <f t="shared" si="44"/>
        <v>1</v>
      </c>
      <c r="T54" s="44">
        <v>1</v>
      </c>
      <c r="U54" s="1" t="e">
        <f t="shared" si="55"/>
        <v>#REF!</v>
      </c>
      <c r="V54" s="33"/>
      <c r="W54" s="34">
        <v>2.5499999999999998</v>
      </c>
      <c r="X54" s="1">
        <f t="shared" si="45"/>
        <v>1.5</v>
      </c>
      <c r="Y54" s="1">
        <f t="shared" si="46"/>
        <v>2.5499999999999998</v>
      </c>
      <c r="Z54" s="21">
        <f t="shared" si="31"/>
        <v>52.199999999999989</v>
      </c>
      <c r="AA54" s="21">
        <f t="shared" si="32"/>
        <v>54</v>
      </c>
      <c r="AB54" s="21">
        <f t="shared" si="33"/>
        <v>-1.8000000000000114</v>
      </c>
      <c r="AC54" s="33"/>
      <c r="AD54" s="1">
        <f t="shared" si="47"/>
        <v>0</v>
      </c>
      <c r="AF54" s="28"/>
      <c r="AG54" s="44">
        <v>1</v>
      </c>
      <c r="AH54" s="33"/>
      <c r="AI54" s="1">
        <f t="shared" si="48"/>
        <v>0</v>
      </c>
      <c r="AJ54" s="1">
        <f t="shared" si="49"/>
        <v>1</v>
      </c>
      <c r="AK54" s="1"/>
      <c r="AL54" s="34"/>
      <c r="AM54" s="1">
        <f t="shared" si="50"/>
        <v>1.5</v>
      </c>
      <c r="AN54" s="1" t="str">
        <f t="shared" si="51"/>
        <v/>
      </c>
      <c r="AO54" s="1" t="e">
        <f t="shared" si="53"/>
        <v>#REF!</v>
      </c>
      <c r="AP54" s="1" t="e">
        <f t="shared" si="54"/>
        <v>#REF!</v>
      </c>
      <c r="AQ54" s="39" t="e">
        <f t="shared" si="52"/>
        <v>#REF!</v>
      </c>
    </row>
    <row r="55" spans="1:43" s="21" customFormat="1">
      <c r="A55" s="22">
        <f t="shared" si="10"/>
        <v>39722</v>
      </c>
      <c r="B55" s="32">
        <v>39734</v>
      </c>
      <c r="C55" s="1" t="s">
        <v>0</v>
      </c>
      <c r="D55" s="1" t="s">
        <v>1</v>
      </c>
      <c r="E55" s="1">
        <f t="shared" si="43"/>
        <v>8</v>
      </c>
      <c r="F55" s="2">
        <v>1</v>
      </c>
      <c r="G55" s="3">
        <v>5</v>
      </c>
      <c r="H55" s="3">
        <v>8</v>
      </c>
      <c r="I55" s="2">
        <v>4</v>
      </c>
      <c r="J55" s="2">
        <v>6</v>
      </c>
      <c r="K55" s="4">
        <v>4</v>
      </c>
      <c r="L55" s="4">
        <v>6</v>
      </c>
      <c r="M55" s="4">
        <v>2</v>
      </c>
      <c r="N55" s="42"/>
      <c r="O55" s="42"/>
      <c r="P55" s="42"/>
      <c r="Q55" s="1">
        <f t="shared" si="44"/>
        <v>0</v>
      </c>
      <c r="T55" s="44">
        <v>1</v>
      </c>
      <c r="U55" s="1" t="e">
        <f t="shared" si="55"/>
        <v>#REF!</v>
      </c>
      <c r="V55" s="33"/>
      <c r="W55" s="34"/>
      <c r="X55" s="1">
        <f t="shared" si="45"/>
        <v>1.5</v>
      </c>
      <c r="Y55" s="1" t="str">
        <f t="shared" si="46"/>
        <v/>
      </c>
      <c r="Z55" s="21">
        <f t="shared" si="31"/>
        <v>52.199999999999989</v>
      </c>
      <c r="AA55" s="21">
        <f t="shared" si="32"/>
        <v>55.5</v>
      </c>
      <c r="AB55" s="21">
        <f t="shared" si="33"/>
        <v>-3.3000000000000114</v>
      </c>
      <c r="AC55" s="33"/>
      <c r="AD55" s="1">
        <f t="shared" si="47"/>
        <v>0</v>
      </c>
      <c r="AF55" s="28"/>
      <c r="AG55" s="44">
        <v>1</v>
      </c>
      <c r="AH55" s="33"/>
      <c r="AI55" s="1">
        <f t="shared" si="48"/>
        <v>0</v>
      </c>
      <c r="AJ55" s="1">
        <f t="shared" si="49"/>
        <v>0</v>
      </c>
      <c r="AK55" s="1"/>
      <c r="AL55" s="34"/>
      <c r="AM55" s="1">
        <f t="shared" si="50"/>
        <v>1.5</v>
      </c>
      <c r="AN55" s="1" t="str">
        <f t="shared" si="51"/>
        <v/>
      </c>
      <c r="AO55" s="1" t="e">
        <f t="shared" si="53"/>
        <v>#REF!</v>
      </c>
      <c r="AP55" s="1" t="e">
        <f t="shared" si="54"/>
        <v>#REF!</v>
      </c>
      <c r="AQ55" s="39" t="e">
        <f t="shared" si="52"/>
        <v>#REF!</v>
      </c>
    </row>
    <row r="56" spans="1:43" s="21" customFormat="1">
      <c r="A56" s="22">
        <f t="shared" si="10"/>
        <v>39722</v>
      </c>
      <c r="B56" s="32">
        <v>39736</v>
      </c>
      <c r="C56" s="1" t="s">
        <v>0</v>
      </c>
      <c r="D56" s="1" t="s">
        <v>1</v>
      </c>
      <c r="E56" s="1">
        <f t="shared" si="43"/>
        <v>1</v>
      </c>
      <c r="F56" s="2">
        <v>7</v>
      </c>
      <c r="G56" s="3">
        <v>8</v>
      </c>
      <c r="H56" s="3">
        <v>13</v>
      </c>
      <c r="I56" s="2">
        <v>12</v>
      </c>
      <c r="J56" s="2">
        <v>1</v>
      </c>
      <c r="K56" s="4">
        <v>8</v>
      </c>
      <c r="L56" s="4">
        <v>4</v>
      </c>
      <c r="M56" s="4">
        <v>12</v>
      </c>
      <c r="N56" s="42"/>
      <c r="O56" s="42"/>
      <c r="P56" s="42"/>
      <c r="Q56" s="1">
        <f t="shared" si="44"/>
        <v>0</v>
      </c>
      <c r="T56" s="44">
        <v>1</v>
      </c>
      <c r="U56" s="1" t="e">
        <f t="shared" si="55"/>
        <v>#REF!</v>
      </c>
      <c r="V56" s="33"/>
      <c r="W56" s="34"/>
      <c r="X56" s="1">
        <f t="shared" si="45"/>
        <v>1.5</v>
      </c>
      <c r="Y56" s="1" t="str">
        <f t="shared" si="46"/>
        <v/>
      </c>
      <c r="Z56" s="21">
        <f t="shared" si="31"/>
        <v>52.199999999999989</v>
      </c>
      <c r="AA56" s="21">
        <f t="shared" si="32"/>
        <v>57</v>
      </c>
      <c r="AB56" s="21">
        <f t="shared" si="33"/>
        <v>-4.8000000000000114</v>
      </c>
      <c r="AC56" s="33"/>
      <c r="AD56" s="1">
        <f t="shared" si="47"/>
        <v>0</v>
      </c>
      <c r="AF56" s="28"/>
      <c r="AG56" s="44">
        <v>1</v>
      </c>
      <c r="AH56" s="33"/>
      <c r="AI56" s="1">
        <f t="shared" si="48"/>
        <v>1</v>
      </c>
      <c r="AJ56" s="1">
        <f t="shared" si="49"/>
        <v>0</v>
      </c>
      <c r="AK56" s="1"/>
      <c r="AL56" s="34"/>
      <c r="AM56" s="1">
        <f t="shared" si="50"/>
        <v>1.5</v>
      </c>
      <c r="AN56" s="1" t="str">
        <f t="shared" si="51"/>
        <v/>
      </c>
      <c r="AO56" s="1" t="e">
        <f t="shared" si="53"/>
        <v>#REF!</v>
      </c>
      <c r="AP56" s="1" t="e">
        <f t="shared" si="54"/>
        <v>#REF!</v>
      </c>
      <c r="AQ56" s="39" t="e">
        <f t="shared" si="52"/>
        <v>#REF!</v>
      </c>
    </row>
    <row r="57" spans="1:43" s="21" customFormat="1">
      <c r="A57" s="22">
        <f t="shared" si="10"/>
        <v>39722</v>
      </c>
      <c r="B57" s="32">
        <v>39736</v>
      </c>
      <c r="C57" s="1" t="s">
        <v>0</v>
      </c>
      <c r="D57" s="1" t="s">
        <v>1</v>
      </c>
      <c r="E57" s="1">
        <f t="shared" si="43"/>
        <v>2</v>
      </c>
      <c r="F57" s="2">
        <v>4</v>
      </c>
      <c r="G57" s="3">
        <v>1</v>
      </c>
      <c r="H57" s="3">
        <v>5</v>
      </c>
      <c r="I57" s="2">
        <v>6</v>
      </c>
      <c r="J57" s="2">
        <v>2</v>
      </c>
      <c r="K57" s="4">
        <v>14</v>
      </c>
      <c r="L57" s="4">
        <v>5</v>
      </c>
      <c r="M57" s="4">
        <v>3</v>
      </c>
      <c r="N57" s="42"/>
      <c r="O57" s="42"/>
      <c r="P57" s="42"/>
      <c r="Q57" s="1">
        <f t="shared" si="44"/>
        <v>1</v>
      </c>
      <c r="T57" s="44">
        <v>1</v>
      </c>
      <c r="U57" s="1" t="e">
        <f t="shared" si="55"/>
        <v>#REF!</v>
      </c>
      <c r="V57" s="33"/>
      <c r="W57" s="34">
        <v>4.3499999999999996</v>
      </c>
      <c r="X57" s="1">
        <f t="shared" si="45"/>
        <v>1.5</v>
      </c>
      <c r="Y57" s="1">
        <f t="shared" si="46"/>
        <v>4.3499999999999996</v>
      </c>
      <c r="Z57" s="21">
        <f t="shared" si="31"/>
        <v>56.54999999999999</v>
      </c>
      <c r="AA57" s="21">
        <f t="shared" si="32"/>
        <v>58.5</v>
      </c>
      <c r="AB57" s="21">
        <f t="shared" si="33"/>
        <v>-1.9500000000000099</v>
      </c>
      <c r="AC57" s="33"/>
      <c r="AD57" s="1">
        <f t="shared" si="47"/>
        <v>0</v>
      </c>
      <c r="AF57" s="28"/>
      <c r="AG57" s="44">
        <v>1</v>
      </c>
      <c r="AH57" s="33"/>
      <c r="AI57" s="1">
        <f t="shared" si="48"/>
        <v>0</v>
      </c>
      <c r="AJ57" s="1">
        <f t="shared" si="49"/>
        <v>1</v>
      </c>
      <c r="AK57" s="1"/>
      <c r="AL57" s="34"/>
      <c r="AM57" s="1">
        <f t="shared" si="50"/>
        <v>1.5</v>
      </c>
      <c r="AN57" s="1" t="str">
        <f t="shared" si="51"/>
        <v/>
      </c>
      <c r="AO57" s="1" t="e">
        <f t="shared" si="53"/>
        <v>#REF!</v>
      </c>
      <c r="AP57" s="1" t="e">
        <f t="shared" si="54"/>
        <v>#REF!</v>
      </c>
      <c r="AQ57" s="39" t="e">
        <f t="shared" si="52"/>
        <v>#REF!</v>
      </c>
    </row>
    <row r="58" spans="1:43" s="21" customFormat="1">
      <c r="A58" s="22">
        <f t="shared" si="10"/>
        <v>39722</v>
      </c>
      <c r="B58" s="32">
        <v>39736</v>
      </c>
      <c r="C58" s="1" t="s">
        <v>0</v>
      </c>
      <c r="D58" s="1" t="s">
        <v>1</v>
      </c>
      <c r="E58" s="1">
        <f t="shared" si="43"/>
        <v>3</v>
      </c>
      <c r="F58" s="2">
        <v>8</v>
      </c>
      <c r="G58" s="3">
        <v>9</v>
      </c>
      <c r="H58" s="3">
        <v>11</v>
      </c>
      <c r="I58" s="2">
        <v>6</v>
      </c>
      <c r="J58" s="2">
        <v>5</v>
      </c>
      <c r="K58" s="4">
        <v>11</v>
      </c>
      <c r="L58" s="4">
        <v>9</v>
      </c>
      <c r="M58" s="4">
        <v>5</v>
      </c>
      <c r="N58" s="42"/>
      <c r="O58" s="42"/>
      <c r="P58" s="42"/>
      <c r="Q58" s="1">
        <f t="shared" si="44"/>
        <v>1</v>
      </c>
      <c r="T58" s="44" t="s">
        <v>6</v>
      </c>
      <c r="U58" s="1" t="e">
        <f t="shared" si="55"/>
        <v>#REF!</v>
      </c>
      <c r="V58" s="33"/>
      <c r="W58" s="34"/>
      <c r="X58" s="1" t="str">
        <f t="shared" si="45"/>
        <v/>
      </c>
      <c r="Y58" s="1" t="str">
        <f t="shared" si="46"/>
        <v/>
      </c>
      <c r="Z58" s="21">
        <f t="shared" si="31"/>
        <v>56.54999999999999</v>
      </c>
      <c r="AA58" s="21">
        <f t="shared" si="32"/>
        <v>58.5</v>
      </c>
      <c r="AB58" s="21">
        <f t="shared" si="33"/>
        <v>-1.9500000000000099</v>
      </c>
      <c r="AC58" s="33"/>
      <c r="AD58" s="1">
        <f t="shared" si="47"/>
        <v>1</v>
      </c>
      <c r="AF58" s="28"/>
      <c r="AG58" s="44">
        <v>1</v>
      </c>
      <c r="AH58" s="33"/>
      <c r="AI58" s="1">
        <f t="shared" si="48"/>
        <v>1</v>
      </c>
      <c r="AJ58" s="1">
        <f t="shared" si="49"/>
        <v>1</v>
      </c>
      <c r="AK58" s="1"/>
      <c r="AL58" s="34">
        <v>15.75</v>
      </c>
      <c r="AM58" s="1">
        <f t="shared" si="50"/>
        <v>1.5</v>
      </c>
      <c r="AN58" s="1">
        <f t="shared" si="51"/>
        <v>15.75</v>
      </c>
      <c r="AO58" s="1" t="e">
        <f t="shared" si="53"/>
        <v>#REF!</v>
      </c>
      <c r="AP58" s="1" t="e">
        <f t="shared" si="54"/>
        <v>#REF!</v>
      </c>
      <c r="AQ58" s="39" t="e">
        <f t="shared" si="52"/>
        <v>#REF!</v>
      </c>
    </row>
    <row r="59" spans="1:43" s="21" customFormat="1">
      <c r="A59" s="22">
        <f t="shared" si="10"/>
        <v>39722</v>
      </c>
      <c r="B59" s="32">
        <v>39736</v>
      </c>
      <c r="C59" s="1" t="s">
        <v>0</v>
      </c>
      <c r="D59" s="1" t="s">
        <v>1</v>
      </c>
      <c r="E59" s="1">
        <f t="shared" si="43"/>
        <v>4</v>
      </c>
      <c r="F59" s="2">
        <v>3</v>
      </c>
      <c r="G59" s="3">
        <v>8</v>
      </c>
      <c r="H59" s="3">
        <v>6</v>
      </c>
      <c r="I59" s="2">
        <v>10</v>
      </c>
      <c r="J59" s="2">
        <v>5</v>
      </c>
      <c r="K59" s="4">
        <v>6</v>
      </c>
      <c r="L59" s="4">
        <v>9</v>
      </c>
      <c r="M59" s="4">
        <v>8</v>
      </c>
      <c r="N59" s="42"/>
      <c r="O59" s="42"/>
      <c r="P59" s="42"/>
      <c r="Q59" s="1">
        <f t="shared" si="44"/>
        <v>1</v>
      </c>
      <c r="T59" s="44" t="s">
        <v>6</v>
      </c>
      <c r="U59" s="1" t="e">
        <f t="shared" si="55"/>
        <v>#REF!</v>
      </c>
      <c r="V59" s="33"/>
      <c r="W59" s="34"/>
      <c r="X59" s="1" t="str">
        <f t="shared" si="45"/>
        <v/>
      </c>
      <c r="Y59" s="1" t="str">
        <f t="shared" si="46"/>
        <v/>
      </c>
      <c r="Z59" s="21">
        <f t="shared" si="31"/>
        <v>56.54999999999999</v>
      </c>
      <c r="AA59" s="21">
        <f t="shared" si="32"/>
        <v>58.5</v>
      </c>
      <c r="AB59" s="21">
        <f t="shared" si="33"/>
        <v>-1.9500000000000099</v>
      </c>
      <c r="AC59" s="33"/>
      <c r="AD59" s="1">
        <f t="shared" si="47"/>
        <v>1</v>
      </c>
      <c r="AF59" s="28"/>
      <c r="AG59" s="44">
        <v>1</v>
      </c>
      <c r="AH59" s="33"/>
      <c r="AI59" s="1">
        <f t="shared" si="48"/>
        <v>1</v>
      </c>
      <c r="AJ59" s="1">
        <f t="shared" si="49"/>
        <v>1</v>
      </c>
      <c r="AK59" s="1"/>
      <c r="AL59" s="34">
        <v>8.4</v>
      </c>
      <c r="AM59" s="1">
        <f t="shared" si="50"/>
        <v>1.5</v>
      </c>
      <c r="AN59" s="1">
        <f t="shared" si="51"/>
        <v>8.4</v>
      </c>
      <c r="AO59" s="1" t="e">
        <f t="shared" si="53"/>
        <v>#REF!</v>
      </c>
      <c r="AP59" s="1" t="e">
        <f t="shared" si="54"/>
        <v>#REF!</v>
      </c>
      <c r="AQ59" s="39" t="e">
        <f t="shared" si="52"/>
        <v>#REF!</v>
      </c>
    </row>
    <row r="60" spans="1:43" s="21" customFormat="1">
      <c r="A60" s="22">
        <f t="shared" si="10"/>
        <v>39722</v>
      </c>
      <c r="B60" s="32">
        <v>39736</v>
      </c>
      <c r="C60" s="1" t="s">
        <v>0</v>
      </c>
      <c r="D60" s="1" t="s">
        <v>1</v>
      </c>
      <c r="E60" s="1">
        <f t="shared" si="43"/>
        <v>5</v>
      </c>
      <c r="F60" s="2">
        <v>7</v>
      </c>
      <c r="G60" s="3">
        <v>10</v>
      </c>
      <c r="H60" s="3">
        <v>8</v>
      </c>
      <c r="I60" s="2">
        <v>3</v>
      </c>
      <c r="J60" s="2">
        <v>4</v>
      </c>
      <c r="K60" s="4">
        <v>3</v>
      </c>
      <c r="L60" s="4">
        <v>8</v>
      </c>
      <c r="M60" s="4">
        <v>7</v>
      </c>
      <c r="N60" s="42"/>
      <c r="O60" s="42"/>
      <c r="P60" s="42"/>
      <c r="Q60" s="1">
        <f t="shared" si="44"/>
        <v>1</v>
      </c>
      <c r="T60" s="44" t="s">
        <v>6</v>
      </c>
      <c r="U60" s="1" t="e">
        <f t="shared" si="55"/>
        <v>#REF!</v>
      </c>
      <c r="V60" s="33"/>
      <c r="W60" s="34"/>
      <c r="X60" s="1" t="str">
        <f t="shared" si="45"/>
        <v/>
      </c>
      <c r="Y60" s="1" t="str">
        <f t="shared" si="46"/>
        <v/>
      </c>
      <c r="Z60" s="21">
        <f t="shared" si="31"/>
        <v>56.54999999999999</v>
      </c>
      <c r="AA60" s="21">
        <f t="shared" si="32"/>
        <v>58.5</v>
      </c>
      <c r="AB60" s="21">
        <f t="shared" si="33"/>
        <v>-1.9500000000000099</v>
      </c>
      <c r="AC60" s="33"/>
      <c r="AD60" s="1">
        <f t="shared" si="47"/>
        <v>0</v>
      </c>
      <c r="AF60" s="28"/>
      <c r="AG60" s="44">
        <v>1</v>
      </c>
      <c r="AH60" s="33"/>
      <c r="AI60" s="1">
        <f t="shared" si="48"/>
        <v>0</v>
      </c>
      <c r="AJ60" s="1">
        <f t="shared" si="49"/>
        <v>1</v>
      </c>
      <c r="AK60" s="1"/>
      <c r="AL60" s="34"/>
      <c r="AM60" s="1">
        <f t="shared" si="50"/>
        <v>1.5</v>
      </c>
      <c r="AN60" s="1" t="str">
        <f t="shared" si="51"/>
        <v/>
      </c>
      <c r="AO60" s="1" t="e">
        <f t="shared" si="53"/>
        <v>#REF!</v>
      </c>
      <c r="AP60" s="1" t="e">
        <f t="shared" si="54"/>
        <v>#REF!</v>
      </c>
      <c r="AQ60" s="39" t="e">
        <f t="shared" si="52"/>
        <v>#REF!</v>
      </c>
    </row>
    <row r="61" spans="1:43" s="21" customFormat="1">
      <c r="A61" s="22">
        <f t="shared" si="10"/>
        <v>39722</v>
      </c>
      <c r="B61" s="32">
        <v>39736</v>
      </c>
      <c r="C61" s="1" t="s">
        <v>0</v>
      </c>
      <c r="D61" s="1" t="s">
        <v>1</v>
      </c>
      <c r="E61" s="1">
        <f t="shared" si="43"/>
        <v>6</v>
      </c>
      <c r="F61" s="2">
        <v>4</v>
      </c>
      <c r="G61" s="3">
        <v>1</v>
      </c>
      <c r="H61" s="3">
        <v>5</v>
      </c>
      <c r="I61" s="2">
        <v>6</v>
      </c>
      <c r="J61" s="2">
        <v>14</v>
      </c>
      <c r="K61" s="4">
        <v>1</v>
      </c>
      <c r="L61" s="4">
        <v>13</v>
      </c>
      <c r="M61" s="4">
        <v>6</v>
      </c>
      <c r="N61" s="42"/>
      <c r="O61" s="42"/>
      <c r="P61" s="42"/>
      <c r="Q61" s="1">
        <f t="shared" si="44"/>
        <v>0</v>
      </c>
      <c r="T61" s="44" t="s">
        <v>6</v>
      </c>
      <c r="U61" s="1" t="e">
        <f t="shared" si="55"/>
        <v>#REF!</v>
      </c>
      <c r="V61" s="33"/>
      <c r="W61" s="34"/>
      <c r="X61" s="1" t="str">
        <f t="shared" si="45"/>
        <v/>
      </c>
      <c r="Y61" s="1" t="str">
        <f t="shared" si="46"/>
        <v/>
      </c>
      <c r="Z61" s="21">
        <f t="shared" si="31"/>
        <v>56.54999999999999</v>
      </c>
      <c r="AA61" s="21">
        <f t="shared" si="32"/>
        <v>58.5</v>
      </c>
      <c r="AB61" s="21">
        <f t="shared" si="33"/>
        <v>-1.9500000000000099</v>
      </c>
      <c r="AC61" s="33"/>
      <c r="AD61" s="1">
        <f t="shared" si="47"/>
        <v>0</v>
      </c>
      <c r="AF61" s="28"/>
      <c r="AG61" s="44">
        <v>1</v>
      </c>
      <c r="AH61" s="33"/>
      <c r="AI61" s="1">
        <f t="shared" si="48"/>
        <v>1</v>
      </c>
      <c r="AJ61" s="1">
        <f t="shared" si="49"/>
        <v>0</v>
      </c>
      <c r="AK61" s="1"/>
      <c r="AL61" s="34"/>
      <c r="AM61" s="1">
        <f t="shared" si="50"/>
        <v>1.5</v>
      </c>
      <c r="AN61" s="1" t="str">
        <f t="shared" si="51"/>
        <v/>
      </c>
      <c r="AO61" s="1" t="e">
        <f t="shared" si="53"/>
        <v>#REF!</v>
      </c>
      <c r="AP61" s="1" t="e">
        <f t="shared" si="54"/>
        <v>#REF!</v>
      </c>
      <c r="AQ61" s="39" t="e">
        <f t="shared" si="52"/>
        <v>#REF!</v>
      </c>
    </row>
    <row r="62" spans="1:43" s="21" customFormat="1">
      <c r="A62" s="22">
        <f t="shared" si="10"/>
        <v>39722</v>
      </c>
      <c r="B62" s="32">
        <v>39736</v>
      </c>
      <c r="C62" s="1" t="s">
        <v>0</v>
      </c>
      <c r="D62" s="1" t="s">
        <v>1</v>
      </c>
      <c r="E62" s="1">
        <f t="shared" si="43"/>
        <v>7</v>
      </c>
      <c r="F62" s="2">
        <v>13</v>
      </c>
      <c r="G62" s="3">
        <v>15</v>
      </c>
      <c r="H62" s="3">
        <v>12</v>
      </c>
      <c r="I62" s="2">
        <v>8</v>
      </c>
      <c r="J62" s="2">
        <v>16</v>
      </c>
      <c r="K62" s="4">
        <v>15</v>
      </c>
      <c r="L62" s="4">
        <v>13</v>
      </c>
      <c r="M62" s="4">
        <v>12</v>
      </c>
      <c r="N62" s="42"/>
      <c r="O62" s="42"/>
      <c r="P62" s="42"/>
      <c r="Q62" s="1">
        <f t="shared" si="44"/>
        <v>1</v>
      </c>
      <c r="T62" s="44">
        <v>1</v>
      </c>
      <c r="U62" s="1" t="e">
        <f t="shared" si="55"/>
        <v>#REF!</v>
      </c>
      <c r="V62" s="33"/>
      <c r="W62" s="34">
        <v>2.7</v>
      </c>
      <c r="X62" s="1">
        <f t="shared" si="45"/>
        <v>1.5</v>
      </c>
      <c r="Y62" s="1">
        <f t="shared" si="46"/>
        <v>2.7</v>
      </c>
      <c r="Z62" s="21">
        <f t="shared" si="31"/>
        <v>59.249999999999993</v>
      </c>
      <c r="AA62" s="21">
        <f t="shared" si="32"/>
        <v>60</v>
      </c>
      <c r="AB62" s="21">
        <f t="shared" si="33"/>
        <v>-0.75000000000000711</v>
      </c>
      <c r="AC62" s="33"/>
      <c r="AD62" s="1">
        <f t="shared" si="47"/>
        <v>1</v>
      </c>
      <c r="AF62" s="28"/>
      <c r="AG62" s="44">
        <v>1</v>
      </c>
      <c r="AH62" s="33"/>
      <c r="AI62" s="1">
        <f t="shared" si="48"/>
        <v>1</v>
      </c>
      <c r="AJ62" s="1">
        <f t="shared" si="49"/>
        <v>1</v>
      </c>
      <c r="AK62" s="1"/>
      <c r="AL62" s="34">
        <v>7.35</v>
      </c>
      <c r="AM62" s="1">
        <f t="shared" si="50"/>
        <v>1.5</v>
      </c>
      <c r="AN62" s="1">
        <f t="shared" si="51"/>
        <v>7.35</v>
      </c>
      <c r="AO62" s="1" t="e">
        <f t="shared" si="53"/>
        <v>#REF!</v>
      </c>
      <c r="AP62" s="1" t="e">
        <f t="shared" si="54"/>
        <v>#REF!</v>
      </c>
      <c r="AQ62" s="39" t="e">
        <f t="shared" si="52"/>
        <v>#REF!</v>
      </c>
    </row>
    <row r="63" spans="1:43" s="21" customFormat="1">
      <c r="A63" s="22">
        <f t="shared" si="10"/>
        <v>39722</v>
      </c>
      <c r="B63" s="32">
        <v>39736</v>
      </c>
      <c r="C63" s="1" t="s">
        <v>0</v>
      </c>
      <c r="D63" s="1" t="s">
        <v>1</v>
      </c>
      <c r="E63" s="1">
        <f t="shared" si="43"/>
        <v>8</v>
      </c>
      <c r="F63" s="2">
        <v>4</v>
      </c>
      <c r="G63" s="3">
        <v>10</v>
      </c>
      <c r="H63" s="3">
        <v>9</v>
      </c>
      <c r="I63" s="2">
        <v>7</v>
      </c>
      <c r="J63" s="2">
        <v>12</v>
      </c>
      <c r="K63" s="4">
        <v>1</v>
      </c>
      <c r="L63" s="4">
        <v>10</v>
      </c>
      <c r="M63" s="4">
        <v>7</v>
      </c>
      <c r="N63" s="42"/>
      <c r="O63" s="42"/>
      <c r="P63" s="42"/>
      <c r="Q63" s="1">
        <f t="shared" si="44"/>
        <v>0</v>
      </c>
      <c r="T63" s="44">
        <v>1</v>
      </c>
      <c r="U63" s="1" t="e">
        <f t="shared" si="55"/>
        <v>#REF!</v>
      </c>
      <c r="V63" s="33"/>
      <c r="W63" s="34"/>
      <c r="X63" s="1">
        <f t="shared" si="45"/>
        <v>1.5</v>
      </c>
      <c r="Y63" s="1" t="str">
        <f t="shared" si="46"/>
        <v/>
      </c>
      <c r="Z63" s="21">
        <f t="shared" si="31"/>
        <v>59.249999999999993</v>
      </c>
      <c r="AA63" s="21">
        <f t="shared" si="32"/>
        <v>61.5</v>
      </c>
      <c r="AB63" s="21">
        <f t="shared" si="33"/>
        <v>-2.2500000000000071</v>
      </c>
      <c r="AC63" s="33"/>
      <c r="AD63" s="1">
        <f t="shared" si="47"/>
        <v>0</v>
      </c>
      <c r="AF63" s="28"/>
      <c r="AG63" s="44">
        <v>1</v>
      </c>
      <c r="AH63" s="33"/>
      <c r="AI63" s="1">
        <f t="shared" si="48"/>
        <v>1</v>
      </c>
      <c r="AJ63" s="1">
        <f t="shared" si="49"/>
        <v>0</v>
      </c>
      <c r="AK63" s="1"/>
      <c r="AL63" s="34"/>
      <c r="AM63" s="1">
        <f t="shared" si="50"/>
        <v>1.5</v>
      </c>
      <c r="AN63" s="1" t="str">
        <f t="shared" si="51"/>
        <v/>
      </c>
      <c r="AO63" s="1" t="e">
        <f t="shared" si="53"/>
        <v>#REF!</v>
      </c>
      <c r="AP63" s="1" t="e">
        <f t="shared" si="54"/>
        <v>#REF!</v>
      </c>
      <c r="AQ63" s="39" t="e">
        <f t="shared" si="52"/>
        <v>#REF!</v>
      </c>
    </row>
    <row r="64" spans="1:43" s="21" customFormat="1">
      <c r="A64" s="22">
        <f t="shared" si="10"/>
        <v>39722</v>
      </c>
      <c r="B64" s="32">
        <v>39741</v>
      </c>
      <c r="C64" s="1" t="s">
        <v>0</v>
      </c>
      <c r="D64" s="1" t="s">
        <v>1</v>
      </c>
      <c r="E64" s="1">
        <f t="shared" si="43"/>
        <v>1</v>
      </c>
      <c r="F64" s="2">
        <v>13</v>
      </c>
      <c r="G64" s="3">
        <v>15</v>
      </c>
      <c r="H64" s="3">
        <v>1</v>
      </c>
      <c r="I64" s="2">
        <v>16</v>
      </c>
      <c r="J64" s="2">
        <v>4</v>
      </c>
      <c r="K64" s="4">
        <v>9</v>
      </c>
      <c r="L64" s="4">
        <v>7</v>
      </c>
      <c r="M64" s="4">
        <v>13</v>
      </c>
      <c r="N64" s="42"/>
      <c r="O64" s="42"/>
      <c r="P64" s="42"/>
      <c r="Q64" s="1">
        <f t="shared" si="44"/>
        <v>0</v>
      </c>
      <c r="T64" s="44">
        <v>1</v>
      </c>
      <c r="U64" s="1" t="e">
        <f t="shared" si="55"/>
        <v>#REF!</v>
      </c>
      <c r="V64" s="33"/>
      <c r="W64" s="34"/>
      <c r="X64" s="1">
        <f t="shared" si="45"/>
        <v>1.5</v>
      </c>
      <c r="Y64" s="1" t="str">
        <f t="shared" si="46"/>
        <v/>
      </c>
      <c r="Z64" s="21">
        <f t="shared" si="31"/>
        <v>59.249999999999993</v>
      </c>
      <c r="AA64" s="21">
        <f t="shared" si="32"/>
        <v>63</v>
      </c>
      <c r="AB64" s="21">
        <f t="shared" si="33"/>
        <v>-3.7500000000000071</v>
      </c>
      <c r="AC64" s="33"/>
      <c r="AD64" s="1">
        <f t="shared" si="47"/>
        <v>0</v>
      </c>
      <c r="AF64" s="28"/>
      <c r="AG64" s="44">
        <v>1</v>
      </c>
      <c r="AH64" s="33"/>
      <c r="AI64" s="1">
        <f t="shared" si="48"/>
        <v>0</v>
      </c>
      <c r="AJ64" s="1">
        <f t="shared" si="49"/>
        <v>0</v>
      </c>
      <c r="AK64" s="1"/>
      <c r="AL64" s="34"/>
      <c r="AM64" s="1">
        <f t="shared" si="50"/>
        <v>1.5</v>
      </c>
      <c r="AN64" s="1" t="str">
        <f t="shared" si="51"/>
        <v/>
      </c>
      <c r="AO64" s="1" t="e">
        <f t="shared" si="53"/>
        <v>#REF!</v>
      </c>
      <c r="AP64" s="1" t="e">
        <f t="shared" si="54"/>
        <v>#REF!</v>
      </c>
      <c r="AQ64" s="39" t="e">
        <f t="shared" si="52"/>
        <v>#REF!</v>
      </c>
    </row>
    <row r="65" spans="1:43" s="21" customFormat="1">
      <c r="A65" s="22">
        <f t="shared" si="10"/>
        <v>39722</v>
      </c>
      <c r="B65" s="32">
        <v>39741</v>
      </c>
      <c r="C65" s="1" t="s">
        <v>0</v>
      </c>
      <c r="D65" s="1" t="s">
        <v>1</v>
      </c>
      <c r="E65" s="1">
        <f t="shared" si="43"/>
        <v>2</v>
      </c>
      <c r="F65" s="2">
        <v>8</v>
      </c>
      <c r="G65" s="3">
        <v>2</v>
      </c>
      <c r="H65" s="3">
        <v>6</v>
      </c>
      <c r="I65" s="2">
        <v>4</v>
      </c>
      <c r="J65" s="2">
        <v>9</v>
      </c>
      <c r="K65" s="4">
        <v>8</v>
      </c>
      <c r="L65" s="4">
        <v>6</v>
      </c>
      <c r="M65" s="4">
        <v>2</v>
      </c>
      <c r="N65" s="42"/>
      <c r="O65" s="42"/>
      <c r="P65" s="42"/>
      <c r="Q65" s="1">
        <f t="shared" si="44"/>
        <v>1</v>
      </c>
      <c r="T65" s="44">
        <v>1</v>
      </c>
      <c r="U65" s="1" t="e">
        <f t="shared" si="55"/>
        <v>#REF!</v>
      </c>
      <c r="V65" s="33"/>
      <c r="W65" s="34">
        <v>2.7</v>
      </c>
      <c r="X65" s="1">
        <f t="shared" si="45"/>
        <v>1.5</v>
      </c>
      <c r="Y65" s="1">
        <f t="shared" si="46"/>
        <v>2.7</v>
      </c>
      <c r="Z65" s="21">
        <f t="shared" si="31"/>
        <v>61.949999999999996</v>
      </c>
      <c r="AA65" s="21">
        <f t="shared" si="32"/>
        <v>64.5</v>
      </c>
      <c r="AB65" s="21">
        <f t="shared" si="33"/>
        <v>-2.5500000000000043</v>
      </c>
      <c r="AC65" s="33"/>
      <c r="AD65" s="1">
        <f t="shared" si="47"/>
        <v>1</v>
      </c>
      <c r="AF65" s="28"/>
      <c r="AG65" s="44">
        <v>1</v>
      </c>
      <c r="AH65" s="33"/>
      <c r="AI65" s="1">
        <f t="shared" si="48"/>
        <v>1</v>
      </c>
      <c r="AJ65" s="1">
        <f t="shared" si="49"/>
        <v>1</v>
      </c>
      <c r="AK65" s="1"/>
      <c r="AL65" s="34">
        <v>7.95</v>
      </c>
      <c r="AM65" s="1">
        <f t="shared" si="50"/>
        <v>1.5</v>
      </c>
      <c r="AN65" s="1">
        <f t="shared" si="51"/>
        <v>7.95</v>
      </c>
      <c r="AO65" s="1" t="e">
        <f t="shared" si="53"/>
        <v>#REF!</v>
      </c>
      <c r="AP65" s="1" t="e">
        <f t="shared" si="54"/>
        <v>#REF!</v>
      </c>
      <c r="AQ65" s="39" t="e">
        <f t="shared" si="52"/>
        <v>#REF!</v>
      </c>
    </row>
    <row r="66" spans="1:43" s="21" customFormat="1">
      <c r="A66" s="22">
        <f t="shared" si="10"/>
        <v>39722</v>
      </c>
      <c r="B66" s="32">
        <v>39741</v>
      </c>
      <c r="C66" s="1" t="s">
        <v>0</v>
      </c>
      <c r="D66" s="1" t="s">
        <v>1</v>
      </c>
      <c r="E66" s="1">
        <f t="shared" si="43"/>
        <v>3</v>
      </c>
      <c r="F66" s="2">
        <v>4</v>
      </c>
      <c r="G66" s="3">
        <v>8</v>
      </c>
      <c r="H66" s="3">
        <v>5</v>
      </c>
      <c r="I66" s="2">
        <v>6</v>
      </c>
      <c r="J66" s="2">
        <v>1</v>
      </c>
      <c r="K66" s="4">
        <v>5</v>
      </c>
      <c r="L66" s="4">
        <v>3</v>
      </c>
      <c r="M66" s="4">
        <v>6</v>
      </c>
      <c r="N66" s="42"/>
      <c r="O66" s="42"/>
      <c r="P66" s="42"/>
      <c r="Q66" s="1">
        <f t="shared" si="44"/>
        <v>1</v>
      </c>
      <c r="T66" s="44">
        <v>1</v>
      </c>
      <c r="U66" s="1" t="e">
        <f t="shared" si="55"/>
        <v>#REF!</v>
      </c>
      <c r="V66" s="33"/>
      <c r="W66" s="34">
        <v>3.15</v>
      </c>
      <c r="X66" s="1">
        <f t="shared" si="45"/>
        <v>1.5</v>
      </c>
      <c r="Y66" s="1">
        <f t="shared" si="46"/>
        <v>3.15</v>
      </c>
      <c r="Z66" s="21">
        <f t="shared" si="31"/>
        <v>65.099999999999994</v>
      </c>
      <c r="AA66" s="21">
        <f t="shared" si="32"/>
        <v>66</v>
      </c>
      <c r="AB66" s="21">
        <f t="shared" si="33"/>
        <v>-0.90000000000000568</v>
      </c>
      <c r="AC66" s="33"/>
      <c r="AD66" s="1">
        <f t="shared" si="47"/>
        <v>0</v>
      </c>
      <c r="AF66" s="28"/>
      <c r="AG66" s="44" t="s">
        <v>6</v>
      </c>
      <c r="AH66" s="33"/>
      <c r="AI66" s="1">
        <f t="shared" si="48"/>
        <v>0</v>
      </c>
      <c r="AJ66" s="1">
        <f t="shared" si="49"/>
        <v>1</v>
      </c>
      <c r="AK66" s="1"/>
      <c r="AL66" s="34"/>
      <c r="AM66" s="1" t="str">
        <f t="shared" si="50"/>
        <v/>
      </c>
      <c r="AN66" s="1" t="str">
        <f t="shared" si="51"/>
        <v/>
      </c>
      <c r="AO66" s="1" t="e">
        <f t="shared" si="53"/>
        <v>#REF!</v>
      </c>
      <c r="AP66" s="1" t="e">
        <f t="shared" si="54"/>
        <v>#REF!</v>
      </c>
      <c r="AQ66" s="39" t="e">
        <f t="shared" si="52"/>
        <v>#REF!</v>
      </c>
    </row>
    <row r="67" spans="1:43" s="21" customFormat="1">
      <c r="A67" s="22">
        <f t="shared" si="10"/>
        <v>39722</v>
      </c>
      <c r="B67" s="32">
        <v>39741</v>
      </c>
      <c r="C67" s="1" t="s">
        <v>0</v>
      </c>
      <c r="D67" s="1" t="s">
        <v>1</v>
      </c>
      <c r="E67" s="1">
        <f t="shared" si="43"/>
        <v>4</v>
      </c>
      <c r="F67" s="2">
        <v>11</v>
      </c>
      <c r="G67" s="3">
        <v>10</v>
      </c>
      <c r="H67" s="3">
        <v>8</v>
      </c>
      <c r="I67" s="2">
        <v>13</v>
      </c>
      <c r="J67" s="2">
        <v>7</v>
      </c>
      <c r="K67" s="4">
        <v>2</v>
      </c>
      <c r="L67" s="4">
        <v>4</v>
      </c>
      <c r="M67" s="4">
        <v>6</v>
      </c>
      <c r="N67" s="42"/>
      <c r="O67" s="42"/>
      <c r="P67" s="42"/>
      <c r="Q67" s="1">
        <f t="shared" si="44"/>
        <v>0</v>
      </c>
      <c r="T67" s="44" t="s">
        <v>6</v>
      </c>
      <c r="U67" s="1" t="e">
        <f t="shared" si="55"/>
        <v>#REF!</v>
      </c>
      <c r="V67" s="33"/>
      <c r="W67" s="34"/>
      <c r="X67" s="1" t="str">
        <f t="shared" si="45"/>
        <v/>
      </c>
      <c r="Y67" s="1" t="str">
        <f t="shared" si="46"/>
        <v/>
      </c>
      <c r="Z67" s="21">
        <f t="shared" si="31"/>
        <v>65.099999999999994</v>
      </c>
      <c r="AA67" s="21">
        <f t="shared" si="32"/>
        <v>66</v>
      </c>
      <c r="AB67" s="21">
        <f t="shared" si="33"/>
        <v>-0.90000000000000568</v>
      </c>
      <c r="AC67" s="33"/>
      <c r="AD67" s="1">
        <f t="shared" si="47"/>
        <v>0</v>
      </c>
      <c r="AF67" s="28"/>
      <c r="AG67" s="44" t="s">
        <v>6</v>
      </c>
      <c r="AH67" s="33"/>
      <c r="AI67" s="1">
        <f t="shared" si="48"/>
        <v>0</v>
      </c>
      <c r="AJ67" s="1">
        <f t="shared" si="49"/>
        <v>0</v>
      </c>
      <c r="AK67" s="1"/>
      <c r="AL67" s="34"/>
      <c r="AM67" s="1" t="str">
        <f t="shared" si="50"/>
        <v/>
      </c>
      <c r="AN67" s="1" t="str">
        <f t="shared" si="51"/>
        <v/>
      </c>
      <c r="AO67" s="1" t="e">
        <f t="shared" si="53"/>
        <v>#REF!</v>
      </c>
      <c r="AP67" s="1" t="e">
        <f t="shared" si="54"/>
        <v>#REF!</v>
      </c>
      <c r="AQ67" s="39" t="e">
        <f t="shared" si="52"/>
        <v>#REF!</v>
      </c>
    </row>
    <row r="2948" spans="1:55" s="44" customFormat="1" ht="12">
      <c r="A2948" s="70"/>
      <c r="N2948" s="71"/>
      <c r="O2948" s="71"/>
      <c r="P2948" s="71"/>
      <c r="AQ2948" s="72"/>
    </row>
    <row r="2949" spans="1:55" s="44" customFormat="1" ht="12">
      <c r="AQ2949" s="72"/>
    </row>
    <row r="2950" spans="1:55" s="44" customFormat="1" ht="12">
      <c r="AQ2950" s="72"/>
    </row>
    <row r="2951" spans="1:55" s="44" customFormat="1" ht="12">
      <c r="S2951" s="46"/>
      <c r="AF2951" s="46"/>
      <c r="AQ2951" s="72"/>
    </row>
    <row r="2952" spans="1:55" s="44" customFormat="1" ht="12">
      <c r="A2952" s="70"/>
      <c r="B2952" s="73"/>
      <c r="F2952" s="45"/>
      <c r="G2952" s="45"/>
      <c r="H2952" s="45"/>
      <c r="I2952" s="45"/>
      <c r="J2952" s="45"/>
      <c r="K2952" s="45"/>
      <c r="L2952" s="45"/>
      <c r="M2952" s="45"/>
      <c r="Q2952" s="45"/>
      <c r="R2952" s="74"/>
      <c r="S2952" s="45"/>
      <c r="T2952" s="45"/>
      <c r="W2952" s="75"/>
      <c r="X2952" s="45"/>
      <c r="Y2952" s="47"/>
      <c r="Z2952" s="45"/>
      <c r="AA2952" s="45"/>
      <c r="AB2952" s="45"/>
      <c r="AG2952" s="45"/>
      <c r="AL2952" s="75"/>
      <c r="AN2952" s="47"/>
      <c r="AQ2952" s="45"/>
      <c r="BC2952" s="70"/>
    </row>
    <row r="2953" spans="1:55" s="44" customFormat="1" ht="12">
      <c r="N2953" s="45"/>
      <c r="O2953" s="45"/>
      <c r="P2953" s="45"/>
      <c r="S2953" s="47"/>
      <c r="U2953" s="45"/>
      <c r="AB2953" s="45"/>
      <c r="AF2953" s="47"/>
      <c r="AQ2953" s="45"/>
      <c r="BC2953" s="70"/>
    </row>
  </sheetData>
  <mergeCells count="3">
    <mergeCell ref="AT1:AU1"/>
    <mergeCell ref="AV1:AW1"/>
    <mergeCell ref="AX1:AY1"/>
  </mergeCells>
  <conditionalFormatting sqref="AD6">
    <cfRule type="cellIs" dxfId="0" priority="1" stopIfTrue="1" operator="equal">
      <formula>1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0"/>
  <sheetViews>
    <sheetView workbookViewId="0">
      <selection activeCell="F10" sqref="F10"/>
    </sheetView>
  </sheetViews>
  <sheetFormatPr baseColWidth="10" defaultRowHeight="15"/>
  <cols>
    <col min="4" max="4" width="14.7109375" bestFit="1" customWidth="1"/>
  </cols>
  <sheetData>
    <row r="1" spans="1:14" ht="15.75" thickBot="1">
      <c r="A1" s="6"/>
      <c r="B1" s="6">
        <f ca="1">SUM(B4:B11)</f>
        <v>66</v>
      </c>
      <c r="C1" s="6">
        <f t="shared" ref="C1:D1" ca="1" si="0">SUM(C4:C11)</f>
        <v>65.099999999999994</v>
      </c>
      <c r="D1" s="6">
        <f t="shared" ca="1" si="0"/>
        <v>-0.9000000000000048</v>
      </c>
      <c r="H1" s="20"/>
      <c r="I1" s="54"/>
      <c r="J1" s="54"/>
      <c r="K1" s="54"/>
      <c r="L1" s="54"/>
      <c r="M1" s="54"/>
      <c r="N1" s="20"/>
    </row>
    <row r="2" spans="1:14">
      <c r="A2" s="6"/>
      <c r="B2" s="6" t="s">
        <v>2</v>
      </c>
      <c r="C2" s="6" t="s">
        <v>3</v>
      </c>
      <c r="D2" s="6" t="s">
        <v>4</v>
      </c>
      <c r="H2" s="58" t="s">
        <v>14</v>
      </c>
      <c r="I2" s="59"/>
      <c r="J2" s="59"/>
      <c r="K2" s="59"/>
      <c r="L2" s="60"/>
      <c r="M2" s="20"/>
      <c r="N2" s="20"/>
    </row>
    <row r="3" spans="1:14" ht="15.75" thickBot="1">
      <c r="A3" s="6" t="s">
        <v>5</v>
      </c>
      <c r="B3" s="6"/>
      <c r="C3" s="6"/>
      <c r="D3" s="6"/>
      <c r="H3" s="61" t="s">
        <v>15</v>
      </c>
      <c r="I3" s="62" t="s">
        <v>19</v>
      </c>
      <c r="J3" s="63"/>
      <c r="K3" s="63"/>
      <c r="L3" s="64"/>
      <c r="M3" s="20"/>
      <c r="N3" s="20"/>
    </row>
    <row r="4" spans="1:14">
      <c r="A4" s="7">
        <f t="array" aca="1" ref="A4" ca="1">IF(VALUE(INDEX(Col,MIN(IF(COUNTIF(A$3:A3,Dates)=0,ROW(Dates)))))=0,"",VALUE(INDEX(Col,MIN(IF(COUNTIF(A$3:A3,Dates)=0,ROW(Dates))))))</f>
        <v>40087</v>
      </c>
      <c r="B4" s="8">
        <f ca="1">IF(A4="","",SUMPRODUCT((MONTH(Dates)=MONTH(A4))*(YEAR(Dates)=YEAR(A4)),Mises))</f>
        <v>16.5</v>
      </c>
      <c r="C4" s="9">
        <f t="shared" ref="C4:C30" ca="1" si="1">IF(A4="","",SUMPRODUCT((MONTH(Dates)=MONTH(A4))*(YEAR(Dates)=YEAR(A4)),Gains))</f>
        <v>16.350000000000001</v>
      </c>
      <c r="D4" s="10">
        <f ca="1">IF(A4="","",C4-B4)</f>
        <v>-0.14999999999999858</v>
      </c>
      <c r="H4" s="61" t="s">
        <v>16</v>
      </c>
      <c r="I4" s="62" t="s">
        <v>20</v>
      </c>
      <c r="J4" s="63"/>
      <c r="K4" s="63"/>
      <c r="L4" s="64"/>
      <c r="M4" s="20"/>
      <c r="N4" s="20"/>
    </row>
    <row r="5" spans="1:14">
      <c r="A5" s="11">
        <f t="array" aca="1" ref="A5" ca="1">IF(VALUE(INDEX(Col,MIN(IF(COUNTIF(A$3:A4,Dates)=0,ROW(Dates)))))=0,"",VALUE(INDEX(Col,MIN(IF(COUNTIF(A$3:A4,Dates)=0,ROW(Dates))))))</f>
        <v>40118</v>
      </c>
      <c r="B5" s="12">
        <f ca="1">IF(A5="","",SUMPRODUCT((MONTH(Dates)=MONTH(A5))*(YEAR(Dates)=YEAR(A5)),Mises))</f>
        <v>4.5</v>
      </c>
      <c r="C5" s="13">
        <f t="shared" ca="1" si="1"/>
        <v>2.7</v>
      </c>
      <c r="D5" s="14">
        <f t="shared" ref="D5:D30" ca="1" si="2">IF(A5="","",C5-B5)</f>
        <v>-1.7999999999999998</v>
      </c>
      <c r="H5" s="61" t="s">
        <v>17</v>
      </c>
      <c r="I5" s="62" t="s">
        <v>21</v>
      </c>
      <c r="J5" s="63"/>
      <c r="K5" s="63"/>
      <c r="L5" s="64"/>
      <c r="M5" s="20"/>
      <c r="N5" s="20"/>
    </row>
    <row r="6" spans="1:14">
      <c r="A6" s="11">
        <f t="array" aca="1" ref="A6" ca="1">IF(VALUE(INDEX(Col,MIN(IF(COUNTIF(A$3:A5,Dates)=0,ROW(Dates)))))=0,"",VALUE(INDEX(Col,MIN(IF(COUNTIF(A$3:A5,Dates)=0,ROW(Dates))))))</f>
        <v>39661</v>
      </c>
      <c r="B6" s="12">
        <f ca="1">IF(A6="","",SUMPRODUCT((MONTH(Dates)=MONTH(A6))*(YEAR(Dates)=YEAR(A6)),Mises))</f>
        <v>28.5</v>
      </c>
      <c r="C6" s="13">
        <f t="shared" ca="1" si="1"/>
        <v>26.099999999999998</v>
      </c>
      <c r="D6" s="14">
        <f t="shared" ca="1" si="2"/>
        <v>-2.4000000000000021</v>
      </c>
      <c r="H6" s="61" t="s">
        <v>18</v>
      </c>
      <c r="I6" s="62" t="s">
        <v>22</v>
      </c>
      <c r="J6" s="63"/>
      <c r="K6" s="63"/>
      <c r="L6" s="64"/>
      <c r="M6" s="20"/>
      <c r="N6" s="20"/>
    </row>
    <row r="7" spans="1:14" ht="15.75" thickBot="1">
      <c r="A7" s="11">
        <f t="array" aca="1" ref="A7" ca="1">IF(VALUE(INDEX(Col,MIN(IF(COUNTIF(A$3:A6,Dates)=0,ROW(Dates)))))=0,"",VALUE(INDEX(Col,MIN(IF(COUNTIF(A$3:A6,Dates)=0,ROW(Dates))))))</f>
        <v>39722</v>
      </c>
      <c r="B7" s="12">
        <f ca="1">IF(A7="","",SUMPRODUCT((MONTH(Dates)=MONTH(A7))*(YEAR(Dates)=YEAR(A7)),Mises))</f>
        <v>16.5</v>
      </c>
      <c r="C7" s="13">
        <f t="shared" ca="1" si="1"/>
        <v>19.949999999999996</v>
      </c>
      <c r="D7" s="14">
        <f t="shared" ca="1" si="2"/>
        <v>3.4499999999999957</v>
      </c>
      <c r="H7" s="65"/>
      <c r="I7" s="66"/>
      <c r="J7" s="66"/>
      <c r="K7" s="66"/>
      <c r="L7" s="67"/>
      <c r="M7" s="20"/>
      <c r="N7" s="20"/>
    </row>
    <row r="8" spans="1:14">
      <c r="A8" s="11" t="str">
        <f t="array" aca="1" ref="A8" ca="1">IF(VALUE(INDEX(Col,MIN(IF(COUNTIF(A$3:A7,Dates)=0,ROW(Dates)))))=0,"",VALUE(INDEX(Col,MIN(IF(COUNTIF(A$3:A7,Dates)=0,ROW(Dates))))))</f>
        <v/>
      </c>
      <c r="B8" s="12" t="str">
        <f ca="1">IF(A8="","",SUMPRODUCT((MONTH(Dates)=MONTH(A8))*(YEAR(Dates)=YEAR(A8)),Mises))</f>
        <v/>
      </c>
      <c r="C8" s="13" t="str">
        <f t="shared" ca="1" si="1"/>
        <v/>
      </c>
      <c r="D8" s="14" t="str">
        <f t="shared" ca="1" si="2"/>
        <v/>
      </c>
      <c r="H8" s="20"/>
      <c r="I8" s="20"/>
      <c r="J8" s="20"/>
      <c r="K8" s="20"/>
      <c r="L8" s="20"/>
      <c r="M8" s="20"/>
      <c r="N8" s="20"/>
    </row>
    <row r="9" spans="1:14">
      <c r="A9" s="11" t="str">
        <f t="array" aca="1" ref="A9" ca="1">IF(VALUE(INDEX(Col,MIN(IF(COUNTIF(A$3:A8,Dates)=0,ROW(Dates)))))=0,"",VALUE(INDEX(Col,MIN(IF(COUNTIF(A$3:A8,Dates)=0,ROW(Dates))))))</f>
        <v/>
      </c>
      <c r="B9" s="12" t="str">
        <f ca="1">IF(A9="","",SUMPRODUCT((MONTH(Dates)=MONTH(A9))*(YEAR(Dates)=YEAR(A9)),Mises))</f>
        <v/>
      </c>
      <c r="C9" s="13" t="str">
        <f t="shared" ca="1" si="1"/>
        <v/>
      </c>
      <c r="D9" s="14" t="str">
        <f t="shared" ca="1" si="2"/>
        <v/>
      </c>
      <c r="H9" s="20"/>
      <c r="I9" s="20"/>
      <c r="J9" s="20"/>
      <c r="K9" s="20"/>
      <c r="L9" s="20"/>
      <c r="M9" s="20"/>
      <c r="N9" s="20"/>
    </row>
    <row r="10" spans="1:14">
      <c r="A10" s="11" t="str">
        <f t="array" aca="1" ref="A10" ca="1">IF(VALUE(INDEX(Col,MIN(IF(COUNTIF(A$3:A9,Dates)=0,ROW(Dates)))))=0,"",VALUE(INDEX(Col,MIN(IF(COUNTIF(A$3:A9,Dates)=0,ROW(Dates))))))</f>
        <v/>
      </c>
      <c r="B10" s="12" t="str">
        <f ca="1">IF(A10="","",SUMPRODUCT((MONTH(Dates)=MONTH(A10))*(YEAR(Dates)=YEAR(A10)),Mises))</f>
        <v/>
      </c>
      <c r="C10" s="13" t="str">
        <f t="shared" ca="1" si="1"/>
        <v/>
      </c>
      <c r="D10" s="14" t="str">
        <f t="shared" ca="1" si="2"/>
        <v/>
      </c>
    </row>
    <row r="11" spans="1:14">
      <c r="A11" s="11" t="str">
        <f t="array" aca="1" ref="A11" ca="1">IF(VALUE(INDEX(Col,MIN(IF(COUNTIF(A$3:A10,Dates)=0,ROW(Dates)))))=0,"",VALUE(INDEX(Col,MIN(IF(COUNTIF(A$3:A10,Dates)=0,ROW(Dates))))))</f>
        <v/>
      </c>
      <c r="B11" s="12" t="str">
        <f ca="1">IF(A11="","",SUMPRODUCT((MONTH(Dates)=MONTH(A11))*(YEAR(Dates)=YEAR(A11)),Mises))</f>
        <v/>
      </c>
      <c r="C11" s="13" t="str">
        <f t="shared" ca="1" si="1"/>
        <v/>
      </c>
      <c r="D11" s="14" t="str">
        <f t="shared" ca="1" si="2"/>
        <v/>
      </c>
      <c r="M11" s="19"/>
    </row>
    <row r="12" spans="1:14">
      <c r="A12" s="11" t="str">
        <f t="array" aca="1" ref="A12" ca="1">IF(VALUE(INDEX(Col,MIN(IF(COUNTIF(A$3:A11,Dates)=0,ROW(Dates)))))=0,"",VALUE(INDEX(Col,MIN(IF(COUNTIF(A$3:A11,Dates)=0,ROW(Dates))))))</f>
        <v/>
      </c>
      <c r="B12" s="12" t="str">
        <f ca="1">IF(A12="","",SUMPRODUCT((MONTH(Dates)=MONTH(A12))*(YEAR(Dates)=YEAR(A12)),Mises))</f>
        <v/>
      </c>
      <c r="C12" s="13" t="str">
        <f t="shared" ca="1" si="1"/>
        <v/>
      </c>
      <c r="D12" s="14" t="str">
        <f t="shared" ca="1" si="2"/>
        <v/>
      </c>
    </row>
    <row r="13" spans="1:14">
      <c r="A13" s="11" t="str">
        <f t="array" aca="1" ref="A13" ca="1">IF(VALUE(INDEX(Col,MIN(IF(COUNTIF(A$3:A12,Dates)=0,ROW(Dates)))))=0,"",VALUE(INDEX(Col,MIN(IF(COUNTIF(A$3:A12,Dates)=0,ROW(Dates))))))</f>
        <v/>
      </c>
      <c r="B13" s="12" t="str">
        <f ca="1">IF(A13="","",SUMPRODUCT((MONTH(Dates)=MONTH(A13))*(YEAR(Dates)=YEAR(A13)),Mises))</f>
        <v/>
      </c>
      <c r="C13" s="13" t="str">
        <f t="shared" ca="1" si="1"/>
        <v/>
      </c>
      <c r="D13" s="14" t="str">
        <f t="shared" ca="1" si="2"/>
        <v/>
      </c>
    </row>
    <row r="14" spans="1:14">
      <c r="A14" s="11" t="str">
        <f t="array" aca="1" ref="A14" ca="1">IF(VALUE(INDEX(Col,MIN(IF(COUNTIF(A$3:A13,Dates)=0,ROW(Dates)))))=0,"",VALUE(INDEX(Col,MIN(IF(COUNTIF(A$3:A13,Dates)=0,ROW(Dates))))))</f>
        <v/>
      </c>
      <c r="B14" s="12" t="str">
        <f ca="1">IF(A14="","",SUMPRODUCT((MONTH(Dates)=MONTH(A14))*(YEAR(Dates)=YEAR(A14)),Mises))</f>
        <v/>
      </c>
      <c r="C14" s="13" t="str">
        <f t="shared" ca="1" si="1"/>
        <v/>
      </c>
      <c r="D14" s="14" t="str">
        <f t="shared" ca="1" si="2"/>
        <v/>
      </c>
    </row>
    <row r="15" spans="1:14">
      <c r="A15" s="11" t="str">
        <f t="array" aca="1" ref="A15" ca="1">IF(VALUE(INDEX(Col,MIN(IF(COUNTIF(A$3:A14,Dates)=0,ROW(Dates)))))=0,"",VALUE(INDEX(Col,MIN(IF(COUNTIF(A$3:A14,Dates)=0,ROW(Dates))))))</f>
        <v/>
      </c>
      <c r="B15" s="12" t="str">
        <f ca="1">IF(A15="","",SUMPRODUCT((MONTH(Dates)=MONTH(A15))*(YEAR(Dates)=YEAR(A15)),Mises))</f>
        <v/>
      </c>
      <c r="C15" s="13" t="str">
        <f t="shared" ca="1" si="1"/>
        <v/>
      </c>
      <c r="D15" s="14" t="str">
        <f t="shared" ca="1" si="2"/>
        <v/>
      </c>
    </row>
    <row r="16" spans="1:14">
      <c r="A16" s="11" t="str">
        <f t="array" aca="1" ref="A16" ca="1">IF(VALUE(INDEX(Col,MIN(IF(COUNTIF(A$3:A15,Dates)=0,ROW(Dates)))))=0,"",VALUE(INDEX(Col,MIN(IF(COUNTIF(A$3:A15,Dates)=0,ROW(Dates))))))</f>
        <v/>
      </c>
      <c r="B16" s="12" t="str">
        <f ca="1">IF(A16="","",SUMPRODUCT((MONTH(Dates)=MONTH(A16))*(YEAR(Dates)=YEAR(A16)),Mises))</f>
        <v/>
      </c>
      <c r="C16" s="13" t="str">
        <f t="shared" ca="1" si="1"/>
        <v/>
      </c>
      <c r="D16" s="14" t="str">
        <f t="shared" ca="1" si="2"/>
        <v/>
      </c>
    </row>
    <row r="17" spans="1:4">
      <c r="A17" s="11" t="str">
        <f t="array" aca="1" ref="A17" ca="1">IF(VALUE(INDEX(Col,MIN(IF(COUNTIF(A$3:A16,Dates)=0,ROW(Dates)))))=0,"",VALUE(INDEX(Col,MIN(IF(COUNTIF(A$3:A16,Dates)=0,ROW(Dates))))))</f>
        <v/>
      </c>
      <c r="B17" s="12" t="str">
        <f ca="1">IF(A17="","",SUMPRODUCT((MONTH(Dates)=MONTH(A17))*(YEAR(Dates)=YEAR(A17)),Mises))</f>
        <v/>
      </c>
      <c r="C17" s="13" t="str">
        <f t="shared" ca="1" si="1"/>
        <v/>
      </c>
      <c r="D17" s="14" t="str">
        <f t="shared" ca="1" si="2"/>
        <v/>
      </c>
    </row>
    <row r="18" spans="1:4">
      <c r="A18" s="11" t="str">
        <f t="array" aca="1" ref="A18" ca="1">IF(VALUE(INDEX(Col,MIN(IF(COUNTIF(A$3:A17,Dates)=0,ROW(Dates)))))=0,"",VALUE(INDEX(Col,MIN(IF(COUNTIF(A$3:A17,Dates)=0,ROW(Dates))))))</f>
        <v/>
      </c>
      <c r="B18" s="12" t="str">
        <f ca="1">IF(A18="","",SUMPRODUCT((MONTH(Dates)=MONTH(A18))*(YEAR(Dates)=YEAR(A18)),Mises))</f>
        <v/>
      </c>
      <c r="C18" s="13" t="str">
        <f t="shared" ca="1" si="1"/>
        <v/>
      </c>
      <c r="D18" s="14" t="str">
        <f t="shared" ca="1" si="2"/>
        <v/>
      </c>
    </row>
    <row r="19" spans="1:4">
      <c r="A19" s="11" t="str">
        <f t="array" aca="1" ref="A19" ca="1">IF(VALUE(INDEX(Col,MIN(IF(COUNTIF(A$3:A18,Dates)=0,ROW(Dates)))))=0,"",VALUE(INDEX(Col,MIN(IF(COUNTIF(A$3:A18,Dates)=0,ROW(Dates))))))</f>
        <v/>
      </c>
      <c r="B19" s="12" t="str">
        <f ca="1">IF(A19="","",SUMPRODUCT((MONTH(Dates)=MONTH(A19))*(YEAR(Dates)=YEAR(A19)),Mises))</f>
        <v/>
      </c>
      <c r="C19" s="13" t="str">
        <f t="shared" ca="1" si="1"/>
        <v/>
      </c>
      <c r="D19" s="14" t="str">
        <f t="shared" ca="1" si="2"/>
        <v/>
      </c>
    </row>
    <row r="20" spans="1:4">
      <c r="A20" s="11" t="str">
        <f t="array" aca="1" ref="A20" ca="1">IF(VALUE(INDEX(Col,MIN(IF(COUNTIF(A$3:A19,Dates)=0,ROW(Dates)))))=0,"",VALUE(INDEX(Col,MIN(IF(COUNTIF(A$3:A19,Dates)=0,ROW(Dates))))))</f>
        <v/>
      </c>
      <c r="B20" s="12" t="str">
        <f ca="1">IF(A20="","",SUMPRODUCT((MONTH(Dates)=MONTH(A20))*(YEAR(Dates)=YEAR(A20)),Mises))</f>
        <v/>
      </c>
      <c r="C20" s="13" t="str">
        <f t="shared" ca="1" si="1"/>
        <v/>
      </c>
      <c r="D20" s="14" t="str">
        <f t="shared" ca="1" si="2"/>
        <v/>
      </c>
    </row>
    <row r="21" spans="1:4">
      <c r="A21" s="11" t="str">
        <f t="array" aca="1" ref="A21" ca="1">IF(VALUE(INDEX(Col,MIN(IF(COUNTIF(A$3:A20,Dates)=0,ROW(Dates)))))=0,"",VALUE(INDEX(Col,MIN(IF(COUNTIF(A$3:A20,Dates)=0,ROW(Dates))))))</f>
        <v/>
      </c>
      <c r="B21" s="12" t="str">
        <f ca="1">IF(A21="","",SUMPRODUCT((MONTH(Dates)=MONTH(A21))*(YEAR(Dates)=YEAR(A21)),Mises))</f>
        <v/>
      </c>
      <c r="C21" s="13" t="str">
        <f t="shared" ca="1" si="1"/>
        <v/>
      </c>
      <c r="D21" s="14" t="str">
        <f t="shared" ca="1" si="2"/>
        <v/>
      </c>
    </row>
    <row r="22" spans="1:4">
      <c r="A22" s="11" t="str">
        <f t="array" aca="1" ref="A22" ca="1">IF(VALUE(INDEX(Col,MIN(IF(COUNTIF(A$3:A21,Dates)=0,ROW(Dates)))))=0,"",VALUE(INDEX(Col,MIN(IF(COUNTIF(A$3:A21,Dates)=0,ROW(Dates))))))</f>
        <v/>
      </c>
      <c r="B22" s="12" t="str">
        <f ca="1">IF(A22="","",SUMPRODUCT((MONTH(Dates)=MONTH(A22))*(YEAR(Dates)=YEAR(A22)),Mises))</f>
        <v/>
      </c>
      <c r="C22" s="13" t="str">
        <f t="shared" ca="1" si="1"/>
        <v/>
      </c>
      <c r="D22" s="14" t="str">
        <f t="shared" ca="1" si="2"/>
        <v/>
      </c>
    </row>
    <row r="23" spans="1:4">
      <c r="A23" s="11" t="str">
        <f t="array" aca="1" ref="A23" ca="1">IF(VALUE(INDEX(Col,MIN(IF(COUNTIF(A$3:A22,Dates)=0,ROW(Dates)))))=0,"",VALUE(INDEX(Col,MIN(IF(COUNTIF(A$3:A22,Dates)=0,ROW(Dates))))))</f>
        <v/>
      </c>
      <c r="B23" s="12" t="str">
        <f ca="1">IF(A23="","",SUMPRODUCT((MONTH(Dates)=MONTH(A23))*(YEAR(Dates)=YEAR(A23)),Mises))</f>
        <v/>
      </c>
      <c r="C23" s="13" t="str">
        <f t="shared" ca="1" si="1"/>
        <v/>
      </c>
      <c r="D23" s="14" t="str">
        <f t="shared" ca="1" si="2"/>
        <v/>
      </c>
    </row>
    <row r="24" spans="1:4">
      <c r="A24" s="11" t="str">
        <f t="array" aca="1" ref="A24" ca="1">IF(VALUE(INDEX(Col,MIN(IF(COUNTIF(A$3:A23,Dates)=0,ROW(Dates)))))=0,"",VALUE(INDEX(Col,MIN(IF(COUNTIF(A$3:A23,Dates)=0,ROW(Dates))))))</f>
        <v/>
      </c>
      <c r="B24" s="12" t="str">
        <f ca="1">IF(A24="","",SUMPRODUCT((MONTH(Dates)=MONTH(A24))*(YEAR(Dates)=YEAR(A24)),Mises))</f>
        <v/>
      </c>
      <c r="C24" s="13" t="str">
        <f t="shared" ca="1" si="1"/>
        <v/>
      </c>
      <c r="D24" s="14" t="str">
        <f t="shared" ca="1" si="2"/>
        <v/>
      </c>
    </row>
    <row r="25" spans="1:4">
      <c r="A25" s="11" t="str">
        <f t="array" aca="1" ref="A25" ca="1">IF(VALUE(INDEX(Col,MIN(IF(COUNTIF(A$3:A24,Dates)=0,ROW(Dates)))))=0,"",VALUE(INDEX(Col,MIN(IF(COUNTIF(A$3:A24,Dates)=0,ROW(Dates))))))</f>
        <v/>
      </c>
      <c r="B25" s="12" t="str">
        <f ca="1">IF(A25="","",SUMPRODUCT((MONTH(Dates)=MONTH(A25))*(YEAR(Dates)=YEAR(A25)),Mises))</f>
        <v/>
      </c>
      <c r="C25" s="13" t="str">
        <f t="shared" ca="1" si="1"/>
        <v/>
      </c>
      <c r="D25" s="14" t="str">
        <f t="shared" ca="1" si="2"/>
        <v/>
      </c>
    </row>
    <row r="26" spans="1:4">
      <c r="A26" s="11" t="str">
        <f t="array" aca="1" ref="A26" ca="1">IF(VALUE(INDEX(Col,MIN(IF(COUNTIF(A$3:A25,Dates)=0,ROW(Dates)))))=0,"",VALUE(INDEX(Col,MIN(IF(COUNTIF(A$3:A25,Dates)=0,ROW(Dates))))))</f>
        <v/>
      </c>
      <c r="B26" s="12" t="str">
        <f ca="1">IF(A26="","",SUMPRODUCT((MONTH(Dates)=MONTH(A26))*(YEAR(Dates)=YEAR(A26)),Mises))</f>
        <v/>
      </c>
      <c r="C26" s="13" t="str">
        <f t="shared" ca="1" si="1"/>
        <v/>
      </c>
      <c r="D26" s="14" t="str">
        <f t="shared" ca="1" si="2"/>
        <v/>
      </c>
    </row>
    <row r="27" spans="1:4">
      <c r="A27" s="11" t="str">
        <f t="array" aca="1" ref="A27" ca="1">IF(VALUE(INDEX(Col,MIN(IF(COUNTIF(A$3:A26,Dates)=0,ROW(Dates)))))=0,"",VALUE(INDEX(Col,MIN(IF(COUNTIF(A$3:A26,Dates)=0,ROW(Dates))))))</f>
        <v/>
      </c>
      <c r="B27" s="12" t="str">
        <f ca="1">IF(A27="","",SUMPRODUCT((MONTH(Dates)=MONTH(A27))*(YEAR(Dates)=YEAR(A27)),Mises))</f>
        <v/>
      </c>
      <c r="C27" s="13" t="str">
        <f t="shared" ca="1" si="1"/>
        <v/>
      </c>
      <c r="D27" s="14" t="str">
        <f t="shared" ca="1" si="2"/>
        <v/>
      </c>
    </row>
    <row r="28" spans="1:4">
      <c r="A28" s="11" t="str">
        <f t="array" aca="1" ref="A28" ca="1">IF(VALUE(INDEX(Col,MIN(IF(COUNTIF(A$3:A27,Dates)=0,ROW(Dates)))))=0,"",VALUE(INDEX(Col,MIN(IF(COUNTIF(A$3:A27,Dates)=0,ROW(Dates))))))</f>
        <v/>
      </c>
      <c r="B28" s="12" t="str">
        <f ca="1">IF(A28="","",SUMPRODUCT((MONTH(Dates)=MONTH(A28))*(YEAR(Dates)=YEAR(A28)),Mises))</f>
        <v/>
      </c>
      <c r="C28" s="13" t="str">
        <f t="shared" ca="1" si="1"/>
        <v/>
      </c>
      <c r="D28" s="14" t="str">
        <f t="shared" ca="1" si="2"/>
        <v/>
      </c>
    </row>
    <row r="29" spans="1:4">
      <c r="A29" s="11" t="str">
        <f t="array" aca="1" ref="A29" ca="1">IF(VALUE(INDEX(Col,MIN(IF(COUNTIF(A$3:A28,Dates)=0,ROW(Dates)))))=0,"",VALUE(INDEX(Col,MIN(IF(COUNTIF(A$3:A28,Dates)=0,ROW(Dates))))))</f>
        <v/>
      </c>
      <c r="B29" s="12" t="str">
        <f ca="1">IF(A29="","",SUMPRODUCT((MONTH(Dates)=MONTH(A29))*(YEAR(Dates)=YEAR(A29)),Mises))</f>
        <v/>
      </c>
      <c r="C29" s="13" t="str">
        <f t="shared" ca="1" si="1"/>
        <v/>
      </c>
      <c r="D29" s="14" t="str">
        <f t="shared" ca="1" si="2"/>
        <v/>
      </c>
    </row>
    <row r="30" spans="1:4" ht="15.75" thickBot="1">
      <c r="A30" s="15" t="str">
        <f t="array" aca="1" ref="A30" ca="1">IF(VALUE(INDEX(Col,MIN(IF(COUNTIF(A$3:A29,Dates)=0,ROW(Dates)))))=0,"",VALUE(INDEX(Col,MIN(IF(COUNTIF(A$3:A29,Dates)=0,ROW(Dates))))))</f>
        <v/>
      </c>
      <c r="B30" s="16" t="str">
        <f ca="1">IF(A30="","",SUMPRODUCT((MONTH(Dates)=MONTH(A30))*(YEAR(Dates)=YEAR(A30)),Mises))</f>
        <v/>
      </c>
      <c r="C30" s="17" t="str">
        <f t="shared" ca="1" si="1"/>
        <v/>
      </c>
      <c r="D30" s="18" t="str">
        <f t="shared" ca="1" si="2"/>
        <v/>
      </c>
    </row>
  </sheetData>
  <mergeCells count="2">
    <mergeCell ref="I1:M1"/>
    <mergeCell ref="H2:L2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J-MARC</dc:creator>
  <cp:lastModifiedBy>Utilisateur</cp:lastModifiedBy>
  <dcterms:created xsi:type="dcterms:W3CDTF">2010-06-12T12:18:35Z</dcterms:created>
  <dcterms:modified xsi:type="dcterms:W3CDTF">2010-06-18T05:31:03Z</dcterms:modified>
</cp:coreProperties>
</file>