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15" windowWidth="19875" windowHeight="7725"/>
  </bookViews>
  <sheets>
    <sheet name="Sheet1" sheetId="1" r:id="rId1"/>
    <sheet name="Liste" sheetId="2" r:id="rId2"/>
  </sheets>
  <definedNames>
    <definedName name="Feries">Liste!$A$2:$A$14</definedName>
  </definedNames>
  <calcPr calcId="125725"/>
</workbook>
</file>

<file path=xl/calcChain.xml><?xml version="1.0" encoding="utf-8"?>
<calcChain xmlns="http://schemas.openxmlformats.org/spreadsheetml/2006/main">
  <c r="F5" i="1"/>
  <c r="F6"/>
  <c r="F7"/>
  <c r="F8"/>
  <c r="F9"/>
  <c r="F10"/>
  <c r="F11"/>
  <c r="F12"/>
  <c r="F4"/>
  <c r="A14" i="2" l="1"/>
  <c r="A13"/>
  <c r="A12"/>
  <c r="A11"/>
  <c r="A10"/>
  <c r="A6"/>
  <c r="A5"/>
  <c r="A3"/>
  <c r="A9" s="1"/>
  <c r="A2"/>
  <c r="A4" l="1"/>
  <c r="A8"/>
  <c r="A7"/>
</calcChain>
</file>

<file path=xl/sharedStrings.xml><?xml version="1.0" encoding="utf-8"?>
<sst xmlns="http://schemas.openxmlformats.org/spreadsheetml/2006/main" count="64" uniqueCount="40">
  <si>
    <t>Departement</t>
  </si>
  <si>
    <t>date et l'heure de départ</t>
  </si>
  <si>
    <t>date et heure d'arrivée</t>
  </si>
  <si>
    <t>Heure normal de travail</t>
  </si>
  <si>
    <t>SAMEDI</t>
  </si>
  <si>
    <t>DIMANCHE</t>
  </si>
  <si>
    <t>INFO</t>
  </si>
  <si>
    <t>8AM - 8PM</t>
  </si>
  <si>
    <t>8AM - 4PM</t>
  </si>
  <si>
    <t>N/A</t>
  </si>
  <si>
    <t>COMPTA</t>
  </si>
  <si>
    <t>COM</t>
  </si>
  <si>
    <t>RH</t>
  </si>
  <si>
    <t>8:30AM  - 4:30PM</t>
  </si>
  <si>
    <t>TOPOLOGIE</t>
  </si>
  <si>
    <t xml:space="preserve">7AM - 8PM </t>
  </si>
  <si>
    <t>8AM - 5PM</t>
  </si>
  <si>
    <t>MAINTENANCE</t>
  </si>
  <si>
    <t>Temps de Travaillé (en minute)</t>
  </si>
  <si>
    <t>INFFO</t>
  </si>
  <si>
    <t xml:space="preserve"> 8h - 6PM</t>
  </si>
  <si>
    <t>ANALYSTE</t>
  </si>
  <si>
    <t>Fin</t>
  </si>
  <si>
    <t>Férié</t>
  </si>
  <si>
    <t>ANNEE</t>
  </si>
  <si>
    <t>Jour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</si>
  <si>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</si>
  <si>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</si>
  <si>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</si>
  <si>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</si>
  <si>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</si>
  <si>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</si>
  <si>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</si>
  <si>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</si>
  <si>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</si>
  <si>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</si>
  <si>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</si>
  <si>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</si>
  <si>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Début</t>
  </si>
  <si>
    <t>Heures normales</t>
  </si>
</sst>
</file>

<file path=xl/styles.xml><?xml version="1.0" encoding="utf-8"?>
<styleSheet xmlns="http://schemas.openxmlformats.org/spreadsheetml/2006/main">
  <numFmts count="5">
    <numFmt numFmtId="164" formatCode="[$-C0C]mmm\ d\,\ yyyy\ h:mm\ AM/PM"/>
    <numFmt numFmtId="165" formatCode="[$-409]h:mm\ AM/PM;@"/>
    <numFmt numFmtId="166" formatCode="[mm]"/>
    <numFmt numFmtId="167" formatCode="dd/mm/yy"/>
    <numFmt numFmtId="170" formatCode="[hh]:mm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0"/>
      <name val="Arial"/>
      <family val="2"/>
    </font>
    <font>
      <b/>
      <sz val="10"/>
      <color indexed="9"/>
      <name val="Trebuchet MS"/>
      <family val="2"/>
    </font>
    <font>
      <b/>
      <sz val="10"/>
      <name val="Trebuchet MS"/>
      <family val="2"/>
    </font>
    <font>
      <sz val="10"/>
      <color indexed="8"/>
      <name val="Arial"/>
      <family val="2"/>
    </font>
    <font>
      <sz val="10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</fills>
  <borders count="11">
    <border>
      <left/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 style="hair">
        <color theme="4" tint="-0.2499465926084170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Border="0" applyAlignment="0" applyProtection="0"/>
  </cellStyleXfs>
  <cellXfs count="38">
    <xf numFmtId="0" fontId="0" fillId="0" borderId="0" xfId="0"/>
    <xf numFmtId="164" fontId="2" fillId="0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5" fontId="0" fillId="0" borderId="0" xfId="0" applyNumberFormat="1"/>
    <xf numFmtId="18" fontId="0" fillId="0" borderId="0" xfId="0" applyNumberFormat="1"/>
    <xf numFmtId="166" fontId="0" fillId="0" borderId="0" xfId="0" applyNumberFormat="1"/>
    <xf numFmtId="0" fontId="1" fillId="0" borderId="0" xfId="0" applyFont="1"/>
    <xf numFmtId="0" fontId="1" fillId="0" borderId="2" xfId="0" applyFont="1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0" fillId="0" borderId="4" xfId="0" applyBorder="1" applyAlignment="1">
      <alignment horizontal="centerContinuous"/>
    </xf>
    <xf numFmtId="0" fontId="3" fillId="0" borderId="0" xfId="0" applyFont="1" applyBorder="1" applyAlignment="1">
      <alignment horizontal="right" vertical="center"/>
    </xf>
    <xf numFmtId="20" fontId="3" fillId="0" borderId="0" xfId="0" applyNumberFormat="1" applyFont="1" applyBorder="1" applyAlignment="1">
      <alignment horizontal="center" vertical="center"/>
    </xf>
    <xf numFmtId="20" fontId="3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20" fontId="3" fillId="0" borderId="0" xfId="0" applyNumberFormat="1" applyFont="1" applyFill="1" applyBorder="1" applyAlignment="1">
      <alignment horizontal="left" vertical="center"/>
    </xf>
    <xf numFmtId="0" fontId="4" fillId="2" borderId="0" xfId="1" applyFont="1" applyFill="1" applyAlignment="1">
      <alignment horizontal="centerContinuous" vertical="center" wrapText="1"/>
    </xf>
    <xf numFmtId="0" fontId="5" fillId="0" borderId="0" xfId="1" applyFont="1" applyFill="1" applyAlignment="1">
      <alignment horizontal="center" vertical="center" wrapText="1"/>
    </xf>
    <xf numFmtId="0" fontId="4" fillId="2" borderId="0" xfId="1" applyFont="1" applyFill="1" applyAlignment="1">
      <alignment horizontal="center" vertical="center" wrapText="1"/>
    </xf>
    <xf numFmtId="167" fontId="6" fillId="0" borderId="10" xfId="1" applyNumberFormat="1" applyFont="1" applyBorder="1" applyAlignment="1">
      <alignment horizontal="center" vertical="center"/>
    </xf>
    <xf numFmtId="0" fontId="6" fillId="0" borderId="10" xfId="1" applyFont="1" applyBorder="1" applyAlignment="1">
      <alignment vertical="center"/>
    </xf>
    <xf numFmtId="0" fontId="7" fillId="0" borderId="0" xfId="1" applyFont="1" applyFill="1" applyAlignment="1">
      <alignment vertical="center"/>
    </xf>
    <xf numFmtId="0" fontId="7" fillId="0" borderId="10" xfId="1" applyFont="1" applyBorder="1" applyAlignment="1">
      <alignment horizontal="center" vertical="center"/>
    </xf>
    <xf numFmtId="0" fontId="3" fillId="0" borderId="0" xfId="1" applyAlignment="1">
      <alignment vertical="center"/>
    </xf>
    <xf numFmtId="0" fontId="3" fillId="0" borderId="0" xfId="1" applyFill="1" applyAlignment="1">
      <alignment vertical="center"/>
    </xf>
    <xf numFmtId="170" fontId="0" fillId="0" borderId="0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70" fontId="0" fillId="0" borderId="5" xfId="0" applyNumberFormat="1" applyBorder="1" applyAlignment="1">
      <alignment horizontal="center" vertical="center"/>
    </xf>
    <xf numFmtId="170" fontId="0" fillId="0" borderId="6" xfId="0" applyNumberFormat="1" applyBorder="1" applyAlignment="1">
      <alignment horizontal="center" vertical="center"/>
    </xf>
    <xf numFmtId="170" fontId="0" fillId="0" borderId="7" xfId="0" applyNumberFormat="1" applyBorder="1" applyAlignment="1">
      <alignment horizontal="center" vertical="center"/>
    </xf>
    <xf numFmtId="170" fontId="0" fillId="0" borderId="8" xfId="0" applyNumberFormat="1" applyBorder="1" applyAlignment="1">
      <alignment horizontal="center" vertical="center"/>
    </xf>
    <xf numFmtId="170" fontId="0" fillId="0" borderId="9" xfId="0" applyNumberFormat="1" applyBorder="1" applyAlignment="1">
      <alignment horizontal="center" vertical="center"/>
    </xf>
    <xf numFmtId="4" fontId="0" fillId="0" borderId="0" xfId="0" applyNumberFormat="1" applyAlignment="1">
      <alignment horizontal="right"/>
    </xf>
  </cellXfs>
  <cellStyles count="2">
    <cellStyle name="Normal" xfId="0" builtinId="0"/>
    <cellStyle name="Normal_PLANNING-BARSACQ" xfId="1"/>
  </cellStyles>
  <dxfs count="56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1:O35"/>
  <sheetViews>
    <sheetView tabSelected="1" topLeftCell="B2" workbookViewId="0">
      <selection activeCell="C2" sqref="C2"/>
    </sheetView>
  </sheetViews>
  <sheetFormatPr baseColWidth="10" defaultColWidth="9.140625" defaultRowHeight="15"/>
  <cols>
    <col min="3" max="3" width="14.42578125" bestFit="1" customWidth="1"/>
    <col min="4" max="4" width="23.42578125" bestFit="1" customWidth="1"/>
    <col min="5" max="5" width="21.7109375" bestFit="1" customWidth="1"/>
    <col min="6" max="6" width="29.140625" customWidth="1"/>
    <col min="7" max="7" width="18.42578125" bestFit="1" customWidth="1"/>
    <col min="8" max="8" width="19.5703125" bestFit="1" customWidth="1"/>
    <col min="9" max="9" width="22.28515625" bestFit="1" customWidth="1"/>
    <col min="10" max="10" width="10.42578125" bestFit="1" customWidth="1"/>
    <col min="11" max="11" width="10.7109375" bestFit="1" customWidth="1"/>
    <col min="12" max="13" width="10.7109375" customWidth="1"/>
  </cols>
  <sheetData>
    <row r="1" spans="3:15" ht="15.75" thickBot="1"/>
    <row r="2" spans="3:15" ht="15.75" thickBot="1">
      <c r="L2" s="8" t="s">
        <v>39</v>
      </c>
      <c r="M2" s="9"/>
      <c r="N2" s="8" t="s">
        <v>4</v>
      </c>
      <c r="O2" s="10"/>
    </row>
    <row r="3" spans="3:15">
      <c r="C3" s="3" t="s">
        <v>0</v>
      </c>
      <c r="D3" s="3" t="s">
        <v>1</v>
      </c>
      <c r="E3" s="3" t="s">
        <v>2</v>
      </c>
      <c r="F3" s="3" t="s">
        <v>18</v>
      </c>
      <c r="G3" s="3"/>
      <c r="H3" s="3"/>
      <c r="I3" s="3" t="s">
        <v>3</v>
      </c>
      <c r="J3" s="3" t="s">
        <v>4</v>
      </c>
      <c r="K3" s="3" t="s">
        <v>5</v>
      </c>
      <c r="L3" s="29" t="s">
        <v>38</v>
      </c>
      <c r="M3" s="30" t="s">
        <v>22</v>
      </c>
      <c r="N3" s="29" t="s">
        <v>38</v>
      </c>
      <c r="O3" s="31" t="s">
        <v>22</v>
      </c>
    </row>
    <row r="4" spans="3:15">
      <c r="C4" s="2" t="s">
        <v>6</v>
      </c>
      <c r="D4" s="1">
        <v>41836.691666666666</v>
      </c>
      <c r="E4" s="1">
        <v>41842.322222222225</v>
      </c>
      <c r="F4" s="37">
        <f ca="1">((NETWORKDAYS(D4,E4,Feries)*(M4-L4)+SUMPRODUCT((WEEKDAY(ROW(INDIRECT(INT(D4)&amp;":"&amp;INT(E4))))=7)*1)*(O4-L4))-IF(AND(WEEKDAY(D4,2)=6,D4-INT(D4)&gt;O4),O4-L4,IF(AND(WEEKDAY(D4,2)=6,D4-INT(D4)&gt;=L4),D4-INT(D4)-L4))-IF(AND(WEEKDAY(E4,2)=6,E4-INT(E4)&lt;L4),0,IF(AND(WEEKDAY(E4,2)=6,E4-INT(E4)&lt;O4),O4-(E4-INT(E4))))-IF(AND(WEEKDAY(D4,2)&lt;&gt;6,D4-INT(D4)&gt;M4),M4-L4,IF(AND(WEEKDAY(D4,2)&lt;&gt;6,D4-INT(D4)&gt;=L4),D4-INT(D4)-L4))-IF(AND(WEEKDAY(E4,2)&lt;&gt;6,E4-INT(E4)&lt;L4),0,IF(AND(WEEKDAY(E4,2)&lt;&gt;6,E4-INT(E4)&lt;M4),M4-(E4-INT(E4)))))*1440</f>
        <v>3564.0000000013974</v>
      </c>
      <c r="G4" s="28"/>
      <c r="H4" s="2"/>
      <c r="I4" s="2" t="s">
        <v>7</v>
      </c>
      <c r="J4" s="2" t="s">
        <v>8</v>
      </c>
      <c r="K4" s="2" t="s">
        <v>9</v>
      </c>
      <c r="L4" s="32">
        <v>0.33333333333333331</v>
      </c>
      <c r="M4" s="28">
        <v>0.83333333333333337</v>
      </c>
      <c r="N4" s="32">
        <v>0.33333333333333331</v>
      </c>
      <c r="O4" s="33">
        <v>0.66666666666666663</v>
      </c>
    </row>
    <row r="5" spans="3:15">
      <c r="C5" s="2" t="s">
        <v>10</v>
      </c>
      <c r="D5" s="1">
        <v>41837.361111111109</v>
      </c>
      <c r="E5" s="1">
        <v>41848.404166666667</v>
      </c>
      <c r="F5" s="37">
        <f ca="1">((NETWORKDAYS(D5,E5,Feries)*(M5-L5)+SUMPRODUCT((WEEKDAY(ROW(INDIRECT(INT(D5)&amp;":"&amp;INT(E5))))=7)*1)*(O5-L5))-IF(AND(WEEKDAY(D5,2)=6,D5-INT(D5)&gt;O5),O5-L5,IF(AND(WEEKDAY(D5,2)=6,D5-INT(D5)&gt;=L5),D5-INT(D5)-L5))-IF(AND(WEEKDAY(E5,2)=6,E5-INT(E5)&lt;L5),0,IF(AND(WEEKDAY(E5,2)=6,E5-INT(E5)&lt;O5),O5-(E5-INT(E5))))-IF(AND(WEEKDAY(D5,2)&lt;&gt;6,D5-INT(D5)&gt;M5),M5-L5,IF(AND(WEEKDAY(D5,2)&lt;&gt;6,D5-INT(D5)&gt;=L5),D5-INT(D5)-L5))-IF(AND(WEEKDAY(E5,2)&lt;&gt;6,E5-INT(E5)&lt;L5),0,IF(AND(WEEKDAY(E5,2)&lt;&gt;6,E5-INT(E5)&lt;M5),M5-(E5-INT(E5)))))*1440</f>
        <v>6062.0000000030268</v>
      </c>
      <c r="G5" s="28"/>
      <c r="H5" s="2"/>
      <c r="I5" s="2" t="s">
        <v>7</v>
      </c>
      <c r="J5" s="2" t="s">
        <v>8</v>
      </c>
      <c r="K5" s="2" t="s">
        <v>9</v>
      </c>
      <c r="L5" s="32">
        <v>0.33333333333333331</v>
      </c>
      <c r="M5" s="28">
        <v>0.83333333333333337</v>
      </c>
      <c r="N5" s="32">
        <v>0.33333333333333331</v>
      </c>
      <c r="O5" s="33">
        <v>0.66666666666666663</v>
      </c>
    </row>
    <row r="6" spans="3:15">
      <c r="C6" s="2" t="s">
        <v>11</v>
      </c>
      <c r="D6" s="1">
        <v>41837.59375</v>
      </c>
      <c r="E6" s="1">
        <v>41842.540972222225</v>
      </c>
      <c r="F6" s="37">
        <f ca="1">((NETWORKDAYS(D6,E6,Feries)*(M6-L6)+SUMPRODUCT((WEEKDAY(ROW(INDIRECT(INT(D6)&amp;":"&amp;INT(E6))))=7)*1)*(O6-L6))-IF(AND(WEEKDAY(D6,2)=6,D6-INT(D6)&gt;O6),O6-L6,IF(AND(WEEKDAY(D6,2)=6,D6-INT(D6)&gt;=L6),D6-INT(D6)-L6))-IF(AND(WEEKDAY(E6,2)=6,E6-INT(E6)&lt;L6),0,IF(AND(WEEKDAY(E6,2)=6,E6-INT(E6)&lt;O6),O6-(E6-INT(E6))))-IF(AND(WEEKDAY(D6,2)&lt;&gt;6,D6-INT(D6)&gt;M6),M6-L6,IF(AND(WEEKDAY(D6,2)&lt;&gt;6,D6-INT(D6)&gt;=L6),D6-INT(D6)-L6))-IF(AND(WEEKDAY(E6,2)&lt;&gt;6,E6-INT(E6)&lt;L6),0,IF(AND(WEEKDAY(E6,2)&lt;&gt;6,E6-INT(E6)&lt;M6),M6-(E6-INT(E6)))))*1440</f>
        <v>2564.0000000037253</v>
      </c>
      <c r="G6" s="28"/>
      <c r="H6" s="2"/>
      <c r="I6" s="2" t="s">
        <v>7</v>
      </c>
      <c r="J6" s="2" t="s">
        <v>8</v>
      </c>
      <c r="K6" s="2" t="s">
        <v>9</v>
      </c>
      <c r="L6" s="32">
        <v>0.33333333333333331</v>
      </c>
      <c r="M6" s="28">
        <v>0.83333333333333337</v>
      </c>
      <c r="N6" s="32">
        <v>0.33333333333333331</v>
      </c>
      <c r="O6" s="33">
        <v>0.66666666666666663</v>
      </c>
    </row>
    <row r="7" spans="3:15">
      <c r="C7" s="2" t="s">
        <v>12</v>
      </c>
      <c r="D7" s="1">
        <v>41848.42291666667</v>
      </c>
      <c r="E7" s="1">
        <v>41849.666666666664</v>
      </c>
      <c r="F7" s="37">
        <f ca="1">((NETWORKDAYS(D7,E7,Feries)*(M7-L7)+SUMPRODUCT((WEEKDAY(ROW(INDIRECT(INT(D7)&amp;":"&amp;INT(E7))))=7)*1)*(O7-L7))-IF(AND(WEEKDAY(D7,2)=6,D7-INT(D7)&gt;O7),O7-L7,IF(AND(WEEKDAY(D7,2)=6,D7-INT(D7)&gt;=L7),D7-INT(D7)-L7))-IF(AND(WEEKDAY(E7,2)=6,E7-INT(E7)&lt;L7),0,IF(AND(WEEKDAY(E7,2)=6,E7-INT(E7)&lt;O7),O7-(E7-INT(E7))))-IF(AND(WEEKDAY(D7,2)&lt;&gt;6,D7-INT(D7)&gt;M7),M7-L7,IF(AND(WEEKDAY(D7,2)&lt;&gt;6,D7-INT(D7)&gt;=L7),D7-INT(D7)-L7))-IF(AND(WEEKDAY(E7,2)&lt;&gt;6,E7-INT(E7)&lt;L7),0,IF(AND(WEEKDAY(E7,2)&lt;&gt;6,E7-INT(E7)&lt;M7),M7-(E7-INT(E7)))))*1440</f>
        <v>830.99999999161798</v>
      </c>
      <c r="G7" s="28"/>
      <c r="H7" s="2"/>
      <c r="I7" s="2" t="s">
        <v>13</v>
      </c>
      <c r="J7" s="2" t="s">
        <v>9</v>
      </c>
      <c r="K7" s="2" t="s">
        <v>9</v>
      </c>
      <c r="L7" s="32">
        <v>0.35416666666666669</v>
      </c>
      <c r="M7" s="28">
        <v>0.6875</v>
      </c>
      <c r="N7" s="32"/>
      <c r="O7" s="33"/>
    </row>
    <row r="8" spans="3:15">
      <c r="C8" s="2" t="s">
        <v>14</v>
      </c>
      <c r="D8" s="1">
        <v>41848.428472222222</v>
      </c>
      <c r="E8" s="1">
        <v>41848.48333333333</v>
      </c>
      <c r="F8" s="37">
        <f ca="1">((NETWORKDAYS(D8,E8,Feries)*(M8-L8)+SUMPRODUCT((WEEKDAY(ROW(INDIRECT(INT(D8)&amp;":"&amp;INT(E8))))=7)*1)*(O8-L8))-IF(AND(WEEKDAY(D8,2)=6,D8-INT(D8)&gt;O8),O8-L8,IF(AND(WEEKDAY(D8,2)=6,D8-INT(D8)&gt;=L8),D8-INT(D8)-L8))-IF(AND(WEEKDAY(E8,2)=6,E8-INT(E8)&lt;L8),0,IF(AND(WEEKDAY(E8,2)=6,E8-INT(E8)&lt;O8),O8-(E8-INT(E8))))-IF(AND(WEEKDAY(D8,2)&lt;&gt;6,D8-INT(D8)&gt;M8),M8-L8,IF(AND(WEEKDAY(D8,2)&lt;&gt;6,D8-INT(D8)&gt;=L8),D8-INT(D8)-L8))-IF(AND(WEEKDAY(E8,2)&lt;&gt;6,E8-INT(E8)&lt;L8),0,IF(AND(WEEKDAY(E8,2)&lt;&gt;6,E8-INT(E8)&lt;M8),M8-(E8-INT(E8)))))*1440</f>
        <v>78.999999995576303</v>
      </c>
      <c r="G8" s="28"/>
      <c r="H8" s="2"/>
      <c r="I8" s="2" t="s">
        <v>15</v>
      </c>
      <c r="J8" s="2" t="s">
        <v>16</v>
      </c>
      <c r="K8" s="2" t="s">
        <v>9</v>
      </c>
      <c r="L8" s="32">
        <v>0.29166666666666669</v>
      </c>
      <c r="M8" s="28">
        <v>0.83333333333333337</v>
      </c>
      <c r="N8" s="32">
        <v>0.33333333333333331</v>
      </c>
      <c r="O8" s="33">
        <v>0.70833333333333337</v>
      </c>
    </row>
    <row r="9" spans="3:15">
      <c r="C9" s="2" t="s">
        <v>17</v>
      </c>
      <c r="D9" s="1">
        <v>41848.432638888888</v>
      </c>
      <c r="E9" s="1">
        <v>41850.410520833335</v>
      </c>
      <c r="F9" s="37">
        <f ca="1">((NETWORKDAYS(D9,E9,Feries)*(M9-L9)+SUMPRODUCT((WEEKDAY(ROW(INDIRECT(INT(D9)&amp;":"&amp;INT(E9))))=7)*1)*(O9-L9))-IF(AND(WEEKDAY(D9,2)=6,D9-INT(D9)&gt;O9),O9-L9,IF(AND(WEEKDAY(D9,2)=6,D9-INT(D9)&gt;=L9),D9-INT(D9)-L9))-IF(AND(WEEKDAY(E9,2)=6,E9-INT(E9)&lt;L9),0,IF(AND(WEEKDAY(E9,2)=6,E9-INT(E9)&lt;O9),O9-(E9-INT(E9))))-IF(AND(WEEKDAY(D9,2)&lt;&gt;6,D9-INT(D9)&gt;M9),M9-L9,IF(AND(WEEKDAY(D9,2)&lt;&gt;6,D9-INT(D9)&gt;=L9),D9-INT(D9)-L9))-IF(AND(WEEKDAY(E9,2)&lt;&gt;6,E9-INT(E9)&lt;L9),0,IF(AND(WEEKDAY(E9,2)&lt;&gt;6,E9-INT(E9)&lt;M9),M9-(E9-INT(E9)))))*1440</f>
        <v>1528.150000004098</v>
      </c>
      <c r="G9" s="28"/>
      <c r="H9" s="2"/>
      <c r="I9" s="2" t="s">
        <v>15</v>
      </c>
      <c r="J9" s="2" t="s">
        <v>16</v>
      </c>
      <c r="K9" s="2" t="s">
        <v>9</v>
      </c>
      <c r="L9" s="32">
        <v>0.29166666666666669</v>
      </c>
      <c r="M9" s="28">
        <v>0.83333333333333337</v>
      </c>
      <c r="N9" s="32">
        <v>0.33333333333333331</v>
      </c>
      <c r="O9" s="33">
        <v>0.70833333333333337</v>
      </c>
    </row>
    <row r="10" spans="3:15">
      <c r="C10" s="2" t="s">
        <v>19</v>
      </c>
      <c r="D10" s="1">
        <v>41831.382638888892</v>
      </c>
      <c r="E10" s="1">
        <v>41836.465590277781</v>
      </c>
      <c r="F10" s="37">
        <f ca="1">((NETWORKDAYS(D10,E10,Feries)*(M10-L10)+SUMPRODUCT((WEEKDAY(ROW(INDIRECT(INT(D10)&amp;":"&amp;INT(E10))))=7)*1)*(O10-L10))-IF(AND(WEEKDAY(D10,2)=6,D10-INT(D10)&gt;O10),O10-L10,IF(AND(WEEKDAY(D10,2)=6,D10-INT(D10)&gt;=L10),D10-INT(D10)-L10))-IF(AND(WEEKDAY(E10,2)=6,E10-INT(E10)&lt;L10),0,IF(AND(WEEKDAY(E10,2)=6,E10-INT(E10)&lt;O10),O10-(E10-INT(E10))))-IF(AND(WEEKDAY(D10,2)&lt;&gt;6,D10-INT(D10)&gt;M10),M10-L10,IF(AND(WEEKDAY(D10,2)&lt;&gt;6,D10-INT(D10)&gt;=L10),D10-INT(D10)-L10))-IF(AND(WEEKDAY(E10,2)&lt;&gt;6,E10-INT(E10)&lt;L10),0,IF(AND(WEEKDAY(E10,2)&lt;&gt;6,E10-INT(E10)&lt;M10),M10-(E10-INT(E10)))))*1440</f>
        <v>2039.4500000006515</v>
      </c>
      <c r="G10" s="28"/>
      <c r="I10" s="2" t="s">
        <v>7</v>
      </c>
      <c r="J10" s="2" t="s">
        <v>8</v>
      </c>
      <c r="K10" s="2" t="s">
        <v>9</v>
      </c>
      <c r="L10" s="32">
        <v>0.33333333333333331</v>
      </c>
      <c r="M10" s="28">
        <v>0.83333333333333337</v>
      </c>
      <c r="N10" s="32">
        <v>0.33333333333333331</v>
      </c>
      <c r="O10" s="33">
        <v>0.66666666666666663</v>
      </c>
    </row>
    <row r="11" spans="3:15">
      <c r="C11" s="2" t="s">
        <v>12</v>
      </c>
      <c r="D11" s="1">
        <v>41831.326388888891</v>
      </c>
      <c r="E11" s="1">
        <v>41837.577291666668</v>
      </c>
      <c r="F11" s="37">
        <f ca="1">((NETWORKDAYS(D11,E11,Feries)*(M11-L11)+SUMPRODUCT((WEEKDAY(ROW(INDIRECT(INT(D11)&amp;":"&amp;INT(E11))))=7)*1)*(O11-L11))-IF(AND(WEEKDAY(D11,2)=6,D11-INT(D11)&gt;O11),O11-L11,IF(AND(WEEKDAY(D11,2)=6,D11-INT(D11)&gt;=L11),D11-INT(D11)-L11))-IF(AND(WEEKDAY(E11,2)=6,E11-INT(E11)&lt;L11),0,IF(AND(WEEKDAY(E11,2)=6,E11-INT(E11)&lt;O11),O11-(E11-INT(E11))))-IF(AND(WEEKDAY(D11,2)&lt;&gt;6,D11-INT(D11)&gt;M11),M11-L11,IF(AND(WEEKDAY(D11,2)&lt;&gt;6,D11-INT(D11)&gt;=L11),D11-INT(D11)-L11))-IF(AND(WEEKDAY(E11,2)&lt;&gt;6,E11-INT(E11)&lt;L11),0,IF(AND(WEEKDAY(E11,2)&lt;&gt;6,E11-INT(E11)&lt;M11),M11-(E11-INT(E11)))))*1440</f>
        <v>1251.3000000023746</v>
      </c>
      <c r="G11" s="28"/>
      <c r="I11" s="2" t="s">
        <v>13</v>
      </c>
      <c r="J11" s="2" t="s">
        <v>9</v>
      </c>
      <c r="K11" s="2" t="s">
        <v>9</v>
      </c>
      <c r="L11" s="32">
        <v>0.35416666666666669</v>
      </c>
      <c r="M11" s="28">
        <v>0.6875</v>
      </c>
      <c r="N11" s="32"/>
      <c r="O11" s="33"/>
    </row>
    <row r="12" spans="3:15" ht="15.75" thickBot="1">
      <c r="C12" s="2" t="s">
        <v>21</v>
      </c>
      <c r="D12" s="1">
        <v>41831.607638888891</v>
      </c>
      <c r="E12" s="1">
        <v>41837.601307870369</v>
      </c>
      <c r="F12" s="37">
        <f ca="1">((NETWORKDAYS(D12,E12,Feries)*(M12-L12)+SUMPRODUCT((WEEKDAY(ROW(INDIRECT(INT(D12)&amp;":"&amp;INT(E12))))=7)*1)*(O12-L12))-IF(AND(WEEKDAY(D12,2)=6,D12-INT(D12)&gt;O12),O12-L12,IF(AND(WEEKDAY(D12,2)=6,D12-INT(D12)&gt;=L12),D12-INT(D12)-L12))-IF(AND(WEEKDAY(E12,2)=6,E12-INT(E12)&lt;L12),0,IF(AND(WEEKDAY(E12,2)=6,E12-INT(E12)&lt;O12),O12-(E12-INT(E12))))-IF(AND(WEEKDAY(D12,2)&lt;&gt;6,D12-INT(D12)&gt;M12),M12-L12,IF(AND(WEEKDAY(D12,2)&lt;&gt;6,D12-INT(D12)&gt;=L12),D12-INT(D12)-L12))-IF(AND(WEEKDAY(E12,2)&lt;&gt;6,E12-INT(E12)&lt;L12),0,IF(AND(WEEKDAY(E12,2)&lt;&gt;6,E12-INT(E12)&lt;M12),M12-(E12-INT(E12)))))*1440</f>
        <v>1310.8833333291113</v>
      </c>
      <c r="G12" s="28"/>
      <c r="I12" s="2" t="s">
        <v>20</v>
      </c>
      <c r="J12" s="2" t="s">
        <v>9</v>
      </c>
      <c r="K12" s="2" t="s">
        <v>9</v>
      </c>
      <c r="L12" s="34">
        <v>0.33333333333333331</v>
      </c>
      <c r="M12" s="35">
        <v>0.75</v>
      </c>
      <c r="N12" s="34"/>
      <c r="O12" s="36"/>
    </row>
    <row r="13" spans="3:15">
      <c r="J13" s="5"/>
    </row>
    <row r="14" spans="3:15">
      <c r="F14" s="6"/>
      <c r="I14" s="4"/>
      <c r="J14" s="5"/>
    </row>
    <row r="15" spans="3:15">
      <c r="J15" s="5"/>
    </row>
    <row r="17" spans="4:10">
      <c r="J17" s="6"/>
    </row>
    <row r="18" spans="4:10">
      <c r="J18" s="6"/>
    </row>
    <row r="20" spans="4:10">
      <c r="D20" s="7"/>
    </row>
    <row r="21" spans="4:10">
      <c r="D21" s="7"/>
      <c r="F21" s="11"/>
      <c r="G21" s="12"/>
      <c r="H21" s="12"/>
    </row>
    <row r="22" spans="4:10">
      <c r="F22" s="11"/>
      <c r="G22" s="12"/>
      <c r="H22" s="12"/>
    </row>
    <row r="23" spans="4:10">
      <c r="F23" s="11"/>
      <c r="G23" s="13"/>
      <c r="H23" s="18"/>
    </row>
    <row r="24" spans="4:10">
      <c r="F24" s="14"/>
      <c r="G24" s="14"/>
      <c r="H24" s="15"/>
    </row>
    <row r="25" spans="4:10">
      <c r="F25" s="16"/>
      <c r="G25" s="15"/>
      <c r="H25" s="15"/>
    </row>
    <row r="26" spans="4:10">
      <c r="F26" s="16"/>
      <c r="G26" s="15"/>
      <c r="H26" s="17"/>
    </row>
    <row r="27" spans="4:10">
      <c r="D27" s="7"/>
    </row>
    <row r="28" spans="4:10">
      <c r="D28" s="7"/>
    </row>
    <row r="29" spans="4:10">
      <c r="G29" s="7"/>
    </row>
    <row r="30" spans="4:10">
      <c r="G30" s="7"/>
    </row>
    <row r="34" spans="4:4">
      <c r="D34" s="7"/>
    </row>
    <row r="35" spans="4:4">
      <c r="D35" s="7"/>
    </row>
  </sheetData>
  <conditionalFormatting sqref="D4:E4">
    <cfRule type="expression" dxfId="55" priority="50">
      <formula>AND($H4=2,$N4&gt;250,$P4&lt;&gt;"Exclu")</formula>
    </cfRule>
    <cfRule type="expression" dxfId="54" priority="51">
      <formula>AND($H4=1,$N4&gt;120,$P4&lt;&gt;"Exclu")</formula>
    </cfRule>
    <cfRule type="expression" dxfId="53" priority="52">
      <formula>AND($H4=5,$N4&gt;10080,$P4&lt;&gt;"Exclu")</formula>
    </cfRule>
    <cfRule type="expression" dxfId="52" priority="53">
      <formula>AND($H4=4,$N4&gt;1440,$P4&lt;&gt;"Exclu")</formula>
    </cfRule>
    <cfRule type="expression" dxfId="51" priority="54">
      <formula>AND($H4=3,$N4&gt;480,$P4&lt;&gt;"Exclu")</formula>
    </cfRule>
    <cfRule type="expression" dxfId="50" priority="55">
      <formula>AND($H4="3I",$N4&gt;240,$P4&lt;&gt;"Exclu")</formula>
    </cfRule>
    <cfRule type="expression" dxfId="49" priority="56">
      <formula>AND($H4="3C",$N4&gt;240,$P4&lt;&gt;"Exclu")</formula>
    </cfRule>
  </conditionalFormatting>
  <conditionalFormatting sqref="D5:E5">
    <cfRule type="expression" dxfId="48" priority="43">
      <formula>AND($H5=2,$N5&gt;250,$P5&lt;&gt;"Exclu")</formula>
    </cfRule>
    <cfRule type="expression" dxfId="47" priority="44">
      <formula>AND($H5=1,$N5&gt;120,$P5&lt;&gt;"Exclu")</formula>
    </cfRule>
    <cfRule type="expression" dxfId="46" priority="45">
      <formula>AND($H5=5,$N5&gt;10080,$P5&lt;&gt;"Exclu")</formula>
    </cfRule>
    <cfRule type="expression" dxfId="45" priority="46">
      <formula>AND($H5=4,$N5&gt;1440,$P5&lt;&gt;"Exclu")</formula>
    </cfRule>
    <cfRule type="expression" dxfId="44" priority="47">
      <formula>AND($H5=3,$N5&gt;480,$P5&lt;&gt;"Exclu")</formula>
    </cfRule>
    <cfRule type="expression" dxfId="43" priority="48">
      <formula>AND($H5="3I",$N5&gt;240,$P5&lt;&gt;"Exclu")</formula>
    </cfRule>
    <cfRule type="expression" dxfId="42" priority="49">
      <formula>AND($H5="3C",$N5&gt;240,$P5&lt;&gt;"Exclu")</formula>
    </cfRule>
  </conditionalFormatting>
  <conditionalFormatting sqref="D6:E6">
    <cfRule type="expression" dxfId="41" priority="36">
      <formula>AND($H6=2,$N6&gt;250,$P6&lt;&gt;"Exclu")</formula>
    </cfRule>
    <cfRule type="expression" dxfId="40" priority="37">
      <formula>AND($H6=1,$N6&gt;120,$P6&lt;&gt;"Exclu")</formula>
    </cfRule>
    <cfRule type="expression" dxfId="39" priority="38">
      <formula>AND($H6=5,$N6&gt;10080,$P6&lt;&gt;"Exclu")</formula>
    </cfRule>
    <cfRule type="expression" dxfId="38" priority="39">
      <formula>AND($H6=4,$N6&gt;1440,$P6&lt;&gt;"Exclu")</formula>
    </cfRule>
    <cfRule type="expression" dxfId="37" priority="40">
      <formula>AND($H6=3,$N6&gt;480,$P6&lt;&gt;"Exclu")</formula>
    </cfRule>
    <cfRule type="expression" dxfId="36" priority="41">
      <formula>AND($H6="3I",$N6&gt;240,$P6&lt;&gt;"Exclu")</formula>
    </cfRule>
    <cfRule type="expression" dxfId="35" priority="42">
      <formula>AND($H6="3C",$N6&gt;240,$P6&lt;&gt;"Exclu")</formula>
    </cfRule>
  </conditionalFormatting>
  <conditionalFormatting sqref="D7:E9">
    <cfRule type="expression" dxfId="34" priority="29">
      <formula>AND($H7=2,$N7&gt;250,$P7&lt;&gt;"Exclu")</formula>
    </cfRule>
    <cfRule type="expression" dxfId="33" priority="30">
      <formula>AND($H7=1,$N7&gt;120,$P7&lt;&gt;"Exclu")</formula>
    </cfRule>
    <cfRule type="expression" dxfId="32" priority="31">
      <formula>AND($H7=5,$N7&gt;10080,$P7&lt;&gt;"Exclu")</formula>
    </cfRule>
    <cfRule type="expression" dxfId="31" priority="32">
      <formula>AND($H7=4,$N7&gt;1440,$P7&lt;&gt;"Exclu")</formula>
    </cfRule>
    <cfRule type="expression" dxfId="30" priority="33">
      <formula>AND($H7=3,$N7&gt;480,$P7&lt;&gt;"Exclu")</formula>
    </cfRule>
    <cfRule type="expression" dxfId="29" priority="34">
      <formula>AND($H7="3I",$N7&gt;240,$P7&lt;&gt;"Exclu")</formula>
    </cfRule>
    <cfRule type="expression" dxfId="28" priority="35">
      <formula>AND($H7="3C",$N7&gt;240,$P7&lt;&gt;"Exclu")</formula>
    </cfRule>
  </conditionalFormatting>
  <conditionalFormatting sqref="D10:E10">
    <cfRule type="expression" dxfId="20" priority="15">
      <formula>AND($I10=2,$O10&gt;250,$Q10&lt;&gt;"Exclu")</formula>
    </cfRule>
    <cfRule type="expression" dxfId="19" priority="16">
      <formula>AND($I10=1,$O10&gt;120,$Q10&lt;&gt;"Exclu")</formula>
    </cfRule>
    <cfRule type="expression" dxfId="18" priority="17">
      <formula>AND($I10=5,$O10&gt;10080,$Q10&lt;&gt;"Exclu")</formula>
    </cfRule>
    <cfRule type="expression" dxfId="17" priority="18">
      <formula>AND($I10=4,$O10&gt;1440,$Q10&lt;&gt;"Exclu")</formula>
    </cfRule>
    <cfRule type="expression" dxfId="16" priority="19">
      <formula>AND($I10=3,$O10&gt;480,$Q10&lt;&gt;"Exclu")</formula>
    </cfRule>
    <cfRule type="expression" dxfId="15" priority="20">
      <formula>AND($I10="3I",$O10&gt;240,$Q10&lt;&gt;"Exclu")</formula>
    </cfRule>
    <cfRule type="expression" dxfId="14" priority="21">
      <formula>AND($I10="3C",$O10&gt;240,$Q10&lt;&gt;"Exclu")</formula>
    </cfRule>
  </conditionalFormatting>
  <conditionalFormatting sqref="D11:E11">
    <cfRule type="expression" dxfId="13" priority="8">
      <formula>AND($I11=2,$O11&gt;250,$Q11&lt;&gt;"Exclu")</formula>
    </cfRule>
    <cfRule type="expression" dxfId="12" priority="9">
      <formula>AND($I11=1,$O11&gt;120,$Q11&lt;&gt;"Exclu")</formula>
    </cfRule>
    <cfRule type="expression" dxfId="11" priority="10">
      <formula>AND($I11=5,$O11&gt;10080,$Q11&lt;&gt;"Exclu")</formula>
    </cfRule>
    <cfRule type="expression" dxfId="10" priority="11">
      <formula>AND($I11=4,$O11&gt;1440,$Q11&lt;&gt;"Exclu")</formula>
    </cfRule>
    <cfRule type="expression" dxfId="9" priority="12">
      <formula>AND($I11=3,$O11&gt;480,$Q11&lt;&gt;"Exclu")</formula>
    </cfRule>
    <cfRule type="expression" dxfId="8" priority="13">
      <formula>AND($I11="3I",$O11&gt;240,$Q11&lt;&gt;"Exclu")</formula>
    </cfRule>
    <cfRule type="expression" dxfId="7" priority="14">
      <formula>AND($I11="3C",$O11&gt;240,$Q11&lt;&gt;"Exclu")</formula>
    </cfRule>
  </conditionalFormatting>
  <conditionalFormatting sqref="D12:E12">
    <cfRule type="expression" dxfId="6" priority="1">
      <formula>AND($I12=2,$O12&gt;250,$Q12&lt;&gt;"Exclu")</formula>
    </cfRule>
    <cfRule type="expression" dxfId="5" priority="2">
      <formula>AND($I12=1,$O12&gt;120,$Q12&lt;&gt;"Exclu")</formula>
    </cfRule>
    <cfRule type="expression" dxfId="4" priority="3">
      <formula>AND($I12=5,$O12&gt;10080,$Q12&lt;&gt;"Exclu")</formula>
    </cfRule>
    <cfRule type="expression" dxfId="3" priority="4">
      <formula>AND($I12=4,$O12&gt;1440,$Q12&lt;&gt;"Exclu")</formula>
    </cfRule>
    <cfRule type="expression" dxfId="2" priority="5">
      <formula>AND($I12=3,$O12&gt;480,$Q12&lt;&gt;"Exclu")</formula>
    </cfRule>
    <cfRule type="expression" dxfId="1" priority="6">
      <formula>AND($I12="3I",$O12&gt;240,$Q12&lt;&gt;"Exclu")</formula>
    </cfRule>
    <cfRule type="expression" dxfId="0" priority="7">
      <formula>AND($I12="3C",$O12&gt;240,$Q12&lt;&gt;"Exclu")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4"/>
  <sheetViews>
    <sheetView workbookViewId="0">
      <selection activeCell="C20" sqref="C20"/>
    </sheetView>
  </sheetViews>
  <sheetFormatPr baseColWidth="10" defaultRowHeight="15"/>
  <cols>
    <col min="2" max="2" width="17.140625" bestFit="1" customWidth="1"/>
  </cols>
  <sheetData>
    <row r="1" spans="1:4">
      <c r="A1" s="19" t="s">
        <v>23</v>
      </c>
      <c r="B1" s="19"/>
      <c r="C1" s="20"/>
      <c r="D1" s="21" t="s">
        <v>24</v>
      </c>
    </row>
    <row r="2" spans="1:4">
      <c r="A2" s="22">
        <f>DATE(D2,1,1)</f>
        <v>41640</v>
      </c>
      <c r="B2" s="23" t="s">
        <v>25</v>
      </c>
      <c r="C2" s="24"/>
      <c r="D2" s="25">
        <v>2014</v>
      </c>
    </row>
    <row r="3" spans="1:4">
      <c r="A3" s="22">
        <f>ROUND(DATE(D2,4,MOD(234-11*MOD(D2,19),30))/7,)*7-6</f>
        <v>41749</v>
      </c>
      <c r="B3" s="23" t="s">
        <v>26</v>
      </c>
      <c r="C3" s="24"/>
      <c r="D3" s="26"/>
    </row>
    <row r="4" spans="1:4">
      <c r="A4" s="22">
        <f>A3+1</f>
        <v>41750</v>
      </c>
      <c r="B4" s="23" t="s">
        <v>27</v>
      </c>
      <c r="C4" s="27"/>
      <c r="D4" s="26"/>
    </row>
    <row r="5" spans="1:4">
      <c r="A5" s="22">
        <f>DATE(D2,5,1)</f>
        <v>41760</v>
      </c>
      <c r="B5" s="23" t="s">
        <v>28</v>
      </c>
      <c r="C5" s="27"/>
      <c r="D5" s="26"/>
    </row>
    <row r="6" spans="1:4">
      <c r="A6" s="22">
        <f>DATE(D2,5,8)</f>
        <v>41767</v>
      </c>
      <c r="B6" s="23" t="s">
        <v>29</v>
      </c>
      <c r="C6" s="27"/>
      <c r="D6" s="26"/>
    </row>
    <row r="7" spans="1:4">
      <c r="A7" s="22">
        <f>A3+39</f>
        <v>41788</v>
      </c>
      <c r="B7" s="23" t="s">
        <v>30</v>
      </c>
      <c r="C7" s="27"/>
      <c r="D7" s="26"/>
    </row>
    <row r="8" spans="1:4">
      <c r="A8" s="22">
        <f>A3+49</f>
        <v>41798</v>
      </c>
      <c r="B8" s="23" t="s">
        <v>31</v>
      </c>
      <c r="C8" s="27"/>
      <c r="D8" s="26"/>
    </row>
    <row r="9" spans="1:4">
      <c r="A9" s="22">
        <f>A3+50</f>
        <v>41799</v>
      </c>
      <c r="B9" s="23" t="s">
        <v>32</v>
      </c>
      <c r="C9" s="27"/>
      <c r="D9" s="26"/>
    </row>
    <row r="10" spans="1:4">
      <c r="A10" s="22">
        <f>DATE(D2,7,14)</f>
        <v>41834</v>
      </c>
      <c r="B10" s="23" t="s">
        <v>33</v>
      </c>
      <c r="C10" s="27"/>
      <c r="D10" s="26"/>
    </row>
    <row r="11" spans="1:4">
      <c r="A11" s="22">
        <f>DATE(D2,8,15)</f>
        <v>41866</v>
      </c>
      <c r="B11" s="23" t="s">
        <v>34</v>
      </c>
      <c r="C11" s="27"/>
      <c r="D11" s="26"/>
    </row>
    <row r="12" spans="1:4">
      <c r="A12" s="22">
        <f>DATE(D2,11,1)</f>
        <v>41944</v>
      </c>
      <c r="B12" s="23" t="s">
        <v>35</v>
      </c>
      <c r="C12" s="27"/>
      <c r="D12" s="26"/>
    </row>
    <row r="13" spans="1:4">
      <c r="A13" s="22">
        <f>DATE(D2,11,11)</f>
        <v>41954</v>
      </c>
      <c r="B13" s="23" t="s">
        <v>36</v>
      </c>
      <c r="C13" s="27"/>
      <c r="D13" s="26"/>
    </row>
    <row r="14" spans="1:4">
      <c r="A14" s="22">
        <f>DATE(D2,12,25)</f>
        <v>41998</v>
      </c>
      <c r="B14" s="23" t="s">
        <v>37</v>
      </c>
      <c r="C14" s="27"/>
      <c r="D14" s="26"/>
    </row>
  </sheetData>
  <dataValidations count="1">
    <dataValidation type="list" allowBlank="1" showInputMessage="1" showErrorMessage="1" sqref="D2">
      <formula1>"2014,2015,2016,2017,2018"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Sheet1</vt:lpstr>
      <vt:lpstr>Liste</vt:lpstr>
      <vt:lpstr>Feries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Stephanie</dc:creator>
  <cp:lastModifiedBy>Utilisateur</cp:lastModifiedBy>
  <dcterms:created xsi:type="dcterms:W3CDTF">2014-08-16T19:46:11Z</dcterms:created>
  <dcterms:modified xsi:type="dcterms:W3CDTF">2014-08-17T17:36:54Z</dcterms:modified>
</cp:coreProperties>
</file>