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760"/>
  </bookViews>
  <sheets>
    <sheet name="Allan Lauberteaux" sheetId="1" r:id="rId1"/>
  </sheets>
  <definedNames>
    <definedName name="date">'Allan Lauberteaux'!$A$18:$A$55</definedName>
    <definedName name="JF">'Allan Lauberteaux'!$K$22:$K$33</definedName>
    <definedName name="Numero">'Allan Lauberteaux'!$T$1:$AC$117</definedName>
    <definedName name="_xlnm.Print_Area" localSheetId="0">'Allan Lauberteaux'!$A:$I</definedName>
  </definedNames>
  <calcPr calcId="125725"/>
</workbook>
</file>

<file path=xl/calcChain.xml><?xml version="1.0" encoding="utf-8"?>
<calcChain xmlns="http://schemas.openxmlformats.org/spreadsheetml/2006/main">
  <c r="L303" i="1"/>
  <c r="M303"/>
  <c r="N303" s="1"/>
  <c r="L365"/>
  <c r="M365"/>
  <c r="N365" s="1"/>
  <c r="D737"/>
  <c r="D675"/>
  <c r="D613"/>
  <c r="D551"/>
  <c r="D489"/>
  <c r="D427"/>
  <c r="D303"/>
  <c r="D241"/>
  <c r="B69" l="1"/>
  <c r="B131" s="1"/>
  <c r="B193" s="1"/>
  <c r="B255" s="1"/>
  <c r="B317" s="1"/>
  <c r="B379" s="1"/>
  <c r="B441" s="1"/>
  <c r="B503" s="1"/>
  <c r="B565" s="1"/>
  <c r="B627" s="1"/>
  <c r="B689" s="1"/>
  <c r="J671"/>
  <c r="J672" s="1"/>
  <c r="J609"/>
  <c r="J610" s="1"/>
  <c r="O365"/>
  <c r="O303"/>
  <c r="A700"/>
  <c r="A701" s="1"/>
  <c r="A638"/>
  <c r="A639" s="1"/>
  <c r="A576"/>
  <c r="A577" s="1"/>
  <c r="A514"/>
  <c r="A515" s="1"/>
  <c r="A452"/>
  <c r="J452" s="1"/>
  <c r="A390"/>
  <c r="A391" s="1"/>
  <c r="A328"/>
  <c r="A329" s="1"/>
  <c r="A266"/>
  <c r="A267" s="1"/>
  <c r="A204"/>
  <c r="J204" s="1"/>
  <c r="A142"/>
  <c r="A80"/>
  <c r="A81" s="1"/>
  <c r="J733"/>
  <c r="B695"/>
  <c r="B694"/>
  <c r="B693"/>
  <c r="B692"/>
  <c r="B691"/>
  <c r="B690"/>
  <c r="B631"/>
  <c r="B571"/>
  <c r="B570"/>
  <c r="B569"/>
  <c r="B568"/>
  <c r="B567"/>
  <c r="B566"/>
  <c r="J547"/>
  <c r="J485"/>
  <c r="B447"/>
  <c r="B446"/>
  <c r="B445"/>
  <c r="B444"/>
  <c r="B443"/>
  <c r="B442"/>
  <c r="J423"/>
  <c r="B385"/>
  <c r="J361"/>
  <c r="B323"/>
  <c r="B322"/>
  <c r="B321"/>
  <c r="B320"/>
  <c r="B319"/>
  <c r="B318"/>
  <c r="J299"/>
  <c r="J300" s="1"/>
  <c r="B259"/>
  <c r="J237"/>
  <c r="B199"/>
  <c r="B198"/>
  <c r="B197"/>
  <c r="B196"/>
  <c r="B195"/>
  <c r="B194"/>
  <c r="B135"/>
  <c r="J113"/>
  <c r="B75"/>
  <c r="B74"/>
  <c r="B73"/>
  <c r="B72"/>
  <c r="B71"/>
  <c r="B70"/>
  <c r="B136" l="1"/>
  <c r="B384"/>
  <c r="B632"/>
  <c r="B260"/>
  <c r="B509"/>
  <c r="B381"/>
  <c r="B133"/>
  <c r="B137"/>
  <c r="B257"/>
  <c r="B261"/>
  <c r="B383"/>
  <c r="B506"/>
  <c r="B629"/>
  <c r="B633"/>
  <c r="B132"/>
  <c r="B134"/>
  <c r="B256"/>
  <c r="B258"/>
  <c r="B380"/>
  <c r="B382"/>
  <c r="B504"/>
  <c r="B508"/>
  <c r="B628"/>
  <c r="B630"/>
  <c r="B266"/>
  <c r="D266"/>
  <c r="C266"/>
  <c r="E266"/>
  <c r="B505"/>
  <c r="B507"/>
  <c r="A453"/>
  <c r="C453" s="1"/>
  <c r="B204"/>
  <c r="B452"/>
  <c r="A205"/>
  <c r="A206" s="1"/>
  <c r="J175"/>
  <c r="D204"/>
  <c r="D452"/>
  <c r="J701"/>
  <c r="E701"/>
  <c r="C701"/>
  <c r="A702"/>
  <c r="D701"/>
  <c r="B701"/>
  <c r="J734"/>
  <c r="C700"/>
  <c r="E700"/>
  <c r="J700"/>
  <c r="B700"/>
  <c r="D700"/>
  <c r="J639"/>
  <c r="E639"/>
  <c r="C639"/>
  <c r="A640"/>
  <c r="D639"/>
  <c r="B639"/>
  <c r="J673"/>
  <c r="C638"/>
  <c r="E638"/>
  <c r="H638" s="1"/>
  <c r="J638"/>
  <c r="B638"/>
  <c r="D638"/>
  <c r="J577"/>
  <c r="E577"/>
  <c r="C577"/>
  <c r="A578"/>
  <c r="D577"/>
  <c r="B577"/>
  <c r="J611"/>
  <c r="C576"/>
  <c r="E576"/>
  <c r="J576"/>
  <c r="B576"/>
  <c r="D576"/>
  <c r="J515"/>
  <c r="E515"/>
  <c r="C515"/>
  <c r="A516"/>
  <c r="D515"/>
  <c r="B515"/>
  <c r="J548"/>
  <c r="C514"/>
  <c r="E514"/>
  <c r="J514"/>
  <c r="B514"/>
  <c r="D514"/>
  <c r="D453"/>
  <c r="J486"/>
  <c r="J453"/>
  <c r="C452"/>
  <c r="E452"/>
  <c r="J391"/>
  <c r="E391"/>
  <c r="C391"/>
  <c r="A392"/>
  <c r="D391"/>
  <c r="B391"/>
  <c r="J424"/>
  <c r="C390"/>
  <c r="E390"/>
  <c r="J390"/>
  <c r="B390"/>
  <c r="D390"/>
  <c r="J329"/>
  <c r="E329"/>
  <c r="C329"/>
  <c r="A330"/>
  <c r="D329"/>
  <c r="B329"/>
  <c r="J362"/>
  <c r="C328"/>
  <c r="E328"/>
  <c r="H328" s="1"/>
  <c r="J328"/>
  <c r="B328"/>
  <c r="D328"/>
  <c r="J267"/>
  <c r="E267"/>
  <c r="C267"/>
  <c r="A268"/>
  <c r="D267"/>
  <c r="B267"/>
  <c r="J301"/>
  <c r="H266"/>
  <c r="J266"/>
  <c r="D205"/>
  <c r="J238"/>
  <c r="J205"/>
  <c r="C204"/>
  <c r="E204"/>
  <c r="A143"/>
  <c r="D142"/>
  <c r="B142"/>
  <c r="E142"/>
  <c r="H142" s="1"/>
  <c r="J142"/>
  <c r="C142"/>
  <c r="J81"/>
  <c r="E81"/>
  <c r="C81"/>
  <c r="A82"/>
  <c r="D81"/>
  <c r="B81"/>
  <c r="J114"/>
  <c r="H80"/>
  <c r="J80"/>
  <c r="M17"/>
  <c r="N17" s="1"/>
  <c r="O17" s="1"/>
  <c r="L17"/>
  <c r="J176" l="1"/>
  <c r="H700"/>
  <c r="H576"/>
  <c r="H514"/>
  <c r="H452"/>
  <c r="H390"/>
  <c r="G390" s="1"/>
  <c r="F390" s="1"/>
  <c r="H204"/>
  <c r="C205"/>
  <c r="E205"/>
  <c r="B205"/>
  <c r="E453"/>
  <c r="H453" s="1"/>
  <c r="G453" s="1"/>
  <c r="F453" s="1"/>
  <c r="B453"/>
  <c r="A454"/>
  <c r="E454" s="1"/>
  <c r="G700"/>
  <c r="F700" s="1"/>
  <c r="A703"/>
  <c r="D702"/>
  <c r="B702"/>
  <c r="J702"/>
  <c r="E702"/>
  <c r="C702"/>
  <c r="H701"/>
  <c r="J735"/>
  <c r="F638"/>
  <c r="G638"/>
  <c r="J674"/>
  <c r="A641"/>
  <c r="D640"/>
  <c r="B640"/>
  <c r="J640"/>
  <c r="E640"/>
  <c r="C640"/>
  <c r="H639"/>
  <c r="G576"/>
  <c r="F576" s="1"/>
  <c r="J612"/>
  <c r="A579"/>
  <c r="D578"/>
  <c r="B578"/>
  <c r="J578"/>
  <c r="E578"/>
  <c r="C578"/>
  <c r="H577"/>
  <c r="G514"/>
  <c r="F514" s="1"/>
  <c r="A517"/>
  <c r="D516"/>
  <c r="B516"/>
  <c r="J516"/>
  <c r="E516"/>
  <c r="C516"/>
  <c r="H515"/>
  <c r="J549"/>
  <c r="J487"/>
  <c r="J454"/>
  <c r="C454"/>
  <c r="A455"/>
  <c r="A393"/>
  <c r="D392"/>
  <c r="B392"/>
  <c r="J392"/>
  <c r="E392"/>
  <c r="C392"/>
  <c r="H391"/>
  <c r="J425"/>
  <c r="F328"/>
  <c r="G328"/>
  <c r="A331"/>
  <c r="D330"/>
  <c r="B330"/>
  <c r="J330"/>
  <c r="E330"/>
  <c r="C330"/>
  <c r="H329"/>
  <c r="J363"/>
  <c r="G266"/>
  <c r="F266" s="1"/>
  <c r="J302"/>
  <c r="A269"/>
  <c r="D268"/>
  <c r="B268"/>
  <c r="J268"/>
  <c r="E268"/>
  <c r="C268"/>
  <c r="H267"/>
  <c r="J239"/>
  <c r="J206"/>
  <c r="E206"/>
  <c r="C206"/>
  <c r="A207"/>
  <c r="B206"/>
  <c r="D206"/>
  <c r="F142"/>
  <c r="G142"/>
  <c r="J143"/>
  <c r="E143"/>
  <c r="C143"/>
  <c r="A144"/>
  <c r="B143"/>
  <c r="D143"/>
  <c r="G80"/>
  <c r="F80" s="1"/>
  <c r="A83"/>
  <c r="D82"/>
  <c r="B82"/>
  <c r="J82"/>
  <c r="E82"/>
  <c r="C82"/>
  <c r="H81"/>
  <c r="J115"/>
  <c r="J50"/>
  <c r="J177" l="1"/>
  <c r="G204"/>
  <c r="F204" s="1"/>
  <c r="G452"/>
  <c r="F452" s="1"/>
  <c r="H205"/>
  <c r="G205" s="1"/>
  <c r="F205" s="1"/>
  <c r="B454"/>
  <c r="D454"/>
  <c r="J736"/>
  <c r="G701"/>
  <c r="F701" s="1"/>
  <c r="J703"/>
  <c r="E703"/>
  <c r="C703"/>
  <c r="A704"/>
  <c r="D703"/>
  <c r="B703"/>
  <c r="H702"/>
  <c r="G639"/>
  <c r="F639" s="1"/>
  <c r="J641"/>
  <c r="E641"/>
  <c r="C641"/>
  <c r="A642"/>
  <c r="D641"/>
  <c r="B641"/>
  <c r="H640"/>
  <c r="G577"/>
  <c r="F577" s="1"/>
  <c r="J579"/>
  <c r="E579"/>
  <c r="C579"/>
  <c r="A580"/>
  <c r="D579"/>
  <c r="B579"/>
  <c r="H578"/>
  <c r="J550"/>
  <c r="G515"/>
  <c r="F515" s="1"/>
  <c r="J517"/>
  <c r="E517"/>
  <c r="C517"/>
  <c r="A518"/>
  <c r="D517"/>
  <c r="B517"/>
  <c r="H516"/>
  <c r="J488"/>
  <c r="H454"/>
  <c r="A456"/>
  <c r="D455"/>
  <c r="B455"/>
  <c r="C455"/>
  <c r="J455"/>
  <c r="E455"/>
  <c r="H455" s="1"/>
  <c r="J426"/>
  <c r="G391"/>
  <c r="F391" s="1"/>
  <c r="J393"/>
  <c r="E393"/>
  <c r="C393"/>
  <c r="A394"/>
  <c r="D393"/>
  <c r="B393"/>
  <c r="H392"/>
  <c r="J364"/>
  <c r="G329"/>
  <c r="F329" s="1"/>
  <c r="J331"/>
  <c r="E331"/>
  <c r="C331"/>
  <c r="A332"/>
  <c r="D331"/>
  <c r="B331"/>
  <c r="H330"/>
  <c r="G267"/>
  <c r="F267" s="1"/>
  <c r="J269"/>
  <c r="E269"/>
  <c r="C269"/>
  <c r="A270"/>
  <c r="D269"/>
  <c r="B269"/>
  <c r="H268"/>
  <c r="A208"/>
  <c r="D207"/>
  <c r="B207"/>
  <c r="J207"/>
  <c r="E207"/>
  <c r="C207"/>
  <c r="J240"/>
  <c r="H206"/>
  <c r="A145"/>
  <c r="D144"/>
  <c r="B144"/>
  <c r="J144"/>
  <c r="E144"/>
  <c r="C144"/>
  <c r="H143"/>
  <c r="J116"/>
  <c r="G81"/>
  <c r="F81" s="1"/>
  <c r="J83"/>
  <c r="E83"/>
  <c r="C83"/>
  <c r="A84"/>
  <c r="D83"/>
  <c r="B83"/>
  <c r="H82"/>
  <c r="J51"/>
  <c r="J178" l="1"/>
  <c r="G702"/>
  <c r="F702" s="1"/>
  <c r="A705"/>
  <c r="D704"/>
  <c r="B704"/>
  <c r="J704"/>
  <c r="E704"/>
  <c r="C704"/>
  <c r="H703"/>
  <c r="G640"/>
  <c r="F640" s="1"/>
  <c r="A643"/>
  <c r="D642"/>
  <c r="B642"/>
  <c r="J642"/>
  <c r="E642"/>
  <c r="C642"/>
  <c r="H641"/>
  <c r="G578"/>
  <c r="F578" s="1"/>
  <c r="A581"/>
  <c r="D580"/>
  <c r="B580"/>
  <c r="J580"/>
  <c r="E580"/>
  <c r="C580"/>
  <c r="H579"/>
  <c r="G516"/>
  <c r="F516" s="1"/>
  <c r="A519"/>
  <c r="D518"/>
  <c r="B518"/>
  <c r="J518"/>
  <c r="E518"/>
  <c r="C518"/>
  <c r="H517"/>
  <c r="G455"/>
  <c r="F455" s="1"/>
  <c r="G454"/>
  <c r="F454" s="1"/>
  <c r="J456"/>
  <c r="E456"/>
  <c r="C456"/>
  <c r="A457"/>
  <c r="B456"/>
  <c r="D456"/>
  <c r="G392"/>
  <c r="F392" s="1"/>
  <c r="A395"/>
  <c r="D394"/>
  <c r="B394"/>
  <c r="J394"/>
  <c r="E394"/>
  <c r="C394"/>
  <c r="H393"/>
  <c r="G330"/>
  <c r="F330" s="1"/>
  <c r="A333"/>
  <c r="D332"/>
  <c r="B332"/>
  <c r="J332"/>
  <c r="E332"/>
  <c r="C332"/>
  <c r="J365"/>
  <c r="H331"/>
  <c r="A271"/>
  <c r="D270"/>
  <c r="B270"/>
  <c r="J270"/>
  <c r="E270"/>
  <c r="C270"/>
  <c r="H269"/>
  <c r="G268"/>
  <c r="F268" s="1"/>
  <c r="G206"/>
  <c r="F206" s="1"/>
  <c r="J208"/>
  <c r="E208"/>
  <c r="C208"/>
  <c r="D208"/>
  <c r="A209"/>
  <c r="B208"/>
  <c r="H207"/>
  <c r="G143"/>
  <c r="F143" s="1"/>
  <c r="J145"/>
  <c r="E145"/>
  <c r="C145"/>
  <c r="D145"/>
  <c r="A146"/>
  <c r="B145"/>
  <c r="H144"/>
  <c r="G82"/>
  <c r="F82" s="1"/>
  <c r="A85"/>
  <c r="D84"/>
  <c r="B84"/>
  <c r="J84"/>
  <c r="E84"/>
  <c r="C84"/>
  <c r="H83"/>
  <c r="J52"/>
  <c r="J179" l="1"/>
  <c r="H394"/>
  <c r="H642"/>
  <c r="G642" s="1"/>
  <c r="F642" s="1"/>
  <c r="H580"/>
  <c r="G703"/>
  <c r="F703" s="1"/>
  <c r="J705"/>
  <c r="E705"/>
  <c r="C705"/>
  <c r="A706"/>
  <c r="D705"/>
  <c r="B705"/>
  <c r="H704"/>
  <c r="G641"/>
  <c r="F641" s="1"/>
  <c r="J643"/>
  <c r="E643"/>
  <c r="C643"/>
  <c r="A644"/>
  <c r="D643"/>
  <c r="B643"/>
  <c r="G579"/>
  <c r="F579" s="1"/>
  <c r="G580"/>
  <c r="F580" s="1"/>
  <c r="J581"/>
  <c r="E581"/>
  <c r="C581"/>
  <c r="A582"/>
  <c r="D581"/>
  <c r="B581"/>
  <c r="G517"/>
  <c r="F517" s="1"/>
  <c r="J519"/>
  <c r="E519"/>
  <c r="C519"/>
  <c r="A520"/>
  <c r="D519"/>
  <c r="B519"/>
  <c r="H518"/>
  <c r="A458"/>
  <c r="D457"/>
  <c r="B457"/>
  <c r="J457"/>
  <c r="E457"/>
  <c r="C457"/>
  <c r="H456"/>
  <c r="G393"/>
  <c r="F393" s="1"/>
  <c r="J395"/>
  <c r="E395"/>
  <c r="C395"/>
  <c r="A396"/>
  <c r="D395"/>
  <c r="B395"/>
  <c r="G331"/>
  <c r="F331" s="1"/>
  <c r="J333"/>
  <c r="E333"/>
  <c r="C333"/>
  <c r="A334"/>
  <c r="D333"/>
  <c r="B333"/>
  <c r="H332"/>
  <c r="G269"/>
  <c r="F269" s="1"/>
  <c r="J271"/>
  <c r="E271"/>
  <c r="C271"/>
  <c r="A272"/>
  <c r="D271"/>
  <c r="B271"/>
  <c r="H270"/>
  <c r="G207"/>
  <c r="F207" s="1"/>
  <c r="A210"/>
  <c r="D209"/>
  <c r="B209"/>
  <c r="C209"/>
  <c r="J209"/>
  <c r="E209"/>
  <c r="H209" s="1"/>
  <c r="H208"/>
  <c r="A147"/>
  <c r="D146"/>
  <c r="B146"/>
  <c r="C146"/>
  <c r="J146"/>
  <c r="E146"/>
  <c r="H146" s="1"/>
  <c r="G144"/>
  <c r="F144" s="1"/>
  <c r="H145"/>
  <c r="G83"/>
  <c r="F83" s="1"/>
  <c r="J85"/>
  <c r="E85"/>
  <c r="C85"/>
  <c r="A86"/>
  <c r="D85"/>
  <c r="B85"/>
  <c r="H84"/>
  <c r="J53"/>
  <c r="G394" l="1"/>
  <c r="F394" s="1"/>
  <c r="A707"/>
  <c r="D706"/>
  <c r="B706"/>
  <c r="J706"/>
  <c r="E706"/>
  <c r="C706"/>
  <c r="H705"/>
  <c r="G704"/>
  <c r="F704" s="1"/>
  <c r="A645"/>
  <c r="D644"/>
  <c r="B644"/>
  <c r="J644"/>
  <c r="E644"/>
  <c r="C644"/>
  <c r="H643"/>
  <c r="A583"/>
  <c r="D582"/>
  <c r="B582"/>
  <c r="J582"/>
  <c r="E582"/>
  <c r="C582"/>
  <c r="H581"/>
  <c r="A521"/>
  <c r="D520"/>
  <c r="B520"/>
  <c r="J520"/>
  <c r="E520"/>
  <c r="C520"/>
  <c r="H519"/>
  <c r="G518"/>
  <c r="F518" s="1"/>
  <c r="G456"/>
  <c r="F456" s="1"/>
  <c r="J458"/>
  <c r="E458"/>
  <c r="C458"/>
  <c r="D458"/>
  <c r="A459"/>
  <c r="B458"/>
  <c r="H457"/>
  <c r="A397"/>
  <c r="D396"/>
  <c r="B396"/>
  <c r="J396"/>
  <c r="E396"/>
  <c r="C396"/>
  <c r="H395"/>
  <c r="A335"/>
  <c r="D334"/>
  <c r="B334"/>
  <c r="J334"/>
  <c r="E334"/>
  <c r="C334"/>
  <c r="H333"/>
  <c r="G332"/>
  <c r="F332" s="1"/>
  <c r="G270"/>
  <c r="F270" s="1"/>
  <c r="A273"/>
  <c r="D272"/>
  <c r="B272"/>
  <c r="J272"/>
  <c r="E272"/>
  <c r="C272"/>
  <c r="H271"/>
  <c r="G208"/>
  <c r="F208" s="1"/>
  <c r="J210"/>
  <c r="E210"/>
  <c r="C210"/>
  <c r="A211"/>
  <c r="B210"/>
  <c r="D210"/>
  <c r="G209"/>
  <c r="F209" s="1"/>
  <c r="J147"/>
  <c r="E147"/>
  <c r="C147"/>
  <c r="A148"/>
  <c r="B147"/>
  <c r="D147"/>
  <c r="G145"/>
  <c r="F145" s="1"/>
  <c r="G146"/>
  <c r="F146" s="1"/>
  <c r="A87"/>
  <c r="D86"/>
  <c r="B86"/>
  <c r="J86"/>
  <c r="E86"/>
  <c r="C86"/>
  <c r="H85"/>
  <c r="G84"/>
  <c r="F84" s="1"/>
  <c r="J54"/>
  <c r="E273" l="1"/>
  <c r="C273"/>
  <c r="D273"/>
  <c r="B273"/>
  <c r="H272"/>
  <c r="H396"/>
  <c r="H582"/>
  <c r="H458"/>
  <c r="G458" s="1"/>
  <c r="F458" s="1"/>
  <c r="H520"/>
  <c r="H644"/>
  <c r="G644" s="1"/>
  <c r="F644" s="1"/>
  <c r="H706"/>
  <c r="G706" s="1"/>
  <c r="F706" s="1"/>
  <c r="H86"/>
  <c r="H210"/>
  <c r="H334"/>
  <c r="G705"/>
  <c r="F705" s="1"/>
  <c r="J707"/>
  <c r="E707"/>
  <c r="C707"/>
  <c r="A708"/>
  <c r="D707"/>
  <c r="B707"/>
  <c r="G643"/>
  <c r="F643" s="1"/>
  <c r="J645"/>
  <c r="E645"/>
  <c r="C645"/>
  <c r="A646"/>
  <c r="D645"/>
  <c r="B645"/>
  <c r="G581"/>
  <c r="F581" s="1"/>
  <c r="G582"/>
  <c r="J583"/>
  <c r="E583"/>
  <c r="C583"/>
  <c r="A584"/>
  <c r="D583"/>
  <c r="B583"/>
  <c r="G519"/>
  <c r="F519" s="1"/>
  <c r="G520"/>
  <c r="F520" s="1"/>
  <c r="J521"/>
  <c r="E521"/>
  <c r="C521"/>
  <c r="A522"/>
  <c r="D521"/>
  <c r="B521"/>
  <c r="G457"/>
  <c r="F457" s="1"/>
  <c r="A460"/>
  <c r="D459"/>
  <c r="B459"/>
  <c r="C459"/>
  <c r="J459"/>
  <c r="E459"/>
  <c r="H459" s="1"/>
  <c r="G395"/>
  <c r="F395" s="1"/>
  <c r="G396"/>
  <c r="F396" s="1"/>
  <c r="J397"/>
  <c r="E397"/>
  <c r="C397"/>
  <c r="A398"/>
  <c r="D397"/>
  <c r="B397"/>
  <c r="G333"/>
  <c r="F333" s="1"/>
  <c r="G334"/>
  <c r="F334" s="1"/>
  <c r="J335"/>
  <c r="E335"/>
  <c r="H335" s="1"/>
  <c r="C335"/>
  <c r="A336"/>
  <c r="D335"/>
  <c r="B335"/>
  <c r="G271"/>
  <c r="F271" s="1"/>
  <c r="G272"/>
  <c r="F272" s="1"/>
  <c r="J273"/>
  <c r="H273"/>
  <c r="A274"/>
  <c r="A212"/>
  <c r="D211"/>
  <c r="B211"/>
  <c r="J211"/>
  <c r="E211"/>
  <c r="C211"/>
  <c r="G210"/>
  <c r="F210" s="1"/>
  <c r="A149"/>
  <c r="D148"/>
  <c r="B148"/>
  <c r="J148"/>
  <c r="E148"/>
  <c r="C148"/>
  <c r="H147"/>
  <c r="G85"/>
  <c r="F85" s="1"/>
  <c r="G86"/>
  <c r="F86" s="1"/>
  <c r="J87"/>
  <c r="E87"/>
  <c r="H87" s="1"/>
  <c r="C87"/>
  <c r="A88"/>
  <c r="D87"/>
  <c r="B87"/>
  <c r="E336" l="1"/>
  <c r="C336"/>
  <c r="D336"/>
  <c r="B336"/>
  <c r="F582"/>
  <c r="H148"/>
  <c r="H211"/>
  <c r="H645"/>
  <c r="F645" s="1"/>
  <c r="H397"/>
  <c r="H521"/>
  <c r="H583"/>
  <c r="H707"/>
  <c r="A709"/>
  <c r="D708"/>
  <c r="B708"/>
  <c r="J708"/>
  <c r="E708"/>
  <c r="C708"/>
  <c r="A647"/>
  <c r="D646"/>
  <c r="B646"/>
  <c r="J646"/>
  <c r="E646"/>
  <c r="C646"/>
  <c r="G645"/>
  <c r="A585"/>
  <c r="D584"/>
  <c r="B584"/>
  <c r="J584"/>
  <c r="E584"/>
  <c r="C584"/>
  <c r="G583"/>
  <c r="F583" s="1"/>
  <c r="A523"/>
  <c r="D522"/>
  <c r="B522"/>
  <c r="J522"/>
  <c r="E522"/>
  <c r="C522"/>
  <c r="J460"/>
  <c r="E460"/>
  <c r="C460"/>
  <c r="A461"/>
  <c r="B460"/>
  <c r="D460"/>
  <c r="G459"/>
  <c r="F459" s="1"/>
  <c r="A399"/>
  <c r="D398"/>
  <c r="B398"/>
  <c r="J398"/>
  <c r="E398"/>
  <c r="C398"/>
  <c r="G397"/>
  <c r="F397" s="1"/>
  <c r="A337"/>
  <c r="J336"/>
  <c r="G335"/>
  <c r="F335"/>
  <c r="A275"/>
  <c r="D274"/>
  <c r="B274"/>
  <c r="J274"/>
  <c r="E274"/>
  <c r="C274"/>
  <c r="G273"/>
  <c r="F273" s="1"/>
  <c r="G211"/>
  <c r="F211" s="1"/>
  <c r="J212"/>
  <c r="E212"/>
  <c r="C212"/>
  <c r="D212"/>
  <c r="A213"/>
  <c r="B212"/>
  <c r="G147"/>
  <c r="F147" s="1"/>
  <c r="G148"/>
  <c r="F148" s="1"/>
  <c r="J149"/>
  <c r="E149"/>
  <c r="C149"/>
  <c r="D149"/>
  <c r="A150"/>
  <c r="B149"/>
  <c r="A89"/>
  <c r="D88"/>
  <c r="B88"/>
  <c r="J88"/>
  <c r="E88"/>
  <c r="H88" s="1"/>
  <c r="C88"/>
  <c r="G87"/>
  <c r="F87" s="1"/>
  <c r="A18"/>
  <c r="P24"/>
  <c r="AD3" s="1"/>
  <c r="AC3" s="1"/>
  <c r="AC5" l="1"/>
  <c r="AC4"/>
  <c r="J18"/>
  <c r="E18"/>
  <c r="C18"/>
  <c r="D18"/>
  <c r="B18"/>
  <c r="G707"/>
  <c r="F707" s="1"/>
  <c r="G521"/>
  <c r="F521" s="1"/>
  <c r="H212"/>
  <c r="H460"/>
  <c r="H149"/>
  <c r="G149" s="1"/>
  <c r="H274"/>
  <c r="H336"/>
  <c r="H398"/>
  <c r="H522"/>
  <c r="G522" s="1"/>
  <c r="F522" s="1"/>
  <c r="H584"/>
  <c r="H646"/>
  <c r="G646" s="1"/>
  <c r="H708"/>
  <c r="J709"/>
  <c r="E709"/>
  <c r="C709"/>
  <c r="A710"/>
  <c r="D709"/>
  <c r="B709"/>
  <c r="F646"/>
  <c r="J647"/>
  <c r="E647"/>
  <c r="C647"/>
  <c r="A648"/>
  <c r="D647"/>
  <c r="B647"/>
  <c r="G584"/>
  <c r="J585"/>
  <c r="E585"/>
  <c r="C585"/>
  <c r="A586"/>
  <c r="D585"/>
  <c r="B585"/>
  <c r="J523"/>
  <c r="E523"/>
  <c r="C523"/>
  <c r="A524"/>
  <c r="D523"/>
  <c r="B523"/>
  <c r="A462"/>
  <c r="D461"/>
  <c r="B461"/>
  <c r="J461"/>
  <c r="E461"/>
  <c r="C461"/>
  <c r="G460"/>
  <c r="F460" s="1"/>
  <c r="G398"/>
  <c r="F398" s="1"/>
  <c r="J399"/>
  <c r="E399"/>
  <c r="C399"/>
  <c r="A400"/>
  <c r="D399"/>
  <c r="B399"/>
  <c r="G336"/>
  <c r="J337"/>
  <c r="E337"/>
  <c r="C337"/>
  <c r="A338"/>
  <c r="D337"/>
  <c r="B337"/>
  <c r="G274"/>
  <c r="F274" s="1"/>
  <c r="J275"/>
  <c r="E275"/>
  <c r="C275"/>
  <c r="A276"/>
  <c r="D275"/>
  <c r="B275"/>
  <c r="G212"/>
  <c r="F212" s="1"/>
  <c r="A214"/>
  <c r="D213"/>
  <c r="B213"/>
  <c r="C213"/>
  <c r="J213"/>
  <c r="E213"/>
  <c r="H213" s="1"/>
  <c r="A151"/>
  <c r="D150"/>
  <c r="B150"/>
  <c r="C150"/>
  <c r="J150"/>
  <c r="E150"/>
  <c r="H150" s="1"/>
  <c r="F149"/>
  <c r="G88"/>
  <c r="F88" s="1"/>
  <c r="J89"/>
  <c r="E89"/>
  <c r="C89"/>
  <c r="A90"/>
  <c r="D89"/>
  <c r="B89"/>
  <c r="A19"/>
  <c r="B19" s="1"/>
  <c r="N59"/>
  <c r="M90"/>
  <c r="B13"/>
  <c r="B12"/>
  <c r="B11"/>
  <c r="B10"/>
  <c r="B9"/>
  <c r="B8"/>
  <c r="N23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N57" s="1"/>
  <c r="N58" s="1"/>
  <c r="M23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M56" s="1"/>
  <c r="M57" s="1"/>
  <c r="M58" s="1"/>
  <c r="M59" s="1"/>
  <c r="M60" s="1"/>
  <c r="M61" s="1"/>
  <c r="M62" s="1"/>
  <c r="M63" s="1"/>
  <c r="G708" l="1"/>
  <c r="F708" s="1"/>
  <c r="E648"/>
  <c r="C648"/>
  <c r="D648"/>
  <c r="B648"/>
  <c r="F336"/>
  <c r="F584"/>
  <c r="M64"/>
  <c r="M65" s="1"/>
  <c r="M66" s="1"/>
  <c r="M67" s="1"/>
  <c r="M68" s="1"/>
  <c r="M69" s="1"/>
  <c r="M70" s="1"/>
  <c r="M71" s="1"/>
  <c r="M72" s="1"/>
  <c r="M73" s="1"/>
  <c r="M74" s="1"/>
  <c r="M75" s="1"/>
  <c r="M76" s="1"/>
  <c r="M77" s="1"/>
  <c r="M78" s="1"/>
  <c r="M79" s="1"/>
  <c r="M80" s="1"/>
  <c r="M81" s="1"/>
  <c r="M82" s="1"/>
  <c r="M83" s="1"/>
  <c r="M84" s="1"/>
  <c r="M85" s="1"/>
  <c r="M86" s="1"/>
  <c r="M87" s="1"/>
  <c r="M88" s="1"/>
  <c r="M89" s="1"/>
  <c r="M91" s="1"/>
  <c r="M92" s="1"/>
  <c r="M93" s="1"/>
  <c r="M94" s="1"/>
  <c r="M95" s="1"/>
  <c r="M96" s="1"/>
  <c r="M97" s="1"/>
  <c r="M98" s="1"/>
  <c r="M99" s="1"/>
  <c r="M100" s="1"/>
  <c r="M101" s="1"/>
  <c r="M102" s="1"/>
  <c r="M103" s="1"/>
  <c r="M104" s="1"/>
  <c r="M105" s="1"/>
  <c r="M106" s="1"/>
  <c r="M107" s="1"/>
  <c r="M108" s="1"/>
  <c r="M109" s="1"/>
  <c r="M110" s="1"/>
  <c r="M111" s="1"/>
  <c r="M112" s="1"/>
  <c r="M113" s="1"/>
  <c r="M114" s="1"/>
  <c r="M115" s="1"/>
  <c r="M116" s="1"/>
  <c r="M117" s="1"/>
  <c r="A711"/>
  <c r="D710"/>
  <c r="B710"/>
  <c r="J710"/>
  <c r="E710"/>
  <c r="C710"/>
  <c r="H709"/>
  <c r="A649"/>
  <c r="J648"/>
  <c r="H647"/>
  <c r="A587"/>
  <c r="D586"/>
  <c r="B586"/>
  <c r="J586"/>
  <c r="E586"/>
  <c r="C586"/>
  <c r="H585"/>
  <c r="A525"/>
  <c r="D524"/>
  <c r="B524"/>
  <c r="J524"/>
  <c r="E524"/>
  <c r="C524"/>
  <c r="H523"/>
  <c r="J462"/>
  <c r="E462"/>
  <c r="C462"/>
  <c r="A463"/>
  <c r="D462"/>
  <c r="B462"/>
  <c r="H461"/>
  <c r="A401"/>
  <c r="D400"/>
  <c r="B400"/>
  <c r="J400"/>
  <c r="E400"/>
  <c r="C400"/>
  <c r="H399"/>
  <c r="A339"/>
  <c r="D338"/>
  <c r="B338"/>
  <c r="J338"/>
  <c r="E338"/>
  <c r="C338"/>
  <c r="H337"/>
  <c r="A277"/>
  <c r="D276"/>
  <c r="B276"/>
  <c r="J276"/>
  <c r="E276"/>
  <c r="C276"/>
  <c r="H275"/>
  <c r="G213"/>
  <c r="F213" s="1"/>
  <c r="J214"/>
  <c r="E214"/>
  <c r="C214"/>
  <c r="A215"/>
  <c r="B214"/>
  <c r="D214"/>
  <c r="J151"/>
  <c r="E151"/>
  <c r="C151"/>
  <c r="A152"/>
  <c r="B151"/>
  <c r="D151"/>
  <c r="F150"/>
  <c r="G150"/>
  <c r="A91"/>
  <c r="D90"/>
  <c r="B90"/>
  <c r="J90"/>
  <c r="E90"/>
  <c r="C90"/>
  <c r="H89"/>
  <c r="A20"/>
  <c r="B20" s="1"/>
  <c r="E19"/>
  <c r="C19"/>
  <c r="J19"/>
  <c r="D19"/>
  <c r="H18"/>
  <c r="N60"/>
  <c r="N61" s="1"/>
  <c r="N62" s="1"/>
  <c r="N63" s="1"/>
  <c r="P25"/>
  <c r="H710" l="1"/>
  <c r="H90"/>
  <c r="H276"/>
  <c r="N64"/>
  <c r="N65" s="1"/>
  <c r="N66" s="1"/>
  <c r="N67" s="1"/>
  <c r="N68" s="1"/>
  <c r="N69" s="1"/>
  <c r="N70" s="1"/>
  <c r="N71" s="1"/>
  <c r="N72" s="1"/>
  <c r="N73" s="1"/>
  <c r="N74" s="1"/>
  <c r="N75" s="1"/>
  <c r="N76" s="1"/>
  <c r="N77" s="1"/>
  <c r="N78" s="1"/>
  <c r="N79" s="1"/>
  <c r="N80" s="1"/>
  <c r="N81" s="1"/>
  <c r="N82" s="1"/>
  <c r="N83" s="1"/>
  <c r="N84" s="1"/>
  <c r="N85" s="1"/>
  <c r="N86" s="1"/>
  <c r="N87" s="1"/>
  <c r="N88" s="1"/>
  <c r="N89" s="1"/>
  <c r="N90" s="1"/>
  <c r="N91" s="1"/>
  <c r="N92" s="1"/>
  <c r="N93" s="1"/>
  <c r="N94" s="1"/>
  <c r="N95" s="1"/>
  <c r="N96" s="1"/>
  <c r="N97" s="1"/>
  <c r="N98" s="1"/>
  <c r="N99" s="1"/>
  <c r="N100" s="1"/>
  <c r="N101" s="1"/>
  <c r="N102" s="1"/>
  <c r="N103" s="1"/>
  <c r="N104" s="1"/>
  <c r="N105" s="1"/>
  <c r="N106" s="1"/>
  <c r="N107" s="1"/>
  <c r="N108" s="1"/>
  <c r="N109" s="1"/>
  <c r="N110" s="1"/>
  <c r="N111" s="1"/>
  <c r="N112" s="1"/>
  <c r="N113" s="1"/>
  <c r="N114" s="1"/>
  <c r="N115" s="1"/>
  <c r="N116" s="1"/>
  <c r="N117" s="1"/>
  <c r="G709"/>
  <c r="F709" s="1"/>
  <c r="J711"/>
  <c r="E711"/>
  <c r="C711"/>
  <c r="A712"/>
  <c r="D711"/>
  <c r="B711"/>
  <c r="G647"/>
  <c r="F647" s="1"/>
  <c r="J649"/>
  <c r="E649"/>
  <c r="C649"/>
  <c r="A650"/>
  <c r="D649"/>
  <c r="B649"/>
  <c r="H648"/>
  <c r="G585"/>
  <c r="F585" s="1"/>
  <c r="J587"/>
  <c r="E587"/>
  <c r="C587"/>
  <c r="A588"/>
  <c r="D587"/>
  <c r="B587"/>
  <c r="H586"/>
  <c r="G523"/>
  <c r="F523" s="1"/>
  <c r="J525"/>
  <c r="E525"/>
  <c r="C525"/>
  <c r="A526"/>
  <c r="D525"/>
  <c r="B525"/>
  <c r="H524"/>
  <c r="G461"/>
  <c r="F461" s="1"/>
  <c r="A464"/>
  <c r="D463"/>
  <c r="B463"/>
  <c r="J463"/>
  <c r="E463"/>
  <c r="C463"/>
  <c r="H462"/>
  <c r="G399"/>
  <c r="F399" s="1"/>
  <c r="J401"/>
  <c r="E401"/>
  <c r="C401"/>
  <c r="A402"/>
  <c r="D401"/>
  <c r="B401"/>
  <c r="H400"/>
  <c r="G337"/>
  <c r="F337" s="1"/>
  <c r="J339"/>
  <c r="E339"/>
  <c r="C339"/>
  <c r="A340"/>
  <c r="D339"/>
  <c r="B339"/>
  <c r="H338"/>
  <c r="G275"/>
  <c r="F275" s="1"/>
  <c r="G276"/>
  <c r="F276" s="1"/>
  <c r="J277"/>
  <c r="E277"/>
  <c r="C277"/>
  <c r="A278"/>
  <c r="D277"/>
  <c r="B277"/>
  <c r="A216"/>
  <c r="D215"/>
  <c r="B215"/>
  <c r="J215"/>
  <c r="E215"/>
  <c r="C215"/>
  <c r="H214"/>
  <c r="A153"/>
  <c r="D152"/>
  <c r="B152"/>
  <c r="J152"/>
  <c r="E152"/>
  <c r="C152"/>
  <c r="H151"/>
  <c r="G90"/>
  <c r="F90" s="1"/>
  <c r="J91"/>
  <c r="E91"/>
  <c r="C91"/>
  <c r="A92"/>
  <c r="D91"/>
  <c r="B91"/>
  <c r="G89"/>
  <c r="F89" s="1"/>
  <c r="A21"/>
  <c r="C20"/>
  <c r="J20"/>
  <c r="D20"/>
  <c r="E20"/>
  <c r="H19"/>
  <c r="G18"/>
  <c r="F18" s="1"/>
  <c r="G710" l="1"/>
  <c r="F710" s="1"/>
  <c r="H152"/>
  <c r="G152" s="1"/>
  <c r="F152" s="1"/>
  <c r="A713"/>
  <c r="D712"/>
  <c r="B712"/>
  <c r="J712"/>
  <c r="E712"/>
  <c r="C712"/>
  <c r="H711"/>
  <c r="G648"/>
  <c r="F648" s="1"/>
  <c r="A651"/>
  <c r="D650"/>
  <c r="B650"/>
  <c r="J650"/>
  <c r="E650"/>
  <c r="C650"/>
  <c r="H649"/>
  <c r="G586"/>
  <c r="F586" s="1"/>
  <c r="A589"/>
  <c r="D588"/>
  <c r="B588"/>
  <c r="J588"/>
  <c r="E588"/>
  <c r="C588"/>
  <c r="H587"/>
  <c r="G524"/>
  <c r="F524" s="1"/>
  <c r="A527"/>
  <c r="D526"/>
  <c r="B526"/>
  <c r="J526"/>
  <c r="E526"/>
  <c r="C526"/>
  <c r="H525"/>
  <c r="G462"/>
  <c r="F462" s="1"/>
  <c r="J464"/>
  <c r="E464"/>
  <c r="C464"/>
  <c r="A465"/>
  <c r="D464"/>
  <c r="B464"/>
  <c r="H463"/>
  <c r="G400"/>
  <c r="F400" s="1"/>
  <c r="A403"/>
  <c r="D402"/>
  <c r="B402"/>
  <c r="J402"/>
  <c r="E402"/>
  <c r="C402"/>
  <c r="H401"/>
  <c r="G338"/>
  <c r="F338" s="1"/>
  <c r="A341"/>
  <c r="D340"/>
  <c r="B340"/>
  <c r="J340"/>
  <c r="E340"/>
  <c r="C340"/>
  <c r="H339"/>
  <c r="A279"/>
  <c r="D278"/>
  <c r="B278"/>
  <c r="J278"/>
  <c r="E278"/>
  <c r="C278"/>
  <c r="H277"/>
  <c r="G214"/>
  <c r="F214" s="1"/>
  <c r="J216"/>
  <c r="E216"/>
  <c r="C216"/>
  <c r="D216"/>
  <c r="A217"/>
  <c r="B216"/>
  <c r="H215"/>
  <c r="G151"/>
  <c r="F151" s="1"/>
  <c r="J153"/>
  <c r="E153"/>
  <c r="C153"/>
  <c r="D153"/>
  <c r="A154"/>
  <c r="B153"/>
  <c r="A93"/>
  <c r="D92"/>
  <c r="B92"/>
  <c r="J92"/>
  <c r="E92"/>
  <c r="C92"/>
  <c r="H91"/>
  <c r="H20"/>
  <c r="G20" s="1"/>
  <c r="F20" s="1"/>
  <c r="A22"/>
  <c r="C21"/>
  <c r="D21"/>
  <c r="E21"/>
  <c r="J21"/>
  <c r="B21"/>
  <c r="G19"/>
  <c r="F19" s="1"/>
  <c r="E403" l="1"/>
  <c r="C403"/>
  <c r="D403"/>
  <c r="B403"/>
  <c r="H588"/>
  <c r="H402"/>
  <c r="G402" s="1"/>
  <c r="F402" s="1"/>
  <c r="G711"/>
  <c r="F711" s="1"/>
  <c r="J713"/>
  <c r="E713"/>
  <c r="C713"/>
  <c r="A714"/>
  <c r="D713"/>
  <c r="B713"/>
  <c r="H712"/>
  <c r="G649"/>
  <c r="F649" s="1"/>
  <c r="J651"/>
  <c r="E651"/>
  <c r="C651"/>
  <c r="A652"/>
  <c r="D651"/>
  <c r="B651"/>
  <c r="H650"/>
  <c r="G587"/>
  <c r="F587" s="1"/>
  <c r="J589"/>
  <c r="E589"/>
  <c r="C589"/>
  <c r="A590"/>
  <c r="D589"/>
  <c r="B589"/>
  <c r="G525"/>
  <c r="F525" s="1"/>
  <c r="J527"/>
  <c r="E527"/>
  <c r="C527"/>
  <c r="A528"/>
  <c r="D527"/>
  <c r="B527"/>
  <c r="H526"/>
  <c r="G463"/>
  <c r="F463" s="1"/>
  <c r="A466"/>
  <c r="D465"/>
  <c r="B465"/>
  <c r="J465"/>
  <c r="E465"/>
  <c r="C465"/>
  <c r="H464"/>
  <c r="G401"/>
  <c r="F401" s="1"/>
  <c r="J403"/>
  <c r="A404"/>
  <c r="D404" s="1"/>
  <c r="G339"/>
  <c r="F339" s="1"/>
  <c r="J341"/>
  <c r="E341"/>
  <c r="C341"/>
  <c r="A342"/>
  <c r="D341"/>
  <c r="B341"/>
  <c r="H340"/>
  <c r="G277"/>
  <c r="F277" s="1"/>
  <c r="J279"/>
  <c r="E279"/>
  <c r="C279"/>
  <c r="A280"/>
  <c r="D279"/>
  <c r="B279"/>
  <c r="H278"/>
  <c r="G215"/>
  <c r="F215" s="1"/>
  <c r="A218"/>
  <c r="D217"/>
  <c r="B217"/>
  <c r="C217"/>
  <c r="J217"/>
  <c r="E217"/>
  <c r="H217" s="1"/>
  <c r="H216"/>
  <c r="A155"/>
  <c r="D154"/>
  <c r="B154"/>
  <c r="C154"/>
  <c r="J154"/>
  <c r="E154"/>
  <c r="H154" s="1"/>
  <c r="H153"/>
  <c r="G91"/>
  <c r="F91" s="1"/>
  <c r="J93"/>
  <c r="E93"/>
  <c r="C93"/>
  <c r="A94"/>
  <c r="D93"/>
  <c r="B93"/>
  <c r="H92"/>
  <c r="H21"/>
  <c r="G21" s="1"/>
  <c r="F21" s="1"/>
  <c r="A23"/>
  <c r="D22"/>
  <c r="E22"/>
  <c r="C22"/>
  <c r="J22"/>
  <c r="B22"/>
  <c r="H403" l="1"/>
  <c r="E466"/>
  <c r="C466"/>
  <c r="D466"/>
  <c r="B466"/>
  <c r="G588"/>
  <c r="F588" s="1"/>
  <c r="H589"/>
  <c r="H651"/>
  <c r="G651" s="1"/>
  <c r="F651" s="1"/>
  <c r="H465"/>
  <c r="H279"/>
  <c r="G279" s="1"/>
  <c r="F279" s="1"/>
  <c r="H341"/>
  <c r="H713"/>
  <c r="G713" s="1"/>
  <c r="F713" s="1"/>
  <c r="H93"/>
  <c r="H527"/>
  <c r="G527" s="1"/>
  <c r="F527" s="1"/>
  <c r="G712"/>
  <c r="F712" s="1"/>
  <c r="A715"/>
  <c r="D714"/>
  <c r="B714"/>
  <c r="J714"/>
  <c r="E714"/>
  <c r="C714"/>
  <c r="G650"/>
  <c r="F650" s="1"/>
  <c r="A653"/>
  <c r="D652"/>
  <c r="B652"/>
  <c r="J652"/>
  <c r="E652"/>
  <c r="C652"/>
  <c r="A591"/>
  <c r="D590"/>
  <c r="B590"/>
  <c r="J590"/>
  <c r="E590"/>
  <c r="C590"/>
  <c r="G589"/>
  <c r="F589" s="1"/>
  <c r="G526"/>
  <c r="F526" s="1"/>
  <c r="A529"/>
  <c r="D528"/>
  <c r="B528"/>
  <c r="J528"/>
  <c r="E528"/>
  <c r="C528"/>
  <c r="G464"/>
  <c r="F464" s="1"/>
  <c r="G465"/>
  <c r="F465" s="1"/>
  <c r="J466"/>
  <c r="A467"/>
  <c r="A405"/>
  <c r="D405" s="1"/>
  <c r="B404"/>
  <c r="J404"/>
  <c r="E404"/>
  <c r="C404"/>
  <c r="G340"/>
  <c r="F340" s="1"/>
  <c r="A343"/>
  <c r="D342"/>
  <c r="B342"/>
  <c r="J342"/>
  <c r="E342"/>
  <c r="H342" s="1"/>
  <c r="C342"/>
  <c r="G341"/>
  <c r="F341" s="1"/>
  <c r="G278"/>
  <c r="F278" s="1"/>
  <c r="A281"/>
  <c r="D280"/>
  <c r="B280"/>
  <c r="J280"/>
  <c r="E280"/>
  <c r="C280"/>
  <c r="G217"/>
  <c r="F217" s="1"/>
  <c r="G216"/>
  <c r="F216" s="1"/>
  <c r="J218"/>
  <c r="E218"/>
  <c r="C218"/>
  <c r="A219"/>
  <c r="D218"/>
  <c r="B218"/>
  <c r="G153"/>
  <c r="F153" s="1"/>
  <c r="J155"/>
  <c r="E155"/>
  <c r="C155"/>
  <c r="A156"/>
  <c r="B155"/>
  <c r="D155"/>
  <c r="G154"/>
  <c r="F154" s="1"/>
  <c r="G92"/>
  <c r="F92" s="1"/>
  <c r="A95"/>
  <c r="D94"/>
  <c r="B94"/>
  <c r="J94"/>
  <c r="E94"/>
  <c r="C94"/>
  <c r="G93"/>
  <c r="F93" s="1"/>
  <c r="A24"/>
  <c r="E23"/>
  <c r="J23"/>
  <c r="C23"/>
  <c r="D23"/>
  <c r="B23"/>
  <c r="H22"/>
  <c r="G403" l="1"/>
  <c r="F403" s="1"/>
  <c r="H528"/>
  <c r="H155"/>
  <c r="G155" s="1"/>
  <c r="F155" s="1"/>
  <c r="H466"/>
  <c r="H714"/>
  <c r="H94"/>
  <c r="H218"/>
  <c r="H280"/>
  <c r="H404"/>
  <c r="G404" s="1"/>
  <c r="H590"/>
  <c r="H652"/>
  <c r="G652" s="1"/>
  <c r="F652" s="1"/>
  <c r="J715"/>
  <c r="E715"/>
  <c r="C715"/>
  <c r="A716"/>
  <c r="D715"/>
  <c r="B715"/>
  <c r="J653"/>
  <c r="E653"/>
  <c r="C653"/>
  <c r="A654"/>
  <c r="D653"/>
  <c r="B653"/>
  <c r="G590"/>
  <c r="F590" s="1"/>
  <c r="J591"/>
  <c r="E591"/>
  <c r="C591"/>
  <c r="A592"/>
  <c r="D591"/>
  <c r="B591"/>
  <c r="G528"/>
  <c r="J529"/>
  <c r="E529"/>
  <c r="C529"/>
  <c r="A530"/>
  <c r="D529"/>
  <c r="B529"/>
  <c r="A468"/>
  <c r="D467"/>
  <c r="B467"/>
  <c r="J467"/>
  <c r="E467"/>
  <c r="C467"/>
  <c r="J405"/>
  <c r="E405"/>
  <c r="C405"/>
  <c r="A406"/>
  <c r="D406" s="1"/>
  <c r="B405"/>
  <c r="F342"/>
  <c r="G342"/>
  <c r="J343"/>
  <c r="E343"/>
  <c r="C343"/>
  <c r="A344"/>
  <c r="D343"/>
  <c r="B343"/>
  <c r="G280"/>
  <c r="F280" s="1"/>
  <c r="J281"/>
  <c r="E281"/>
  <c r="C281"/>
  <c r="A282"/>
  <c r="D281"/>
  <c r="B281"/>
  <c r="A220"/>
  <c r="D219"/>
  <c r="B219"/>
  <c r="J219"/>
  <c r="E219"/>
  <c r="C219"/>
  <c r="G218"/>
  <c r="F218" s="1"/>
  <c r="A157"/>
  <c r="D156"/>
  <c r="B156"/>
  <c r="J156"/>
  <c r="E156"/>
  <c r="H156" s="1"/>
  <c r="C156"/>
  <c r="F94"/>
  <c r="G94"/>
  <c r="J95"/>
  <c r="E95"/>
  <c r="C95"/>
  <c r="A96"/>
  <c r="D95"/>
  <c r="B95"/>
  <c r="G22"/>
  <c r="F22" s="1"/>
  <c r="H23"/>
  <c r="A25"/>
  <c r="C24"/>
  <c r="J24"/>
  <c r="D24"/>
  <c r="E24"/>
  <c r="B24"/>
  <c r="H24" l="1"/>
  <c r="G24" s="1"/>
  <c r="F24" s="1"/>
  <c r="G714"/>
  <c r="F714" s="1"/>
  <c r="G466"/>
  <c r="F466" s="1"/>
  <c r="F404"/>
  <c r="F528"/>
  <c r="H467"/>
  <c r="G467" s="1"/>
  <c r="F467" s="1"/>
  <c r="A717"/>
  <c r="D716"/>
  <c r="B716"/>
  <c r="J716"/>
  <c r="E716"/>
  <c r="C716"/>
  <c r="H715"/>
  <c r="A655"/>
  <c r="D654"/>
  <c r="B654"/>
  <c r="J654"/>
  <c r="E654"/>
  <c r="C654"/>
  <c r="H653"/>
  <c r="A593"/>
  <c r="D592"/>
  <c r="B592"/>
  <c r="J592"/>
  <c r="E592"/>
  <c r="C592"/>
  <c r="H591"/>
  <c r="A531"/>
  <c r="D530"/>
  <c r="B530"/>
  <c r="J530"/>
  <c r="E530"/>
  <c r="C530"/>
  <c r="H529"/>
  <c r="J468"/>
  <c r="E468"/>
  <c r="C468"/>
  <c r="A469"/>
  <c r="D468"/>
  <c r="B468"/>
  <c r="A407"/>
  <c r="D407" s="1"/>
  <c r="B406"/>
  <c r="J406"/>
  <c r="E406"/>
  <c r="C406"/>
  <c r="H405"/>
  <c r="A345"/>
  <c r="D344"/>
  <c r="B344"/>
  <c r="J344"/>
  <c r="E344"/>
  <c r="C344"/>
  <c r="H343"/>
  <c r="A283"/>
  <c r="D282"/>
  <c r="B282"/>
  <c r="J282"/>
  <c r="E282"/>
  <c r="C282"/>
  <c r="H281"/>
  <c r="J220"/>
  <c r="E220"/>
  <c r="C220"/>
  <c r="A221"/>
  <c r="D220"/>
  <c r="B220"/>
  <c r="H219"/>
  <c r="G156"/>
  <c r="F156" s="1"/>
  <c r="J157"/>
  <c r="E157"/>
  <c r="C157"/>
  <c r="A158"/>
  <c r="D157"/>
  <c r="B157"/>
  <c r="A97"/>
  <c r="D96"/>
  <c r="B96"/>
  <c r="J96"/>
  <c r="E96"/>
  <c r="C96"/>
  <c r="H95"/>
  <c r="A26"/>
  <c r="C25"/>
  <c r="D25"/>
  <c r="E25"/>
  <c r="J25"/>
  <c r="B25"/>
  <c r="G23"/>
  <c r="F23" s="1"/>
  <c r="H25" l="1"/>
  <c r="G25" s="1"/>
  <c r="F25" s="1"/>
  <c r="H96"/>
  <c r="G96" s="1"/>
  <c r="F96" s="1"/>
  <c r="H220"/>
  <c r="H282"/>
  <c r="G282" s="1"/>
  <c r="F282" s="1"/>
  <c r="G715"/>
  <c r="F715" s="1"/>
  <c r="J717"/>
  <c r="E717"/>
  <c r="C717"/>
  <c r="A718"/>
  <c r="D717"/>
  <c r="B717"/>
  <c r="H716"/>
  <c r="G653"/>
  <c r="F653" s="1"/>
  <c r="J655"/>
  <c r="E655"/>
  <c r="C655"/>
  <c r="A656"/>
  <c r="D655"/>
  <c r="B655"/>
  <c r="H654"/>
  <c r="G591"/>
  <c r="F591" s="1"/>
  <c r="J593"/>
  <c r="E593"/>
  <c r="C593"/>
  <c r="A594"/>
  <c r="D593"/>
  <c r="B593"/>
  <c r="H592"/>
  <c r="G529"/>
  <c r="F529" s="1"/>
  <c r="J531"/>
  <c r="E531"/>
  <c r="C531"/>
  <c r="A532"/>
  <c r="D531"/>
  <c r="B531"/>
  <c r="H530"/>
  <c r="A470"/>
  <c r="D469"/>
  <c r="B469"/>
  <c r="J469"/>
  <c r="E469"/>
  <c r="C469"/>
  <c r="H468"/>
  <c r="G405"/>
  <c r="F405" s="1"/>
  <c r="J407"/>
  <c r="E407"/>
  <c r="C407"/>
  <c r="A408"/>
  <c r="B407"/>
  <c r="H406"/>
  <c r="G343"/>
  <c r="F343" s="1"/>
  <c r="J345"/>
  <c r="E345"/>
  <c r="C345"/>
  <c r="A346"/>
  <c r="D345"/>
  <c r="B345"/>
  <c r="H344"/>
  <c r="G281"/>
  <c r="F281" s="1"/>
  <c r="J283"/>
  <c r="E283"/>
  <c r="C283"/>
  <c r="A284"/>
  <c r="D283"/>
  <c r="B283"/>
  <c r="A222"/>
  <c r="D221"/>
  <c r="B221"/>
  <c r="J221"/>
  <c r="E221"/>
  <c r="C221"/>
  <c r="G220"/>
  <c r="F220" s="1"/>
  <c r="G219"/>
  <c r="F219" s="1"/>
  <c r="A159"/>
  <c r="D158"/>
  <c r="B158"/>
  <c r="J158"/>
  <c r="E158"/>
  <c r="C158"/>
  <c r="H157"/>
  <c r="G95"/>
  <c r="F95" s="1"/>
  <c r="J97"/>
  <c r="E97"/>
  <c r="C97"/>
  <c r="A98"/>
  <c r="D97"/>
  <c r="B97"/>
  <c r="A27"/>
  <c r="B27" s="1"/>
  <c r="D26"/>
  <c r="E26"/>
  <c r="C26"/>
  <c r="J26"/>
  <c r="B26"/>
  <c r="H469" l="1"/>
  <c r="G469" s="1"/>
  <c r="F469" s="1"/>
  <c r="H158"/>
  <c r="G716"/>
  <c r="F716" s="1"/>
  <c r="A719"/>
  <c r="D718"/>
  <c r="B718"/>
  <c r="J718"/>
  <c r="E718"/>
  <c r="C718"/>
  <c r="H717"/>
  <c r="G654"/>
  <c r="F654" s="1"/>
  <c r="A657"/>
  <c r="D656"/>
  <c r="B656"/>
  <c r="J656"/>
  <c r="E656"/>
  <c r="C656"/>
  <c r="H655"/>
  <c r="G592"/>
  <c r="F592" s="1"/>
  <c r="A595"/>
  <c r="D594"/>
  <c r="B594"/>
  <c r="J594"/>
  <c r="E594"/>
  <c r="H594" s="1"/>
  <c r="C594"/>
  <c r="H593"/>
  <c r="G530"/>
  <c r="F530" s="1"/>
  <c r="A533"/>
  <c r="D532"/>
  <c r="B532"/>
  <c r="J532"/>
  <c r="E532"/>
  <c r="C532"/>
  <c r="H531"/>
  <c r="G468"/>
  <c r="F468" s="1"/>
  <c r="J470"/>
  <c r="E470"/>
  <c r="C470"/>
  <c r="A471"/>
  <c r="D470"/>
  <c r="B470"/>
  <c r="A409"/>
  <c r="D408"/>
  <c r="B408"/>
  <c r="J408"/>
  <c r="E408"/>
  <c r="C408"/>
  <c r="G406"/>
  <c r="F406" s="1"/>
  <c r="H407"/>
  <c r="G344"/>
  <c r="F344" s="1"/>
  <c r="A347"/>
  <c r="D346"/>
  <c r="B346"/>
  <c r="J346"/>
  <c r="E346"/>
  <c r="C346"/>
  <c r="H345"/>
  <c r="A285"/>
  <c r="D284"/>
  <c r="B284"/>
  <c r="J284"/>
  <c r="E284"/>
  <c r="C284"/>
  <c r="H283"/>
  <c r="J222"/>
  <c r="E222"/>
  <c r="C222"/>
  <c r="A223"/>
  <c r="D222"/>
  <c r="B222"/>
  <c r="H221"/>
  <c r="G157"/>
  <c r="F157" s="1"/>
  <c r="G158"/>
  <c r="F158" s="1"/>
  <c r="J159"/>
  <c r="E159"/>
  <c r="C159"/>
  <c r="A160"/>
  <c r="D159"/>
  <c r="B159"/>
  <c r="A99"/>
  <c r="B98"/>
  <c r="J98"/>
  <c r="E98"/>
  <c r="C98"/>
  <c r="H97"/>
  <c r="H26"/>
  <c r="A28"/>
  <c r="E27"/>
  <c r="C27"/>
  <c r="D27"/>
  <c r="J27"/>
  <c r="G26"/>
  <c r="F26" s="1"/>
  <c r="H222" l="1"/>
  <c r="G222" s="1"/>
  <c r="F222" s="1"/>
  <c r="H408"/>
  <c r="G408" s="1"/>
  <c r="F408" s="1"/>
  <c r="H346"/>
  <c r="G346" s="1"/>
  <c r="F346" s="1"/>
  <c r="H532"/>
  <c r="G717"/>
  <c r="F717" s="1"/>
  <c r="J719"/>
  <c r="E719"/>
  <c r="C719"/>
  <c r="A720"/>
  <c r="D719"/>
  <c r="B719"/>
  <c r="H718"/>
  <c r="G655"/>
  <c r="F655" s="1"/>
  <c r="J657"/>
  <c r="E657"/>
  <c r="C657"/>
  <c r="A658"/>
  <c r="D657"/>
  <c r="B657"/>
  <c r="H656"/>
  <c r="G593"/>
  <c r="F593" s="1"/>
  <c r="G594"/>
  <c r="F594" s="1"/>
  <c r="J595"/>
  <c r="E595"/>
  <c r="C595"/>
  <c r="A596"/>
  <c r="D595"/>
  <c r="B595"/>
  <c r="G531"/>
  <c r="F531" s="1"/>
  <c r="G532"/>
  <c r="F532" s="1"/>
  <c r="J533"/>
  <c r="E533"/>
  <c r="C533"/>
  <c r="A534"/>
  <c r="D533"/>
  <c r="B533"/>
  <c r="A472"/>
  <c r="D471"/>
  <c r="B471"/>
  <c r="J471"/>
  <c r="E471"/>
  <c r="C471"/>
  <c r="H470"/>
  <c r="G407"/>
  <c r="F407" s="1"/>
  <c r="J409"/>
  <c r="E409"/>
  <c r="C409"/>
  <c r="A410"/>
  <c r="D409"/>
  <c r="B409"/>
  <c r="G345"/>
  <c r="F345" s="1"/>
  <c r="J347"/>
  <c r="E347"/>
  <c r="C347"/>
  <c r="A348"/>
  <c r="D347"/>
  <c r="B347"/>
  <c r="G283"/>
  <c r="F283" s="1"/>
  <c r="J285"/>
  <c r="E285"/>
  <c r="C285"/>
  <c r="A286"/>
  <c r="D285"/>
  <c r="B285"/>
  <c r="H284"/>
  <c r="A224"/>
  <c r="D223"/>
  <c r="B223"/>
  <c r="J223"/>
  <c r="E223"/>
  <c r="C223"/>
  <c r="G221"/>
  <c r="F221" s="1"/>
  <c r="A161"/>
  <c r="D160"/>
  <c r="B160"/>
  <c r="J160"/>
  <c r="E160"/>
  <c r="C160"/>
  <c r="H159"/>
  <c r="G97"/>
  <c r="F97" s="1"/>
  <c r="J99"/>
  <c r="E99"/>
  <c r="C99"/>
  <c r="A100"/>
  <c r="D99"/>
  <c r="B99"/>
  <c r="H98"/>
  <c r="H27"/>
  <c r="A29"/>
  <c r="C28"/>
  <c r="J28"/>
  <c r="D28"/>
  <c r="E28"/>
  <c r="B28"/>
  <c r="E224" l="1"/>
  <c r="C224"/>
  <c r="D224"/>
  <c r="B224"/>
  <c r="H160"/>
  <c r="H471"/>
  <c r="G718"/>
  <c r="F718" s="1"/>
  <c r="A721"/>
  <c r="D720"/>
  <c r="B720"/>
  <c r="J720"/>
  <c r="E720"/>
  <c r="C720"/>
  <c r="H719"/>
  <c r="G656"/>
  <c r="F656" s="1"/>
  <c r="A659"/>
  <c r="D658"/>
  <c r="B658"/>
  <c r="J658"/>
  <c r="E658"/>
  <c r="C658"/>
  <c r="H657"/>
  <c r="A597"/>
  <c r="D596"/>
  <c r="B596"/>
  <c r="J596"/>
  <c r="E596"/>
  <c r="C596"/>
  <c r="H595"/>
  <c r="A535"/>
  <c r="D534"/>
  <c r="B534"/>
  <c r="J534"/>
  <c r="E534"/>
  <c r="C534"/>
  <c r="H533"/>
  <c r="G470"/>
  <c r="F470" s="1"/>
  <c r="G471"/>
  <c r="F471" s="1"/>
  <c r="J472"/>
  <c r="E472"/>
  <c r="C472"/>
  <c r="A473"/>
  <c r="D472"/>
  <c r="B472"/>
  <c r="A411"/>
  <c r="D410"/>
  <c r="B410"/>
  <c r="J410"/>
  <c r="E410"/>
  <c r="C410"/>
  <c r="H409"/>
  <c r="A349"/>
  <c r="D348"/>
  <c r="B348"/>
  <c r="J348"/>
  <c r="E348"/>
  <c r="C348"/>
  <c r="H347"/>
  <c r="G284"/>
  <c r="F284" s="1"/>
  <c r="A287"/>
  <c r="D286"/>
  <c r="B286"/>
  <c r="J286"/>
  <c r="E286"/>
  <c r="C286"/>
  <c r="H285"/>
  <c r="J224"/>
  <c r="A225"/>
  <c r="H223"/>
  <c r="G159"/>
  <c r="F159" s="1"/>
  <c r="G160"/>
  <c r="F160" s="1"/>
  <c r="J161"/>
  <c r="E161"/>
  <c r="C161"/>
  <c r="A162"/>
  <c r="D161"/>
  <c r="B161"/>
  <c r="G98"/>
  <c r="F98" s="1"/>
  <c r="A101"/>
  <c r="D100"/>
  <c r="B100"/>
  <c r="J100"/>
  <c r="E100"/>
  <c r="C100"/>
  <c r="H99"/>
  <c r="H28"/>
  <c r="G28" s="1"/>
  <c r="F28" s="1"/>
  <c r="A30"/>
  <c r="C29"/>
  <c r="D29"/>
  <c r="E29"/>
  <c r="J29"/>
  <c r="B29"/>
  <c r="G27"/>
  <c r="F27" s="1"/>
  <c r="H410" l="1"/>
  <c r="H596"/>
  <c r="G596" s="1"/>
  <c r="F596" s="1"/>
  <c r="H100"/>
  <c r="G100" s="1"/>
  <c r="F100" s="1"/>
  <c r="H224"/>
  <c r="H286"/>
  <c r="H348"/>
  <c r="H472"/>
  <c r="H534"/>
  <c r="G534" s="1"/>
  <c r="F534" s="1"/>
  <c r="H658"/>
  <c r="G658" s="1"/>
  <c r="F658" s="1"/>
  <c r="H720"/>
  <c r="F720" s="1"/>
  <c r="H29"/>
  <c r="G29" s="1"/>
  <c r="F29" s="1"/>
  <c r="G719"/>
  <c r="F719" s="1"/>
  <c r="J721"/>
  <c r="E721"/>
  <c r="C721"/>
  <c r="A722"/>
  <c r="D721"/>
  <c r="B721"/>
  <c r="G657"/>
  <c r="F657" s="1"/>
  <c r="J659"/>
  <c r="E659"/>
  <c r="C659"/>
  <c r="A660"/>
  <c r="D659"/>
  <c r="B659"/>
  <c r="G595"/>
  <c r="F595" s="1"/>
  <c r="J597"/>
  <c r="E597"/>
  <c r="C597"/>
  <c r="A598"/>
  <c r="D597"/>
  <c r="B597"/>
  <c r="G533"/>
  <c r="F533" s="1"/>
  <c r="J535"/>
  <c r="E535"/>
  <c r="C535"/>
  <c r="A536"/>
  <c r="D535"/>
  <c r="B535"/>
  <c r="A474"/>
  <c r="D473"/>
  <c r="B473"/>
  <c r="J473"/>
  <c r="E473"/>
  <c r="C473"/>
  <c r="G472"/>
  <c r="F472" s="1"/>
  <c r="G409"/>
  <c r="F409" s="1"/>
  <c r="G410"/>
  <c r="F410" s="1"/>
  <c r="J411"/>
  <c r="E411"/>
  <c r="C411"/>
  <c r="A412"/>
  <c r="D411"/>
  <c r="B411"/>
  <c r="G347"/>
  <c r="F347" s="1"/>
  <c r="G348"/>
  <c r="F348" s="1"/>
  <c r="J349"/>
  <c r="E349"/>
  <c r="C349"/>
  <c r="A350"/>
  <c r="D349"/>
  <c r="B349"/>
  <c r="G285"/>
  <c r="F285" s="1"/>
  <c r="G286"/>
  <c r="J287"/>
  <c r="E287"/>
  <c r="C287"/>
  <c r="A288"/>
  <c r="D287"/>
  <c r="B287"/>
  <c r="A226"/>
  <c r="D225"/>
  <c r="B225"/>
  <c r="J225"/>
  <c r="E225"/>
  <c r="C225"/>
  <c r="G223"/>
  <c r="F223" s="1"/>
  <c r="A163"/>
  <c r="D162"/>
  <c r="B162"/>
  <c r="J162"/>
  <c r="E162"/>
  <c r="C162"/>
  <c r="H161"/>
  <c r="G99"/>
  <c r="F99" s="1"/>
  <c r="J101"/>
  <c r="E101"/>
  <c r="H101" s="1"/>
  <c r="C101"/>
  <c r="A102"/>
  <c r="D101"/>
  <c r="B101"/>
  <c r="A31"/>
  <c r="D30"/>
  <c r="E30"/>
  <c r="C30"/>
  <c r="J30"/>
  <c r="B30"/>
  <c r="G720" l="1"/>
  <c r="G224"/>
  <c r="F224" s="1"/>
  <c r="F286"/>
  <c r="H225"/>
  <c r="G225" s="1"/>
  <c r="F225" s="1"/>
  <c r="H162"/>
  <c r="G162" s="1"/>
  <c r="F162" s="1"/>
  <c r="H287"/>
  <c r="G287" s="1"/>
  <c r="H411"/>
  <c r="H473"/>
  <c r="G473" s="1"/>
  <c r="F473" s="1"/>
  <c r="H597"/>
  <c r="H721"/>
  <c r="H349"/>
  <c r="G349" s="1"/>
  <c r="H535"/>
  <c r="H659"/>
  <c r="F659" s="1"/>
  <c r="A723"/>
  <c r="D722"/>
  <c r="B722"/>
  <c r="J722"/>
  <c r="E722"/>
  <c r="C722"/>
  <c r="G721"/>
  <c r="F721" s="1"/>
  <c r="A661"/>
  <c r="D660"/>
  <c r="B660"/>
  <c r="J660"/>
  <c r="E660"/>
  <c r="C660"/>
  <c r="G659"/>
  <c r="A599"/>
  <c r="D598"/>
  <c r="B598"/>
  <c r="J598"/>
  <c r="E598"/>
  <c r="C598"/>
  <c r="G597"/>
  <c r="A537"/>
  <c r="D536"/>
  <c r="B536"/>
  <c r="J536"/>
  <c r="E536"/>
  <c r="C536"/>
  <c r="J474"/>
  <c r="E474"/>
  <c r="C474"/>
  <c r="A475"/>
  <c r="D474"/>
  <c r="B474"/>
  <c r="A413"/>
  <c r="D412"/>
  <c r="B412"/>
  <c r="J412"/>
  <c r="E412"/>
  <c r="C412"/>
  <c r="G411"/>
  <c r="F411" s="1"/>
  <c r="A351"/>
  <c r="D350"/>
  <c r="B350"/>
  <c r="J350"/>
  <c r="E350"/>
  <c r="C350"/>
  <c r="F349"/>
  <c r="A289"/>
  <c r="D288"/>
  <c r="B288"/>
  <c r="J288"/>
  <c r="E288"/>
  <c r="C288"/>
  <c r="J226"/>
  <c r="E226"/>
  <c r="C226"/>
  <c r="A227"/>
  <c r="D226"/>
  <c r="B226"/>
  <c r="G161"/>
  <c r="F161" s="1"/>
  <c r="J163"/>
  <c r="E163"/>
  <c r="C163"/>
  <c r="A164"/>
  <c r="D163"/>
  <c r="B163"/>
  <c r="A103"/>
  <c r="D102"/>
  <c r="B102"/>
  <c r="J102"/>
  <c r="E102"/>
  <c r="C102"/>
  <c r="G101"/>
  <c r="F101" s="1"/>
  <c r="H30"/>
  <c r="G30" s="1"/>
  <c r="F30" s="1"/>
  <c r="A32"/>
  <c r="E31"/>
  <c r="C31"/>
  <c r="D31"/>
  <c r="J31"/>
  <c r="B31"/>
  <c r="F597" l="1"/>
  <c r="G535"/>
  <c r="F287"/>
  <c r="H31"/>
  <c r="H163"/>
  <c r="F163" s="1"/>
  <c r="H102"/>
  <c r="G102" s="1"/>
  <c r="F102" s="1"/>
  <c r="H226"/>
  <c r="G226" s="1"/>
  <c r="F226" s="1"/>
  <c r="H598"/>
  <c r="G598" s="1"/>
  <c r="F598" s="1"/>
  <c r="J723"/>
  <c r="E723"/>
  <c r="C723"/>
  <c r="A724"/>
  <c r="D723"/>
  <c r="B723"/>
  <c r="H722"/>
  <c r="J661"/>
  <c r="E661"/>
  <c r="C661"/>
  <c r="A662"/>
  <c r="D661"/>
  <c r="B661"/>
  <c r="H660"/>
  <c r="J599"/>
  <c r="E599"/>
  <c r="C599"/>
  <c r="A600"/>
  <c r="D599"/>
  <c r="B599"/>
  <c r="J537"/>
  <c r="E537"/>
  <c r="C537"/>
  <c r="A538"/>
  <c r="D537"/>
  <c r="B537"/>
  <c r="H536"/>
  <c r="A476"/>
  <c r="D475"/>
  <c r="B475"/>
  <c r="J475"/>
  <c r="E475"/>
  <c r="C475"/>
  <c r="H474"/>
  <c r="J413"/>
  <c r="E413"/>
  <c r="C413"/>
  <c r="A414"/>
  <c r="D413"/>
  <c r="B413"/>
  <c r="H412"/>
  <c r="J351"/>
  <c r="E351"/>
  <c r="C351"/>
  <c r="A352"/>
  <c r="D351"/>
  <c r="B351"/>
  <c r="H350"/>
  <c r="J289"/>
  <c r="E289"/>
  <c r="C289"/>
  <c r="A290"/>
  <c r="D289"/>
  <c r="B289"/>
  <c r="H288"/>
  <c r="A228"/>
  <c r="D227"/>
  <c r="B227"/>
  <c r="J227"/>
  <c r="E227"/>
  <c r="C227"/>
  <c r="A165"/>
  <c r="D164"/>
  <c r="B164"/>
  <c r="J164"/>
  <c r="E164"/>
  <c r="C164"/>
  <c r="J103"/>
  <c r="E103"/>
  <c r="C103"/>
  <c r="A104"/>
  <c r="D103"/>
  <c r="B103"/>
  <c r="G31"/>
  <c r="F31" s="1"/>
  <c r="A33"/>
  <c r="C32"/>
  <c r="J32"/>
  <c r="D32"/>
  <c r="E32"/>
  <c r="B32"/>
  <c r="G163" l="1"/>
  <c r="E724"/>
  <c r="C724"/>
  <c r="D724"/>
  <c r="B724"/>
  <c r="F535"/>
  <c r="H164"/>
  <c r="G164" s="1"/>
  <c r="F164" s="1"/>
  <c r="G722"/>
  <c r="F722" s="1"/>
  <c r="A725"/>
  <c r="J724"/>
  <c r="H723"/>
  <c r="G660"/>
  <c r="F660" s="1"/>
  <c r="A663"/>
  <c r="D662"/>
  <c r="B662"/>
  <c r="J662"/>
  <c r="E662"/>
  <c r="C662"/>
  <c r="H661"/>
  <c r="A601"/>
  <c r="D600"/>
  <c r="B600"/>
  <c r="J600"/>
  <c r="E600"/>
  <c r="C600"/>
  <c r="H599"/>
  <c r="G536"/>
  <c r="A539"/>
  <c r="D538"/>
  <c r="B538"/>
  <c r="J538"/>
  <c r="E538"/>
  <c r="C538"/>
  <c r="H537"/>
  <c r="G474"/>
  <c r="F474" s="1"/>
  <c r="J476"/>
  <c r="E476"/>
  <c r="C476"/>
  <c r="A477"/>
  <c r="D476"/>
  <c r="B476"/>
  <c r="H475"/>
  <c r="G412"/>
  <c r="F412" s="1"/>
  <c r="A415"/>
  <c r="D414"/>
  <c r="B414"/>
  <c r="J414"/>
  <c r="E414"/>
  <c r="C414"/>
  <c r="H413"/>
  <c r="G350"/>
  <c r="F350" s="1"/>
  <c r="A353"/>
  <c r="D352"/>
  <c r="B352"/>
  <c r="J352"/>
  <c r="E352"/>
  <c r="C352"/>
  <c r="H351"/>
  <c r="G288"/>
  <c r="F288" s="1"/>
  <c r="A291"/>
  <c r="D290"/>
  <c r="B290"/>
  <c r="J290"/>
  <c r="E290"/>
  <c r="C290"/>
  <c r="H289"/>
  <c r="J228"/>
  <c r="E228"/>
  <c r="C228"/>
  <c r="A229"/>
  <c r="D228"/>
  <c r="B228"/>
  <c r="H227"/>
  <c r="J165"/>
  <c r="E165"/>
  <c r="C165"/>
  <c r="A166"/>
  <c r="D166" s="1"/>
  <c r="D165"/>
  <c r="B165"/>
  <c r="A105"/>
  <c r="D105" s="1"/>
  <c r="D104"/>
  <c r="B104"/>
  <c r="J104"/>
  <c r="E104"/>
  <c r="C104"/>
  <c r="H103"/>
  <c r="H32"/>
  <c r="G32" s="1"/>
  <c r="F32" s="1"/>
  <c r="A34"/>
  <c r="C33"/>
  <c r="D33"/>
  <c r="E33"/>
  <c r="J33"/>
  <c r="B33"/>
  <c r="F536" l="1"/>
  <c r="E725"/>
  <c r="C725"/>
  <c r="D725"/>
  <c r="B725"/>
  <c r="H104"/>
  <c r="G104" s="1"/>
  <c r="F104" s="1"/>
  <c r="H228"/>
  <c r="G228" s="1"/>
  <c r="F228" s="1"/>
  <c r="H600"/>
  <c r="G600" s="1"/>
  <c r="F600" s="1"/>
  <c r="G723"/>
  <c r="F723" s="1"/>
  <c r="J725"/>
  <c r="A726"/>
  <c r="H724"/>
  <c r="G661"/>
  <c r="F661" s="1"/>
  <c r="J663"/>
  <c r="E663"/>
  <c r="C663"/>
  <c r="A664"/>
  <c r="D663"/>
  <c r="B663"/>
  <c r="H662"/>
  <c r="G599"/>
  <c r="F599" s="1"/>
  <c r="J601"/>
  <c r="E601"/>
  <c r="C601"/>
  <c r="A602"/>
  <c r="D601"/>
  <c r="B601"/>
  <c r="G537"/>
  <c r="F537" s="1"/>
  <c r="J539"/>
  <c r="E539"/>
  <c r="C539"/>
  <c r="A540"/>
  <c r="D539"/>
  <c r="B539"/>
  <c r="H538"/>
  <c r="G475"/>
  <c r="F475" s="1"/>
  <c r="A478"/>
  <c r="D477"/>
  <c r="B477"/>
  <c r="J477"/>
  <c r="E477"/>
  <c r="C477"/>
  <c r="H476"/>
  <c r="G413"/>
  <c r="F413" s="1"/>
  <c r="J415"/>
  <c r="E415"/>
  <c r="C415"/>
  <c r="A416"/>
  <c r="D415"/>
  <c r="B415"/>
  <c r="H414"/>
  <c r="G351"/>
  <c r="F351" s="1"/>
  <c r="J353"/>
  <c r="E353"/>
  <c r="C353"/>
  <c r="A354"/>
  <c r="D353"/>
  <c r="B353"/>
  <c r="H352"/>
  <c r="G289"/>
  <c r="F289" s="1"/>
  <c r="J291"/>
  <c r="E291"/>
  <c r="C291"/>
  <c r="A292"/>
  <c r="D291"/>
  <c r="B291"/>
  <c r="H290"/>
  <c r="A230"/>
  <c r="D229"/>
  <c r="B229"/>
  <c r="J229"/>
  <c r="E229"/>
  <c r="C229"/>
  <c r="G227"/>
  <c r="F227" s="1"/>
  <c r="A167"/>
  <c r="B166"/>
  <c r="J166"/>
  <c r="E166"/>
  <c r="C166"/>
  <c r="H165"/>
  <c r="J105"/>
  <c r="E105"/>
  <c r="C105"/>
  <c r="A106"/>
  <c r="B105"/>
  <c r="G103"/>
  <c r="F103" s="1"/>
  <c r="A35"/>
  <c r="D34"/>
  <c r="E34"/>
  <c r="C34"/>
  <c r="J34"/>
  <c r="B34"/>
  <c r="H33"/>
  <c r="H166" l="1"/>
  <c r="G166" s="1"/>
  <c r="F166" s="1"/>
  <c r="H477"/>
  <c r="G477" s="1"/>
  <c r="F477" s="1"/>
  <c r="G724"/>
  <c r="F724" s="1"/>
  <c r="A727"/>
  <c r="D726"/>
  <c r="B726"/>
  <c r="J726"/>
  <c r="E726"/>
  <c r="C726"/>
  <c r="H725"/>
  <c r="G662"/>
  <c r="F662" s="1"/>
  <c r="A665"/>
  <c r="D664"/>
  <c r="B664"/>
  <c r="J664"/>
  <c r="E664"/>
  <c r="C664"/>
  <c r="H663"/>
  <c r="A603"/>
  <c r="D602"/>
  <c r="B602"/>
  <c r="J602"/>
  <c r="E602"/>
  <c r="C602"/>
  <c r="H601"/>
  <c r="G538"/>
  <c r="F538" s="1"/>
  <c r="A541"/>
  <c r="D540"/>
  <c r="B540"/>
  <c r="J540"/>
  <c r="E540"/>
  <c r="C540"/>
  <c r="H539"/>
  <c r="G476"/>
  <c r="F476" s="1"/>
  <c r="J478"/>
  <c r="E478"/>
  <c r="C478"/>
  <c r="A479"/>
  <c r="D478"/>
  <c r="B478"/>
  <c r="G414"/>
  <c r="F414" s="1"/>
  <c r="A417"/>
  <c r="D416"/>
  <c r="B416"/>
  <c r="J416"/>
  <c r="E416"/>
  <c r="C416"/>
  <c r="H415"/>
  <c r="G352"/>
  <c r="F352" s="1"/>
  <c r="A355"/>
  <c r="D354"/>
  <c r="B354"/>
  <c r="J354"/>
  <c r="E354"/>
  <c r="C354"/>
  <c r="H353"/>
  <c r="G290"/>
  <c r="F290" s="1"/>
  <c r="A293"/>
  <c r="D292"/>
  <c r="B292"/>
  <c r="J292"/>
  <c r="E292"/>
  <c r="C292"/>
  <c r="H291"/>
  <c r="J230"/>
  <c r="E230"/>
  <c r="C230"/>
  <c r="A231"/>
  <c r="D230"/>
  <c r="B230"/>
  <c r="H229"/>
  <c r="G165"/>
  <c r="F165" s="1"/>
  <c r="J167"/>
  <c r="E167"/>
  <c r="C167"/>
  <c r="A168"/>
  <c r="B167"/>
  <c r="A107"/>
  <c r="D106"/>
  <c r="B106"/>
  <c r="J106"/>
  <c r="E106"/>
  <c r="C106"/>
  <c r="H105"/>
  <c r="H34"/>
  <c r="G34" s="1"/>
  <c r="F34" s="1"/>
  <c r="A36"/>
  <c r="E35"/>
  <c r="C35"/>
  <c r="D35"/>
  <c r="J35"/>
  <c r="B35"/>
  <c r="G33"/>
  <c r="F33" s="1"/>
  <c r="H292" l="1"/>
  <c r="H230"/>
  <c r="H726"/>
  <c r="H416"/>
  <c r="G416" s="1"/>
  <c r="F416" s="1"/>
  <c r="H602"/>
  <c r="G725"/>
  <c r="F725" s="1"/>
  <c r="G726"/>
  <c r="F726" s="1"/>
  <c r="J727"/>
  <c r="E727"/>
  <c r="C727"/>
  <c r="A728"/>
  <c r="D727"/>
  <c r="B727"/>
  <c r="G663"/>
  <c r="F663" s="1"/>
  <c r="J665"/>
  <c r="E665"/>
  <c r="C665"/>
  <c r="A666"/>
  <c r="D665"/>
  <c r="B665"/>
  <c r="H664"/>
  <c r="G601"/>
  <c r="F601" s="1"/>
  <c r="G602"/>
  <c r="F602" s="1"/>
  <c r="J603"/>
  <c r="E603"/>
  <c r="C603"/>
  <c r="A604"/>
  <c r="D603"/>
  <c r="B603"/>
  <c r="G539"/>
  <c r="F539" s="1"/>
  <c r="J541"/>
  <c r="E541"/>
  <c r="C541"/>
  <c r="A542"/>
  <c r="D541"/>
  <c r="B541"/>
  <c r="H540"/>
  <c r="A480"/>
  <c r="D479"/>
  <c r="B479"/>
  <c r="J479"/>
  <c r="E479"/>
  <c r="C479"/>
  <c r="H478"/>
  <c r="G415"/>
  <c r="F415" s="1"/>
  <c r="J417"/>
  <c r="E417"/>
  <c r="C417"/>
  <c r="A418"/>
  <c r="D417"/>
  <c r="B417"/>
  <c r="G353"/>
  <c r="F353" s="1"/>
  <c r="J355"/>
  <c r="E355"/>
  <c r="H355" s="1"/>
  <c r="C355"/>
  <c r="A356"/>
  <c r="D355"/>
  <c r="B355"/>
  <c r="H354"/>
  <c r="G291"/>
  <c r="F291" s="1"/>
  <c r="G292"/>
  <c r="F292" s="1"/>
  <c r="J293"/>
  <c r="E293"/>
  <c r="C293"/>
  <c r="A294"/>
  <c r="D293"/>
  <c r="B293"/>
  <c r="A232"/>
  <c r="D231"/>
  <c r="B231"/>
  <c r="J231"/>
  <c r="E231"/>
  <c r="C231"/>
  <c r="G230"/>
  <c r="F230" s="1"/>
  <c r="G229"/>
  <c r="F229" s="1"/>
  <c r="A169"/>
  <c r="D168"/>
  <c r="B168"/>
  <c r="J168"/>
  <c r="E168"/>
  <c r="C168"/>
  <c r="H167"/>
  <c r="G105"/>
  <c r="F105" s="1"/>
  <c r="J107"/>
  <c r="E107"/>
  <c r="C107"/>
  <c r="A108"/>
  <c r="D107"/>
  <c r="B107"/>
  <c r="H106"/>
  <c r="H35"/>
  <c r="A37"/>
  <c r="C36"/>
  <c r="J36"/>
  <c r="D36"/>
  <c r="E36"/>
  <c r="B36"/>
  <c r="H479" l="1"/>
  <c r="H231"/>
  <c r="E294"/>
  <c r="C294"/>
  <c r="D294"/>
  <c r="B294"/>
  <c r="H541"/>
  <c r="H107"/>
  <c r="G107" s="1"/>
  <c r="F107" s="1"/>
  <c r="H293"/>
  <c r="H417"/>
  <c r="H603"/>
  <c r="H727"/>
  <c r="G727" s="1"/>
  <c r="F727" s="1"/>
  <c r="H665"/>
  <c r="H168"/>
  <c r="G168" s="1"/>
  <c r="F168" s="1"/>
  <c r="A729"/>
  <c r="D728"/>
  <c r="B728"/>
  <c r="J728"/>
  <c r="E728"/>
  <c r="C728"/>
  <c r="G664"/>
  <c r="F664" s="1"/>
  <c r="A667"/>
  <c r="D666"/>
  <c r="B666"/>
  <c r="J666"/>
  <c r="E666"/>
  <c r="C666"/>
  <c r="G665"/>
  <c r="F665" s="1"/>
  <c r="A605"/>
  <c r="D604"/>
  <c r="B604"/>
  <c r="J604"/>
  <c r="E604"/>
  <c r="C604"/>
  <c r="G603"/>
  <c r="F603" s="1"/>
  <c r="G540"/>
  <c r="F540" s="1"/>
  <c r="A543"/>
  <c r="D542"/>
  <c r="B542"/>
  <c r="J542"/>
  <c r="E542"/>
  <c r="C542"/>
  <c r="G541"/>
  <c r="F541"/>
  <c r="G478"/>
  <c r="F478" s="1"/>
  <c r="G479"/>
  <c r="F479" s="1"/>
  <c r="J480"/>
  <c r="E480"/>
  <c r="C480"/>
  <c r="A481"/>
  <c r="D480"/>
  <c r="B480"/>
  <c r="A419"/>
  <c r="D418"/>
  <c r="B418"/>
  <c r="J418"/>
  <c r="E418"/>
  <c r="C418"/>
  <c r="G417"/>
  <c r="F417" s="1"/>
  <c r="G354"/>
  <c r="F354" s="1"/>
  <c r="A357"/>
  <c r="D356"/>
  <c r="B356"/>
  <c r="J356"/>
  <c r="E356"/>
  <c r="C356"/>
  <c r="G355"/>
  <c r="F355"/>
  <c r="A295"/>
  <c r="J294"/>
  <c r="G293"/>
  <c r="F293" s="1"/>
  <c r="G231"/>
  <c r="F231" s="1"/>
  <c r="J232"/>
  <c r="E232"/>
  <c r="C232"/>
  <c r="A233"/>
  <c r="D232"/>
  <c r="B232"/>
  <c r="G167"/>
  <c r="F167" s="1"/>
  <c r="J169"/>
  <c r="E169"/>
  <c r="C169"/>
  <c r="A170"/>
  <c r="D169"/>
  <c r="B169"/>
  <c r="G106"/>
  <c r="F106" s="1"/>
  <c r="A109"/>
  <c r="D108"/>
  <c r="B108"/>
  <c r="J108"/>
  <c r="E108"/>
  <c r="C108"/>
  <c r="G35"/>
  <c r="F35" s="1"/>
  <c r="H36"/>
  <c r="G36" s="1"/>
  <c r="F36" s="1"/>
  <c r="A38"/>
  <c r="C37"/>
  <c r="D37"/>
  <c r="E37"/>
  <c r="J37"/>
  <c r="B37"/>
  <c r="H418" l="1"/>
  <c r="H604"/>
  <c r="H108"/>
  <c r="H169"/>
  <c r="G169" s="1"/>
  <c r="F169" s="1"/>
  <c r="H232"/>
  <c r="H666"/>
  <c r="G666" s="1"/>
  <c r="F666" s="1"/>
  <c r="H294"/>
  <c r="H356"/>
  <c r="G356" s="1"/>
  <c r="F356" s="1"/>
  <c r="H480"/>
  <c r="H542"/>
  <c r="H728"/>
  <c r="J729"/>
  <c r="E729"/>
  <c r="C729"/>
  <c r="A730"/>
  <c r="D729"/>
  <c r="B729"/>
  <c r="J667"/>
  <c r="E667"/>
  <c r="C667"/>
  <c r="A668"/>
  <c r="D667"/>
  <c r="B667"/>
  <c r="G604"/>
  <c r="F604" s="1"/>
  <c r="J605"/>
  <c r="E605"/>
  <c r="C605"/>
  <c r="A606"/>
  <c r="D605"/>
  <c r="B605"/>
  <c r="J543"/>
  <c r="E543"/>
  <c r="C543"/>
  <c r="A544"/>
  <c r="D543"/>
  <c r="B543"/>
  <c r="A482"/>
  <c r="D481"/>
  <c r="B481"/>
  <c r="J481"/>
  <c r="E481"/>
  <c r="C481"/>
  <c r="G480"/>
  <c r="F480" s="1"/>
  <c r="G418"/>
  <c r="F418" s="1"/>
  <c r="J419"/>
  <c r="E419"/>
  <c r="C419"/>
  <c r="A420"/>
  <c r="D419"/>
  <c r="B419"/>
  <c r="J357"/>
  <c r="E357"/>
  <c r="C357"/>
  <c r="A358"/>
  <c r="D357"/>
  <c r="B357"/>
  <c r="J295"/>
  <c r="E295"/>
  <c r="C295"/>
  <c r="A296"/>
  <c r="D295"/>
  <c r="B295"/>
  <c r="A234"/>
  <c r="D233"/>
  <c r="B233"/>
  <c r="J233"/>
  <c r="E233"/>
  <c r="C233"/>
  <c r="G232"/>
  <c r="F232" s="1"/>
  <c r="A171"/>
  <c r="D170"/>
  <c r="B170"/>
  <c r="J170"/>
  <c r="E170"/>
  <c r="C170"/>
  <c r="G108"/>
  <c r="F108" s="1"/>
  <c r="J109"/>
  <c r="E109"/>
  <c r="C109"/>
  <c r="A110"/>
  <c r="D109"/>
  <c r="B109"/>
  <c r="H37"/>
  <c r="A39"/>
  <c r="D38"/>
  <c r="E38"/>
  <c r="C38"/>
  <c r="J38"/>
  <c r="B38"/>
  <c r="G37" l="1"/>
  <c r="F37" s="1"/>
  <c r="G542"/>
  <c r="F542" s="1"/>
  <c r="G294"/>
  <c r="F294" s="1"/>
  <c r="G728"/>
  <c r="F728" s="1"/>
  <c r="H170"/>
  <c r="G170" s="1"/>
  <c r="F170" s="1"/>
  <c r="H481"/>
  <c r="G481" s="1"/>
  <c r="F481" s="1"/>
  <c r="D730"/>
  <c r="B730"/>
  <c r="J730"/>
  <c r="B735" s="1"/>
  <c r="D735" s="1"/>
  <c r="E730"/>
  <c r="C730"/>
  <c r="H729"/>
  <c r="D668"/>
  <c r="B668"/>
  <c r="J668"/>
  <c r="E668"/>
  <c r="C668"/>
  <c r="H667"/>
  <c r="D606"/>
  <c r="B606"/>
  <c r="J606"/>
  <c r="E606"/>
  <c r="C606"/>
  <c r="H605"/>
  <c r="D544"/>
  <c r="B544"/>
  <c r="J544"/>
  <c r="E544"/>
  <c r="C544"/>
  <c r="H543"/>
  <c r="J482"/>
  <c r="B486" s="1"/>
  <c r="D486" s="1"/>
  <c r="E482"/>
  <c r="C482"/>
  <c r="D482"/>
  <c r="B482"/>
  <c r="D420"/>
  <c r="B420"/>
  <c r="J420"/>
  <c r="E420"/>
  <c r="C420"/>
  <c r="H419"/>
  <c r="D358"/>
  <c r="B358"/>
  <c r="J358"/>
  <c r="E358"/>
  <c r="H358" s="1"/>
  <c r="C358"/>
  <c r="H357"/>
  <c r="B365" s="1"/>
  <c r="D365" s="1"/>
  <c r="D296"/>
  <c r="B296"/>
  <c r="J296"/>
  <c r="E296"/>
  <c r="H296" s="1"/>
  <c r="B302" s="1"/>
  <c r="D302" s="1"/>
  <c r="C296"/>
  <c r="H295"/>
  <c r="J234"/>
  <c r="E234"/>
  <c r="C234"/>
  <c r="D234"/>
  <c r="B234"/>
  <c r="H233"/>
  <c r="B240" s="1"/>
  <c r="D240" s="1"/>
  <c r="J171"/>
  <c r="E171"/>
  <c r="C171"/>
  <c r="A172"/>
  <c r="D171"/>
  <c r="B171"/>
  <c r="D110"/>
  <c r="B110"/>
  <c r="J110"/>
  <c r="E110"/>
  <c r="H110" s="1"/>
  <c r="B116" s="1"/>
  <c r="D116" s="1"/>
  <c r="C110"/>
  <c r="H109"/>
  <c r="H38"/>
  <c r="G38" s="1"/>
  <c r="F38" s="1"/>
  <c r="A40"/>
  <c r="E39"/>
  <c r="C39"/>
  <c r="J39"/>
  <c r="D39"/>
  <c r="B39"/>
  <c r="B550" l="1"/>
  <c r="D550" s="1"/>
  <c r="B299"/>
  <c r="D299" s="1"/>
  <c r="B360"/>
  <c r="D360" s="1"/>
  <c r="B113"/>
  <c r="D113" s="1"/>
  <c r="B115"/>
  <c r="D115" s="1"/>
  <c r="B361"/>
  <c r="D361" s="1"/>
  <c r="B362"/>
  <c r="D362" s="1"/>
  <c r="B114"/>
  <c r="D114" s="1"/>
  <c r="B237"/>
  <c r="D237" s="1"/>
  <c r="B238"/>
  <c r="D238" s="1"/>
  <c r="B298"/>
  <c r="D298" s="1"/>
  <c r="B301"/>
  <c r="D301" s="1"/>
  <c r="B300"/>
  <c r="D300" s="1"/>
  <c r="B363"/>
  <c r="D363" s="1"/>
  <c r="B364"/>
  <c r="D364" s="1"/>
  <c r="H420"/>
  <c r="B426" s="1"/>
  <c r="D426" s="1"/>
  <c r="H234"/>
  <c r="H482"/>
  <c r="H544"/>
  <c r="G544" s="1"/>
  <c r="H606"/>
  <c r="H668"/>
  <c r="H730"/>
  <c r="B736" s="1"/>
  <c r="D736" s="1"/>
  <c r="G729"/>
  <c r="F729" s="1"/>
  <c r="G730"/>
  <c r="F730" s="1"/>
  <c r="G667"/>
  <c r="F667" s="1"/>
  <c r="G605"/>
  <c r="F605" s="1"/>
  <c r="G543"/>
  <c r="F543" s="1"/>
  <c r="G419"/>
  <c r="F419" s="1"/>
  <c r="G357"/>
  <c r="F357" s="1"/>
  <c r="F358"/>
  <c r="G358"/>
  <c r="G295"/>
  <c r="F295" s="1"/>
  <c r="G296"/>
  <c r="F296" s="1"/>
  <c r="G233"/>
  <c r="F233" s="1"/>
  <c r="D172"/>
  <c r="B172"/>
  <c r="J172"/>
  <c r="E172"/>
  <c r="C172"/>
  <c r="H171"/>
  <c r="G109"/>
  <c r="F109" s="1"/>
  <c r="G110"/>
  <c r="F110" s="1"/>
  <c r="H39"/>
  <c r="G39" s="1"/>
  <c r="F39" s="1"/>
  <c r="A41"/>
  <c r="C40"/>
  <c r="J40"/>
  <c r="D40"/>
  <c r="E40"/>
  <c r="B40"/>
  <c r="G606" l="1"/>
  <c r="F606" s="1"/>
  <c r="B612"/>
  <c r="D612" s="1"/>
  <c r="B174"/>
  <c r="D174" s="1"/>
  <c r="B176"/>
  <c r="D176" s="1"/>
  <c r="B177"/>
  <c r="D177" s="1"/>
  <c r="B178"/>
  <c r="D178" s="1"/>
  <c r="F668"/>
  <c r="B671"/>
  <c r="D671" s="1"/>
  <c r="B672"/>
  <c r="D672" s="1"/>
  <c r="B673"/>
  <c r="D673" s="1"/>
  <c r="B674"/>
  <c r="D674" s="1"/>
  <c r="F544"/>
  <c r="B608"/>
  <c r="D608" s="1"/>
  <c r="B546"/>
  <c r="D546" s="1"/>
  <c r="B547"/>
  <c r="D547" s="1"/>
  <c r="B548"/>
  <c r="D548" s="1"/>
  <c r="B549"/>
  <c r="D549" s="1"/>
  <c r="G234"/>
  <c r="F234" s="1"/>
  <c r="B239"/>
  <c r="D239" s="1"/>
  <c r="B732"/>
  <c r="D732" s="1"/>
  <c r="B733"/>
  <c r="D733" s="1"/>
  <c r="B734"/>
  <c r="D734" s="1"/>
  <c r="B609"/>
  <c r="D609" s="1"/>
  <c r="B610"/>
  <c r="D610" s="1"/>
  <c r="B611"/>
  <c r="D611" s="1"/>
  <c r="B670"/>
  <c r="D670" s="1"/>
  <c r="G482"/>
  <c r="F482" s="1"/>
  <c r="B485"/>
  <c r="D485" s="1"/>
  <c r="B487"/>
  <c r="D487" s="1"/>
  <c r="B488"/>
  <c r="D488" s="1"/>
  <c r="G420"/>
  <c r="F420" s="1"/>
  <c r="B422"/>
  <c r="D422" s="1"/>
  <c r="B423"/>
  <c r="D423" s="1"/>
  <c r="B424"/>
  <c r="D424" s="1"/>
  <c r="B425"/>
  <c r="D425" s="1"/>
  <c r="B484"/>
  <c r="D484" s="1"/>
  <c r="G668"/>
  <c r="H172"/>
  <c r="B179" s="1"/>
  <c r="D179" s="1"/>
  <c r="G171"/>
  <c r="F171" s="1"/>
  <c r="H40"/>
  <c r="G40" s="1"/>
  <c r="F40" s="1"/>
  <c r="A42"/>
  <c r="C41"/>
  <c r="D41"/>
  <c r="E41"/>
  <c r="J41"/>
  <c r="B41"/>
  <c r="G172" l="1"/>
  <c r="F172" s="1"/>
  <c r="B175"/>
  <c r="D175" s="1"/>
  <c r="B236"/>
  <c r="D236" s="1"/>
  <c r="H41"/>
  <c r="G41" s="1"/>
  <c r="F41" s="1"/>
  <c r="A43"/>
  <c r="D42"/>
  <c r="E42"/>
  <c r="C42"/>
  <c r="J42"/>
  <c r="B42"/>
  <c r="H42" l="1"/>
  <c r="G42" s="1"/>
  <c r="F42" s="1"/>
  <c r="A44"/>
  <c r="E43"/>
  <c r="C43"/>
  <c r="D43"/>
  <c r="J43"/>
  <c r="B43"/>
  <c r="H43" l="1"/>
  <c r="G43" s="1"/>
  <c r="F43" s="1"/>
  <c r="C44"/>
  <c r="B44"/>
  <c r="J44"/>
  <c r="E44"/>
  <c r="D44"/>
  <c r="A45"/>
  <c r="D45" l="1"/>
  <c r="E45"/>
  <c r="J45"/>
  <c r="B45"/>
  <c r="C45"/>
  <c r="A46"/>
  <c r="H44"/>
  <c r="H45" l="1"/>
  <c r="G45" s="1"/>
  <c r="F45" s="1"/>
  <c r="G44"/>
  <c r="F44" s="1"/>
  <c r="D46"/>
  <c r="E46"/>
  <c r="B46"/>
  <c r="J46"/>
  <c r="C46"/>
  <c r="A47"/>
  <c r="H46" l="1"/>
  <c r="D47"/>
  <c r="E47"/>
  <c r="B47"/>
  <c r="C47"/>
  <c r="J47"/>
  <c r="A48"/>
  <c r="G46" l="1"/>
  <c r="F46" s="1"/>
  <c r="H47"/>
  <c r="G47" s="1"/>
  <c r="F47" s="1"/>
  <c r="J48"/>
  <c r="E48"/>
  <c r="B48"/>
  <c r="C48"/>
  <c r="B52" l="1"/>
  <c r="D52" s="1"/>
  <c r="D50"/>
  <c r="B51"/>
  <c r="D51" s="1"/>
  <c r="H48"/>
  <c r="B53" l="1"/>
  <c r="D53" s="1"/>
  <c r="B54"/>
  <c r="D54" s="1"/>
  <c r="B50"/>
  <c r="E50" s="1"/>
  <c r="B112"/>
  <c r="B180"/>
  <c r="B738"/>
  <c r="B676"/>
  <c r="G48"/>
  <c r="F48" s="1"/>
  <c r="F670"/>
  <c r="E670"/>
  <c r="C670"/>
  <c r="E177"/>
  <c r="F177"/>
  <c r="C177"/>
  <c r="F298"/>
  <c r="E298"/>
  <c r="C298"/>
  <c r="C360"/>
  <c r="F360"/>
  <c r="E360"/>
  <c r="F735"/>
  <c r="C735"/>
  <c r="E735"/>
  <c r="E175"/>
  <c r="F175"/>
  <c r="C175"/>
  <c r="E239"/>
  <c r="F239"/>
  <c r="C239"/>
  <c r="C300"/>
  <c r="E300"/>
  <c r="F300"/>
  <c r="E549"/>
  <c r="F549"/>
  <c r="C549"/>
  <c r="E115"/>
  <c r="F115"/>
  <c r="C115"/>
  <c r="E237"/>
  <c r="F237"/>
  <c r="C237"/>
  <c r="E425"/>
  <c r="C425"/>
  <c r="F425"/>
  <c r="F363"/>
  <c r="C363"/>
  <c r="E363"/>
  <c r="C732"/>
  <c r="F732"/>
  <c r="E732"/>
  <c r="C608"/>
  <c r="F608"/>
  <c r="E608"/>
  <c r="B614"/>
  <c r="F238"/>
  <c r="C238"/>
  <c r="E238"/>
  <c r="E673"/>
  <c r="F673"/>
  <c r="C673"/>
  <c r="F487"/>
  <c r="C487"/>
  <c r="E487"/>
  <c r="E236"/>
  <c r="F236"/>
  <c r="C236"/>
  <c r="F423"/>
  <c r="C423"/>
  <c r="E423"/>
  <c r="F733"/>
  <c r="C733"/>
  <c r="E733"/>
  <c r="E114"/>
  <c r="F114"/>
  <c r="C114"/>
  <c r="C174"/>
  <c r="F174"/>
  <c r="E174"/>
  <c r="E674"/>
  <c r="F674"/>
  <c r="C674"/>
  <c r="C486"/>
  <c r="E486"/>
  <c r="F486"/>
  <c r="C734"/>
  <c r="E734"/>
  <c r="F734"/>
  <c r="C362"/>
  <c r="E362"/>
  <c r="F362"/>
  <c r="E548"/>
  <c r="F548"/>
  <c r="C548"/>
  <c r="E488"/>
  <c r="F488"/>
  <c r="C488"/>
  <c r="C364"/>
  <c r="E364"/>
  <c r="F364"/>
  <c r="E610"/>
  <c r="F610"/>
  <c r="C610"/>
  <c r="E672"/>
  <c r="F672"/>
  <c r="C672"/>
  <c r="E485"/>
  <c r="F485"/>
  <c r="C485"/>
  <c r="E547"/>
  <c r="F547"/>
  <c r="C547"/>
  <c r="F609"/>
  <c r="C609"/>
  <c r="E609"/>
  <c r="E299"/>
  <c r="F299"/>
  <c r="C299"/>
  <c r="E611"/>
  <c r="F611"/>
  <c r="C611"/>
  <c r="F301"/>
  <c r="C301"/>
  <c r="E301"/>
  <c r="F422"/>
  <c r="E422"/>
  <c r="C422"/>
  <c r="B428"/>
  <c r="C484"/>
  <c r="F484"/>
  <c r="E484"/>
  <c r="B490"/>
  <c r="E424"/>
  <c r="F424"/>
  <c r="C424"/>
  <c r="F546"/>
  <c r="E546"/>
  <c r="C546"/>
  <c r="B552"/>
  <c r="C178"/>
  <c r="E178"/>
  <c r="F178"/>
  <c r="E113"/>
  <c r="F113"/>
  <c r="C113"/>
  <c r="E176"/>
  <c r="F176"/>
  <c r="C176"/>
  <c r="E361"/>
  <c r="F361"/>
  <c r="C361"/>
  <c r="F671"/>
  <c r="C671"/>
  <c r="E671"/>
  <c r="C53"/>
  <c r="E53"/>
  <c r="F53"/>
  <c r="C52"/>
  <c r="F52"/>
  <c r="E52"/>
  <c r="F51"/>
  <c r="E51"/>
  <c r="C51"/>
  <c r="B56"/>
  <c r="F50"/>
  <c r="F112" l="1"/>
  <c r="F118" s="1"/>
  <c r="D112"/>
  <c r="B118"/>
  <c r="E112"/>
  <c r="C112"/>
  <c r="C366"/>
  <c r="C180"/>
  <c r="E304"/>
  <c r="B366"/>
  <c r="B304"/>
  <c r="D56"/>
  <c r="D180"/>
  <c r="D118"/>
  <c r="D614"/>
  <c r="D676"/>
  <c r="D242"/>
  <c r="D304"/>
  <c r="D552"/>
  <c r="D366"/>
  <c r="D490"/>
  <c r="D738"/>
  <c r="E490"/>
  <c r="F738"/>
  <c r="E366"/>
  <c r="E180"/>
  <c r="F180"/>
  <c r="B242"/>
  <c r="F366"/>
  <c r="C242"/>
  <c r="E242"/>
  <c r="C118"/>
  <c r="F490"/>
  <c r="C738"/>
  <c r="E738"/>
  <c r="E118"/>
  <c r="C490"/>
  <c r="E614"/>
  <c r="F614"/>
  <c r="E552"/>
  <c r="F552"/>
  <c r="C304"/>
  <c r="C676"/>
  <c r="E676"/>
  <c r="F242"/>
  <c r="C428"/>
  <c r="C614"/>
  <c r="C552"/>
  <c r="F304"/>
  <c r="F676"/>
  <c r="E428"/>
  <c r="F428"/>
  <c r="C56"/>
  <c r="F56"/>
  <c r="E56"/>
  <c r="H738" l="1"/>
  <c r="H118"/>
  <c r="H56"/>
  <c r="H676"/>
  <c r="H552"/>
  <c r="H614"/>
  <c r="H180"/>
  <c r="H428"/>
  <c r="H242"/>
  <c r="H366"/>
  <c r="H490"/>
  <c r="H304"/>
  <c r="D428"/>
</calcChain>
</file>

<file path=xl/sharedStrings.xml><?xml version="1.0" encoding="utf-8"?>
<sst xmlns="http://schemas.openxmlformats.org/spreadsheetml/2006/main" count="466" uniqueCount="142">
  <si>
    <t>GLD affûtage industriel</t>
  </si>
  <si>
    <t>4 rue de la tannerie, Z.A du Docteur Schweitzer, 57130 ARS-SUR-MOSELLE</t>
  </si>
  <si>
    <t>Numéro de service</t>
  </si>
  <si>
    <t>Nom</t>
  </si>
  <si>
    <t>Prénom</t>
  </si>
  <si>
    <t>Allan</t>
  </si>
  <si>
    <t>Rue</t>
  </si>
  <si>
    <t>Code Postal</t>
  </si>
  <si>
    <t>Ville</t>
  </si>
  <si>
    <t>Service</t>
  </si>
  <si>
    <t>Direction</t>
  </si>
  <si>
    <t>Responsable</t>
  </si>
  <si>
    <t>Mai</t>
  </si>
  <si>
    <t>Etat</t>
  </si>
  <si>
    <t>Heure Arrivé</t>
  </si>
  <si>
    <t>Heure Départ</t>
  </si>
  <si>
    <t>Pause</t>
  </si>
  <si>
    <t>Heures normale</t>
  </si>
  <si>
    <t>Heures supplémentaire</t>
  </si>
  <si>
    <t>Total</t>
  </si>
  <si>
    <t>ETAT</t>
  </si>
  <si>
    <t>Mois</t>
  </si>
  <si>
    <t>Année</t>
  </si>
  <si>
    <t>numero rue</t>
  </si>
  <si>
    <t>code postal</t>
  </si>
  <si>
    <t>Présent</t>
  </si>
  <si>
    <t>Commercial</t>
  </si>
  <si>
    <t>Janvier</t>
  </si>
  <si>
    <t>Absent</t>
  </si>
  <si>
    <t>Secrétariat</t>
  </si>
  <si>
    <t>Gabriel</t>
  </si>
  <si>
    <t>Maladie</t>
  </si>
  <si>
    <t>Mars</t>
  </si>
  <si>
    <t>Florian</t>
  </si>
  <si>
    <t>Employé</t>
  </si>
  <si>
    <t>CP</t>
  </si>
  <si>
    <t>Avril</t>
  </si>
  <si>
    <t>Jonathan</t>
  </si>
  <si>
    <t>RTT</t>
  </si>
  <si>
    <t>Axel</t>
  </si>
  <si>
    <t>CP sans solde</t>
  </si>
  <si>
    <t>Juin</t>
  </si>
  <si>
    <t>Juillet</t>
  </si>
  <si>
    <t>Septembre</t>
  </si>
  <si>
    <t>Octobre</t>
  </si>
  <si>
    <t>Novembre</t>
  </si>
  <si>
    <t>Ferié</t>
  </si>
  <si>
    <t>Base calcul</t>
  </si>
  <si>
    <t>Lionel</t>
  </si>
  <si>
    <t>Jour férié 2014</t>
  </si>
  <si>
    <t>Heures supplémentaire 25%</t>
  </si>
  <si>
    <t>Heures supplémentaires 50%</t>
  </si>
  <si>
    <t>Heures normales</t>
  </si>
  <si>
    <t>Heures non effectuées</t>
  </si>
  <si>
    <t>Total heures</t>
  </si>
  <si>
    <t>Salaire Brut</t>
  </si>
  <si>
    <t>Taux horaire</t>
  </si>
  <si>
    <t>HN</t>
  </si>
  <si>
    <t>HS 25%</t>
  </si>
  <si>
    <t>HS 50%</t>
  </si>
  <si>
    <t>SMITH</t>
  </si>
  <si>
    <t>NEWMAN</t>
  </si>
  <si>
    <t>STARK</t>
  </si>
  <si>
    <t>PIRELLI</t>
  </si>
  <si>
    <t>MALIBU</t>
  </si>
  <si>
    <t>COCO</t>
  </si>
  <si>
    <t>12 rue des tilleuls</t>
  </si>
  <si>
    <t>13 rue des marguerittes</t>
  </si>
  <si>
    <t>Metz</t>
  </si>
  <si>
    <t>Nancy</t>
  </si>
  <si>
    <t>SMITH Allan</t>
  </si>
  <si>
    <t>NEWMAN Gabriel</t>
  </si>
  <si>
    <t>Salaire de base brut</t>
  </si>
  <si>
    <t>Février</t>
  </si>
  <si>
    <t>Août</t>
  </si>
  <si>
    <t>Décembre</t>
  </si>
  <si>
    <t>plannification habituelle</t>
  </si>
  <si>
    <t>Infos pour calcul semaines</t>
  </si>
  <si>
    <t>N° Sem</t>
  </si>
  <si>
    <t>Semaine du 01/01 au 05/01</t>
  </si>
  <si>
    <t>Semaine du 06/01 au 12/01</t>
  </si>
  <si>
    <t>Semaine du 13/01 au 19/01</t>
  </si>
  <si>
    <t>Semaine du 27/01 au 31/01</t>
  </si>
  <si>
    <t>Semaine du 01/02 au 02/02</t>
  </si>
  <si>
    <t>Semaine du 03/02 au 09/02</t>
  </si>
  <si>
    <t>Semaine du 10/02 au 16/02</t>
  </si>
  <si>
    <t>Semaine du 17/02 au 23/02</t>
  </si>
  <si>
    <t>Semaine du 20/01 au 26/01</t>
  </si>
  <si>
    <t>Semaine du 24/02 au 28/02</t>
  </si>
  <si>
    <t>Semaine du 01/03 au 02/03</t>
  </si>
  <si>
    <t>Semaine du 03/03 au 09/03</t>
  </si>
  <si>
    <t>Semaine du 10/03 au 16/03</t>
  </si>
  <si>
    <t>Semaine du 17/03 au 23/03</t>
  </si>
  <si>
    <t>Semaine du 24/03 au 30/03</t>
  </si>
  <si>
    <t>Semaine du 31/03 au 31/03</t>
  </si>
  <si>
    <t>Semaine du 01/04 au 06/04</t>
  </si>
  <si>
    <t>Semaine du 07/04 au 13/04</t>
  </si>
  <si>
    <t>Semaine du 14/04 au 20/04</t>
  </si>
  <si>
    <t>Semaine du 21/04 au 27/04</t>
  </si>
  <si>
    <t>Semaine du 28/04 au 30/04</t>
  </si>
  <si>
    <t>Semaine du 01/05 au 04/05</t>
  </si>
  <si>
    <t>Semaine du 05/05 au 11/05</t>
  </si>
  <si>
    <t>Semaine du 12/05 au 18/05</t>
  </si>
  <si>
    <t>Semaine du 19/05 au 25/05</t>
  </si>
  <si>
    <t>Semaine du 26/05 au 31/05</t>
  </si>
  <si>
    <t>Semaine du 01/06 au 01/06</t>
  </si>
  <si>
    <t>Semaine du 02/06 au 08/06</t>
  </si>
  <si>
    <t>Semaine du 09/06 au 15/06</t>
  </si>
  <si>
    <t>Semaine du 16/06 au 22/06</t>
  </si>
  <si>
    <t>Semaine du 23/06 au 29/06</t>
  </si>
  <si>
    <t>Semaine du 30/06 au 30/06</t>
  </si>
  <si>
    <t>Semaine du 01/07 au 06/07</t>
  </si>
  <si>
    <t>Semaine du 07/07 au 13/07</t>
  </si>
  <si>
    <t>Semaine du 14/07 au 20/07</t>
  </si>
  <si>
    <t>Semaine du 21/07 au 27/07</t>
  </si>
  <si>
    <t>Semaine du 28/07 au 31/07</t>
  </si>
  <si>
    <t>Semaine du 01/08 au 03/018</t>
  </si>
  <si>
    <t>Semaine du 04/08 au 10/08</t>
  </si>
  <si>
    <t>Semaine du 11/08 au 17/08</t>
  </si>
  <si>
    <t>Semaine du 18/08 au 24/08</t>
  </si>
  <si>
    <t>Semaine du 25/08 au 31/08</t>
  </si>
  <si>
    <t>Semaine du 01/09 au 07/09</t>
  </si>
  <si>
    <t>Semaine du 08/09 au 14/09</t>
  </si>
  <si>
    <t>Semaine du 15/09 au 21/09</t>
  </si>
  <si>
    <t>Semaine du 22/09 au 28/09</t>
  </si>
  <si>
    <t>Semaine du 29/09 au 30/09</t>
  </si>
  <si>
    <t>Semaine du 01/10 au 05/10</t>
  </si>
  <si>
    <t>Semaine du 06/10 au 12/10</t>
  </si>
  <si>
    <t>Semaine du 13/10 au 19/10</t>
  </si>
  <si>
    <t>Semaine du 20/10 au 26/10</t>
  </si>
  <si>
    <t>Semaine du 27/10 au 31/10</t>
  </si>
  <si>
    <t>Semaine du 01/11 au 02/11</t>
  </si>
  <si>
    <t>Semaine du 03/11 au 09/11</t>
  </si>
  <si>
    <t>Semaine du 10/11 au 16/11</t>
  </si>
  <si>
    <t>Semaine du 17/11 au 23/11</t>
  </si>
  <si>
    <t>Semaine du 24/11 au 30/11</t>
  </si>
  <si>
    <t>Semaine du 01/12 au 07/12</t>
  </si>
  <si>
    <t>Semaine du 08/12 au 14/12</t>
  </si>
  <si>
    <t>Semaine du 15/12 au 21/12</t>
  </si>
  <si>
    <t>Semaine du 22/12 au 28/12</t>
  </si>
  <si>
    <t>Semaine du 29/12 au 31/12</t>
  </si>
  <si>
    <t>planification jour ferie</t>
  </si>
</sst>
</file>

<file path=xl/styles.xml><?xml version="1.0" encoding="utf-8"?>
<styleSheet xmlns="http://schemas.openxmlformats.org/spreadsheetml/2006/main">
  <numFmts count="7">
    <numFmt numFmtId="164" formatCode="_-* #,##0.00\ [$€-40C]_-;\-* #,##0.00\ [$€-40C]_-;_-* &quot;-&quot;??\ [$€-40C]_-;_-@_-"/>
    <numFmt numFmtId="165" formatCode="#,##0.00\ &quot;€&quot;"/>
    <numFmt numFmtId="166" formatCode="[$-F400]h:mm:ss\ AM/PM"/>
    <numFmt numFmtId="167" formatCode="[$-F800]dddd\,\ mmmm\ dd\,\ yyyy"/>
    <numFmt numFmtId="168" formatCode="h:mm;@"/>
    <numFmt numFmtId="169" formatCode="[h]:mm"/>
    <numFmt numFmtId="170" formatCode="#,##0.00\ _€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i/>
      <sz val="48"/>
      <color indexed="56"/>
      <name val="Calibri"/>
      <family val="2"/>
    </font>
    <font>
      <b/>
      <sz val="20"/>
      <color indexed="8"/>
      <name val="Calibri"/>
      <family val="2"/>
    </font>
    <font>
      <sz val="12"/>
      <color indexed="8"/>
      <name val="Verdana"/>
      <family val="2"/>
    </font>
    <font>
      <b/>
      <sz val="36"/>
      <color indexed="8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7" fillId="0" borderId="0" applyNumberFormat="0" applyFill="0" applyBorder="0" applyProtection="0">
      <alignment vertical="top" wrapText="1"/>
    </xf>
  </cellStyleXfs>
  <cellXfs count="68">
    <xf numFmtId="0" fontId="0" fillId="0" borderId="0" xfId="0"/>
    <xf numFmtId="167" fontId="3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21" fontId="0" fillId="0" borderId="0" xfId="0" applyNumberFormat="1" applyProtection="1"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2" fillId="2" borderId="4" xfId="1" applyFont="1" applyBorder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4" fontId="2" fillId="3" borderId="5" xfId="2" applyNumberFormat="1" applyFont="1" applyBorder="1" applyAlignment="1" applyProtection="1">
      <alignment horizontal="center" vertical="center" wrapText="1"/>
      <protection locked="0"/>
    </xf>
    <xf numFmtId="0" fontId="2" fillId="3" borderId="6" xfId="2" applyFont="1" applyBorder="1" applyAlignment="1" applyProtection="1">
      <alignment horizontal="center" vertical="center" wrapText="1"/>
      <protection locked="0"/>
    </xf>
    <xf numFmtId="0" fontId="2" fillId="3" borderId="7" xfId="2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167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6" xfId="2" applyNumberFormat="1" applyFont="1" applyBorder="1" applyAlignment="1" applyProtection="1">
      <alignment horizontal="center" vertical="center" wrapText="1"/>
      <protection locked="0"/>
    </xf>
    <xf numFmtId="167" fontId="3" fillId="0" borderId="1" xfId="0" applyNumberFormat="1" applyFont="1" applyBorder="1" applyAlignment="1" applyProtection="1">
      <alignment horizontal="center" vertical="center" wrapText="1"/>
    </xf>
    <xf numFmtId="167" fontId="0" fillId="0" borderId="0" xfId="0" applyNumberFormat="1" applyAlignment="1" applyProtection="1">
      <alignment horizontal="center" vertical="center" wrapText="1"/>
      <protection locked="0"/>
    </xf>
    <xf numFmtId="169" fontId="3" fillId="4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0" fillId="0" borderId="0" xfId="0" applyNumberFormat="1" applyAlignment="1" applyProtection="1">
      <alignment horizontal="center" vertical="center"/>
    </xf>
    <xf numFmtId="167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169" fontId="13" fillId="4" borderId="4" xfId="0" applyNumberFormat="1" applyFont="1" applyFill="1" applyBorder="1" applyAlignment="1" applyProtection="1">
      <alignment horizontal="center" vertical="center" wrapText="1"/>
      <protection locked="0"/>
    </xf>
    <xf numFmtId="169" fontId="13" fillId="0" borderId="2" xfId="0" applyNumberFormat="1" applyFont="1" applyBorder="1" applyAlignment="1" applyProtection="1">
      <alignment horizontal="center" vertical="center" wrapText="1"/>
    </xf>
    <xf numFmtId="169" fontId="13" fillId="5" borderId="2" xfId="0" applyNumberFormat="1" applyFont="1" applyFill="1" applyBorder="1" applyAlignment="1" applyProtection="1">
      <alignment horizontal="center" vertical="center" wrapText="1"/>
    </xf>
    <xf numFmtId="169" fontId="2" fillId="2" borderId="4" xfId="1" applyNumberFormat="1" applyFont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 shrinkToFit="1"/>
    </xf>
    <xf numFmtId="169" fontId="13" fillId="5" borderId="4" xfId="0" applyNumberFormat="1" applyFont="1" applyFill="1" applyBorder="1" applyAlignment="1" applyProtection="1">
      <alignment horizontal="center" vertical="center" wrapText="1"/>
    </xf>
    <xf numFmtId="167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4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1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14" fillId="6" borderId="2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/>
      <protection locked="0"/>
    </xf>
    <xf numFmtId="170" fontId="13" fillId="5" borderId="2" xfId="0" applyNumberFormat="1" applyFont="1" applyFill="1" applyBorder="1" applyAlignment="1" applyProtection="1">
      <alignment horizontal="center" vertical="center" wrapText="1"/>
    </xf>
    <xf numFmtId="170" fontId="2" fillId="2" borderId="4" xfId="1" applyNumberFormat="1" applyFont="1" applyBorder="1" applyAlignment="1" applyProtection="1">
      <alignment horizontal="center" vertical="center" wrapText="1"/>
    </xf>
    <xf numFmtId="169" fontId="0" fillId="0" borderId="0" xfId="0" applyNumberFormat="1" applyAlignment="1" applyProtection="1">
      <alignment horizontal="center" vertical="center" wrapText="1"/>
    </xf>
    <xf numFmtId="169" fontId="0" fillId="0" borderId="0" xfId="0" applyNumberFormat="1" applyProtection="1"/>
    <xf numFmtId="165" fontId="0" fillId="0" borderId="4" xfId="0" applyNumberFormat="1" applyBorder="1" applyAlignment="1" applyProtection="1">
      <alignment horizontal="center" vertical="center" wrapText="1"/>
    </xf>
    <xf numFmtId="169" fontId="0" fillId="0" borderId="4" xfId="0" applyNumberFormat="1" applyBorder="1" applyAlignment="1" applyProtection="1">
      <alignment horizontal="center" vertical="center" wrapText="1"/>
    </xf>
    <xf numFmtId="2" fontId="0" fillId="0" borderId="4" xfId="0" applyNumberFormat="1" applyBorder="1" applyAlignment="1" applyProtection="1">
      <alignment horizontal="center" vertical="center" wrapText="1"/>
    </xf>
    <xf numFmtId="165" fontId="0" fillId="7" borderId="4" xfId="0" applyNumberFormat="1" applyFill="1" applyBorder="1" applyAlignment="1" applyProtection="1">
      <alignment horizontal="center" vertical="center" wrapText="1"/>
    </xf>
    <xf numFmtId="165" fontId="0" fillId="8" borderId="4" xfId="0" applyNumberFormat="1" applyFill="1" applyBorder="1" applyAlignment="1" applyProtection="1">
      <alignment horizontal="center" vertical="center" wrapText="1"/>
      <protection locked="0"/>
    </xf>
    <xf numFmtId="168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1" fillId="0" borderId="9" xfId="0" applyFont="1" applyBorder="1" applyAlignment="1" applyProtection="1">
      <alignment horizontal="center" vertical="center" wrapText="1"/>
    </xf>
    <xf numFmtId="0" fontId="11" fillId="0" borderId="11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1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10" fillId="0" borderId="4" xfId="0" applyFont="1" applyBorder="1" applyAlignment="1" applyProtection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 wrapText="1"/>
      <protection locked="0"/>
    </xf>
  </cellXfs>
  <cellStyles count="4">
    <cellStyle name="40 % - Accent1" xfId="1" builtinId="31"/>
    <cellStyle name="40 % - Accent6" xfId="2" builtinId="51"/>
    <cellStyle name="Normal" xfId="0" builtinId="0"/>
    <cellStyle name="Normal 2" xfId="3"/>
  </cellStyles>
  <dxfs count="52"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</dxfs>
  <tableStyles count="0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393394</xdr:colOff>
      <xdr:row>3</xdr:row>
      <xdr:rowOff>66674</xdr:rowOff>
    </xdr:to>
    <xdr:pic>
      <xdr:nvPicPr>
        <xdr:cNvPr id="2" name="Image 1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39908" cy="16954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19050</xdr:colOff>
      <xdr:row>57</xdr:row>
      <xdr:rowOff>9525</xdr:rowOff>
    </xdr:from>
    <xdr:to>
      <xdr:col>1</xdr:col>
      <xdr:colOff>447676</xdr:colOff>
      <xdr:row>61</xdr:row>
      <xdr:rowOff>17931</xdr:rowOff>
    </xdr:to>
    <xdr:sp macro="" textlink="">
      <xdr:nvSpPr>
        <xdr:cNvPr id="5" name="ZoneTexte 4"/>
        <xdr:cNvSpPr txBox="1"/>
      </xdr:nvSpPr>
      <xdr:spPr>
        <a:xfrm>
          <a:off x="19050" y="12830175"/>
          <a:ext cx="2352676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57</xdr:row>
      <xdr:rowOff>9525</xdr:rowOff>
    </xdr:from>
    <xdr:to>
      <xdr:col>5</xdr:col>
      <xdr:colOff>9526</xdr:colOff>
      <xdr:row>61</xdr:row>
      <xdr:rowOff>17931</xdr:rowOff>
    </xdr:to>
    <xdr:sp macro="" textlink="">
      <xdr:nvSpPr>
        <xdr:cNvPr id="6" name="ZoneTexte 5"/>
        <xdr:cNvSpPr txBox="1"/>
      </xdr:nvSpPr>
      <xdr:spPr>
        <a:xfrm>
          <a:off x="2628900" y="12830175"/>
          <a:ext cx="2352676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57</xdr:row>
      <xdr:rowOff>13097</xdr:rowOff>
    </xdr:from>
    <xdr:to>
      <xdr:col>8</xdr:col>
      <xdr:colOff>5954</xdr:colOff>
      <xdr:row>61</xdr:row>
      <xdr:rowOff>21503</xdr:rowOff>
    </xdr:to>
    <xdr:sp macro="" textlink="">
      <xdr:nvSpPr>
        <xdr:cNvPr id="7" name="ZoneTexte 6"/>
        <xdr:cNvSpPr txBox="1"/>
      </xdr:nvSpPr>
      <xdr:spPr>
        <a:xfrm>
          <a:off x="5262562" y="12919472"/>
          <a:ext cx="2357439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119</xdr:row>
      <xdr:rowOff>9525</xdr:rowOff>
    </xdr:from>
    <xdr:to>
      <xdr:col>1</xdr:col>
      <xdr:colOff>447676</xdr:colOff>
      <xdr:row>123</xdr:row>
      <xdr:rowOff>17931</xdr:rowOff>
    </xdr:to>
    <xdr:sp macro="" textlink="">
      <xdr:nvSpPr>
        <xdr:cNvPr id="53" name="ZoneTexte 5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119</xdr:row>
      <xdr:rowOff>9525</xdr:rowOff>
    </xdr:from>
    <xdr:to>
      <xdr:col>5</xdr:col>
      <xdr:colOff>9526</xdr:colOff>
      <xdr:row>123</xdr:row>
      <xdr:rowOff>17931</xdr:rowOff>
    </xdr:to>
    <xdr:sp macro="" textlink="">
      <xdr:nvSpPr>
        <xdr:cNvPr id="54" name="ZoneTexte 5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119</xdr:row>
      <xdr:rowOff>13097</xdr:rowOff>
    </xdr:from>
    <xdr:to>
      <xdr:col>8</xdr:col>
      <xdr:colOff>5954</xdr:colOff>
      <xdr:row>123</xdr:row>
      <xdr:rowOff>21503</xdr:rowOff>
    </xdr:to>
    <xdr:sp macro="" textlink="">
      <xdr:nvSpPr>
        <xdr:cNvPr id="55" name="ZoneTexte 5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181</xdr:row>
      <xdr:rowOff>9525</xdr:rowOff>
    </xdr:from>
    <xdr:to>
      <xdr:col>1</xdr:col>
      <xdr:colOff>447676</xdr:colOff>
      <xdr:row>185</xdr:row>
      <xdr:rowOff>17931</xdr:rowOff>
    </xdr:to>
    <xdr:sp macro="" textlink="">
      <xdr:nvSpPr>
        <xdr:cNvPr id="57" name="ZoneTexte 56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181</xdr:row>
      <xdr:rowOff>9525</xdr:rowOff>
    </xdr:from>
    <xdr:to>
      <xdr:col>5</xdr:col>
      <xdr:colOff>9526</xdr:colOff>
      <xdr:row>185</xdr:row>
      <xdr:rowOff>17931</xdr:rowOff>
    </xdr:to>
    <xdr:sp macro="" textlink="">
      <xdr:nvSpPr>
        <xdr:cNvPr id="58" name="ZoneTexte 57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181</xdr:row>
      <xdr:rowOff>13097</xdr:rowOff>
    </xdr:from>
    <xdr:to>
      <xdr:col>8</xdr:col>
      <xdr:colOff>5954</xdr:colOff>
      <xdr:row>185</xdr:row>
      <xdr:rowOff>21503</xdr:rowOff>
    </xdr:to>
    <xdr:sp macro="" textlink="">
      <xdr:nvSpPr>
        <xdr:cNvPr id="59" name="ZoneTexte 58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243</xdr:row>
      <xdr:rowOff>9525</xdr:rowOff>
    </xdr:from>
    <xdr:to>
      <xdr:col>1</xdr:col>
      <xdr:colOff>447676</xdr:colOff>
      <xdr:row>247</xdr:row>
      <xdr:rowOff>17931</xdr:rowOff>
    </xdr:to>
    <xdr:sp macro="" textlink="">
      <xdr:nvSpPr>
        <xdr:cNvPr id="61" name="ZoneTexte 60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243</xdr:row>
      <xdr:rowOff>9525</xdr:rowOff>
    </xdr:from>
    <xdr:to>
      <xdr:col>5</xdr:col>
      <xdr:colOff>9526</xdr:colOff>
      <xdr:row>247</xdr:row>
      <xdr:rowOff>17931</xdr:rowOff>
    </xdr:to>
    <xdr:sp macro="" textlink="">
      <xdr:nvSpPr>
        <xdr:cNvPr id="62" name="ZoneTexte 61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243</xdr:row>
      <xdr:rowOff>13097</xdr:rowOff>
    </xdr:from>
    <xdr:to>
      <xdr:col>8</xdr:col>
      <xdr:colOff>5954</xdr:colOff>
      <xdr:row>247</xdr:row>
      <xdr:rowOff>21503</xdr:rowOff>
    </xdr:to>
    <xdr:sp macro="" textlink="">
      <xdr:nvSpPr>
        <xdr:cNvPr id="63" name="ZoneTexte 62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305</xdr:row>
      <xdr:rowOff>9525</xdr:rowOff>
    </xdr:from>
    <xdr:to>
      <xdr:col>1</xdr:col>
      <xdr:colOff>447676</xdr:colOff>
      <xdr:row>309</xdr:row>
      <xdr:rowOff>17931</xdr:rowOff>
    </xdr:to>
    <xdr:sp macro="" textlink="">
      <xdr:nvSpPr>
        <xdr:cNvPr id="65" name="ZoneTexte 64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305</xdr:row>
      <xdr:rowOff>9525</xdr:rowOff>
    </xdr:from>
    <xdr:to>
      <xdr:col>5</xdr:col>
      <xdr:colOff>9526</xdr:colOff>
      <xdr:row>309</xdr:row>
      <xdr:rowOff>17931</xdr:rowOff>
    </xdr:to>
    <xdr:sp macro="" textlink="">
      <xdr:nvSpPr>
        <xdr:cNvPr id="66" name="ZoneTexte 65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305</xdr:row>
      <xdr:rowOff>13097</xdr:rowOff>
    </xdr:from>
    <xdr:to>
      <xdr:col>8</xdr:col>
      <xdr:colOff>5954</xdr:colOff>
      <xdr:row>309</xdr:row>
      <xdr:rowOff>21503</xdr:rowOff>
    </xdr:to>
    <xdr:sp macro="" textlink="">
      <xdr:nvSpPr>
        <xdr:cNvPr id="67" name="ZoneTexte 66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367</xdr:row>
      <xdr:rowOff>9525</xdr:rowOff>
    </xdr:from>
    <xdr:to>
      <xdr:col>1</xdr:col>
      <xdr:colOff>447676</xdr:colOff>
      <xdr:row>371</xdr:row>
      <xdr:rowOff>17931</xdr:rowOff>
    </xdr:to>
    <xdr:sp macro="" textlink="">
      <xdr:nvSpPr>
        <xdr:cNvPr id="69" name="ZoneTexte 68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367</xdr:row>
      <xdr:rowOff>9525</xdr:rowOff>
    </xdr:from>
    <xdr:to>
      <xdr:col>5</xdr:col>
      <xdr:colOff>9526</xdr:colOff>
      <xdr:row>371</xdr:row>
      <xdr:rowOff>17931</xdr:rowOff>
    </xdr:to>
    <xdr:sp macro="" textlink="">
      <xdr:nvSpPr>
        <xdr:cNvPr id="70" name="ZoneTexte 69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367</xdr:row>
      <xdr:rowOff>13097</xdr:rowOff>
    </xdr:from>
    <xdr:to>
      <xdr:col>8</xdr:col>
      <xdr:colOff>5954</xdr:colOff>
      <xdr:row>371</xdr:row>
      <xdr:rowOff>21503</xdr:rowOff>
    </xdr:to>
    <xdr:sp macro="" textlink="">
      <xdr:nvSpPr>
        <xdr:cNvPr id="71" name="ZoneTexte 70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429</xdr:row>
      <xdr:rowOff>9525</xdr:rowOff>
    </xdr:from>
    <xdr:to>
      <xdr:col>1</xdr:col>
      <xdr:colOff>447676</xdr:colOff>
      <xdr:row>433</xdr:row>
      <xdr:rowOff>0</xdr:rowOff>
    </xdr:to>
    <xdr:sp macro="" textlink="">
      <xdr:nvSpPr>
        <xdr:cNvPr id="73" name="ZoneTexte 7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429</xdr:row>
      <xdr:rowOff>9525</xdr:rowOff>
    </xdr:from>
    <xdr:to>
      <xdr:col>5</xdr:col>
      <xdr:colOff>9526</xdr:colOff>
      <xdr:row>433</xdr:row>
      <xdr:rowOff>0</xdr:rowOff>
    </xdr:to>
    <xdr:sp macro="" textlink="">
      <xdr:nvSpPr>
        <xdr:cNvPr id="74" name="ZoneTexte 7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429</xdr:row>
      <xdr:rowOff>13097</xdr:rowOff>
    </xdr:from>
    <xdr:to>
      <xdr:col>8</xdr:col>
      <xdr:colOff>5954</xdr:colOff>
      <xdr:row>433</xdr:row>
      <xdr:rowOff>0</xdr:rowOff>
    </xdr:to>
    <xdr:sp macro="" textlink="">
      <xdr:nvSpPr>
        <xdr:cNvPr id="75" name="ZoneTexte 7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491</xdr:row>
      <xdr:rowOff>9525</xdr:rowOff>
    </xdr:from>
    <xdr:to>
      <xdr:col>1</xdr:col>
      <xdr:colOff>447676</xdr:colOff>
      <xdr:row>495</xdr:row>
      <xdr:rowOff>17931</xdr:rowOff>
    </xdr:to>
    <xdr:sp macro="" textlink="">
      <xdr:nvSpPr>
        <xdr:cNvPr id="77" name="ZoneTexte 76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491</xdr:row>
      <xdr:rowOff>9525</xdr:rowOff>
    </xdr:from>
    <xdr:to>
      <xdr:col>5</xdr:col>
      <xdr:colOff>9526</xdr:colOff>
      <xdr:row>495</xdr:row>
      <xdr:rowOff>17931</xdr:rowOff>
    </xdr:to>
    <xdr:sp macro="" textlink="">
      <xdr:nvSpPr>
        <xdr:cNvPr id="78" name="ZoneTexte 77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491</xdr:row>
      <xdr:rowOff>13097</xdr:rowOff>
    </xdr:from>
    <xdr:to>
      <xdr:col>8</xdr:col>
      <xdr:colOff>5954</xdr:colOff>
      <xdr:row>495</xdr:row>
      <xdr:rowOff>21503</xdr:rowOff>
    </xdr:to>
    <xdr:sp macro="" textlink="">
      <xdr:nvSpPr>
        <xdr:cNvPr id="79" name="ZoneTexte 78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553</xdr:row>
      <xdr:rowOff>9525</xdr:rowOff>
    </xdr:from>
    <xdr:to>
      <xdr:col>1</xdr:col>
      <xdr:colOff>447676</xdr:colOff>
      <xdr:row>557</xdr:row>
      <xdr:rowOff>17931</xdr:rowOff>
    </xdr:to>
    <xdr:sp macro="" textlink="">
      <xdr:nvSpPr>
        <xdr:cNvPr id="81" name="ZoneTexte 80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553</xdr:row>
      <xdr:rowOff>9525</xdr:rowOff>
    </xdr:from>
    <xdr:to>
      <xdr:col>5</xdr:col>
      <xdr:colOff>9526</xdr:colOff>
      <xdr:row>557</xdr:row>
      <xdr:rowOff>17931</xdr:rowOff>
    </xdr:to>
    <xdr:sp macro="" textlink="">
      <xdr:nvSpPr>
        <xdr:cNvPr id="82" name="ZoneTexte 81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553</xdr:row>
      <xdr:rowOff>13097</xdr:rowOff>
    </xdr:from>
    <xdr:to>
      <xdr:col>8</xdr:col>
      <xdr:colOff>5954</xdr:colOff>
      <xdr:row>557</xdr:row>
      <xdr:rowOff>21503</xdr:rowOff>
    </xdr:to>
    <xdr:sp macro="" textlink="">
      <xdr:nvSpPr>
        <xdr:cNvPr id="83" name="ZoneTexte 82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615</xdr:row>
      <xdr:rowOff>9525</xdr:rowOff>
    </xdr:from>
    <xdr:to>
      <xdr:col>1</xdr:col>
      <xdr:colOff>447676</xdr:colOff>
      <xdr:row>619</xdr:row>
      <xdr:rowOff>0</xdr:rowOff>
    </xdr:to>
    <xdr:sp macro="" textlink="">
      <xdr:nvSpPr>
        <xdr:cNvPr id="85" name="ZoneTexte 84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615</xdr:row>
      <xdr:rowOff>9525</xdr:rowOff>
    </xdr:from>
    <xdr:to>
      <xdr:col>5</xdr:col>
      <xdr:colOff>9526</xdr:colOff>
      <xdr:row>619</xdr:row>
      <xdr:rowOff>0</xdr:rowOff>
    </xdr:to>
    <xdr:sp macro="" textlink="">
      <xdr:nvSpPr>
        <xdr:cNvPr id="86" name="ZoneTexte 85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615</xdr:row>
      <xdr:rowOff>13097</xdr:rowOff>
    </xdr:from>
    <xdr:to>
      <xdr:col>8</xdr:col>
      <xdr:colOff>5954</xdr:colOff>
      <xdr:row>619</xdr:row>
      <xdr:rowOff>0</xdr:rowOff>
    </xdr:to>
    <xdr:sp macro="" textlink="">
      <xdr:nvSpPr>
        <xdr:cNvPr id="87" name="ZoneTexte 86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677</xdr:row>
      <xdr:rowOff>9525</xdr:rowOff>
    </xdr:from>
    <xdr:to>
      <xdr:col>1</xdr:col>
      <xdr:colOff>447676</xdr:colOff>
      <xdr:row>681</xdr:row>
      <xdr:rowOff>17931</xdr:rowOff>
    </xdr:to>
    <xdr:sp macro="" textlink="">
      <xdr:nvSpPr>
        <xdr:cNvPr id="89" name="ZoneTexte 88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677</xdr:row>
      <xdr:rowOff>9525</xdr:rowOff>
    </xdr:from>
    <xdr:to>
      <xdr:col>5</xdr:col>
      <xdr:colOff>9526</xdr:colOff>
      <xdr:row>681</xdr:row>
      <xdr:rowOff>17931</xdr:rowOff>
    </xdr:to>
    <xdr:sp macro="" textlink="">
      <xdr:nvSpPr>
        <xdr:cNvPr id="90" name="ZoneTexte 89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677</xdr:row>
      <xdr:rowOff>13097</xdr:rowOff>
    </xdr:from>
    <xdr:to>
      <xdr:col>8</xdr:col>
      <xdr:colOff>5954</xdr:colOff>
      <xdr:row>681</xdr:row>
      <xdr:rowOff>21503</xdr:rowOff>
    </xdr:to>
    <xdr:sp macro="" textlink="">
      <xdr:nvSpPr>
        <xdr:cNvPr id="91" name="ZoneTexte 90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>
    <xdr:from>
      <xdr:col>0</xdr:col>
      <xdr:colOff>19050</xdr:colOff>
      <xdr:row>739</xdr:row>
      <xdr:rowOff>9525</xdr:rowOff>
    </xdr:from>
    <xdr:to>
      <xdr:col>1</xdr:col>
      <xdr:colOff>447676</xdr:colOff>
      <xdr:row>743</xdr:row>
      <xdr:rowOff>17931</xdr:rowOff>
    </xdr:to>
    <xdr:sp macro="" textlink="">
      <xdr:nvSpPr>
        <xdr:cNvPr id="93" name="ZoneTexte 92"/>
        <xdr:cNvSpPr txBox="1"/>
      </xdr:nvSpPr>
      <xdr:spPr>
        <a:xfrm>
          <a:off x="19050" y="14079311"/>
          <a:ext cx="2483305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739</xdr:row>
      <xdr:rowOff>9525</xdr:rowOff>
    </xdr:from>
    <xdr:to>
      <xdr:col>5</xdr:col>
      <xdr:colOff>9526</xdr:colOff>
      <xdr:row>743</xdr:row>
      <xdr:rowOff>17931</xdr:rowOff>
    </xdr:to>
    <xdr:sp macro="" textlink="">
      <xdr:nvSpPr>
        <xdr:cNvPr id="94" name="ZoneTexte 93"/>
        <xdr:cNvSpPr txBox="1"/>
      </xdr:nvSpPr>
      <xdr:spPr>
        <a:xfrm>
          <a:off x="2759529" y="14079311"/>
          <a:ext cx="3169104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739</xdr:row>
      <xdr:rowOff>13097</xdr:rowOff>
    </xdr:from>
    <xdr:to>
      <xdr:col>8</xdr:col>
      <xdr:colOff>5954</xdr:colOff>
      <xdr:row>743</xdr:row>
      <xdr:rowOff>21503</xdr:rowOff>
    </xdr:to>
    <xdr:sp macro="" textlink="">
      <xdr:nvSpPr>
        <xdr:cNvPr id="95" name="ZoneTexte 94"/>
        <xdr:cNvSpPr txBox="1"/>
      </xdr:nvSpPr>
      <xdr:spPr>
        <a:xfrm>
          <a:off x="6210810" y="14082883"/>
          <a:ext cx="2530930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  <xdr:twoCellAnchor editAs="oneCell">
    <xdr:from>
      <xdr:col>0</xdr:col>
      <xdr:colOff>0</xdr:colOff>
      <xdr:row>62</xdr:row>
      <xdr:rowOff>0</xdr:rowOff>
    </xdr:from>
    <xdr:to>
      <xdr:col>1</xdr:col>
      <xdr:colOff>393394</xdr:colOff>
      <xdr:row>65</xdr:row>
      <xdr:rowOff>66674</xdr:rowOff>
    </xdr:to>
    <xdr:pic>
      <xdr:nvPicPr>
        <xdr:cNvPr id="96" name="Image 95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5022286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124</xdr:row>
      <xdr:rowOff>0</xdr:rowOff>
    </xdr:from>
    <xdr:to>
      <xdr:col>1</xdr:col>
      <xdr:colOff>393394</xdr:colOff>
      <xdr:row>127</xdr:row>
      <xdr:rowOff>66673</xdr:rowOff>
    </xdr:to>
    <xdr:pic>
      <xdr:nvPicPr>
        <xdr:cNvPr id="97" name="Image 96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0180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1</xdr:col>
      <xdr:colOff>393394</xdr:colOff>
      <xdr:row>189</xdr:row>
      <xdr:rowOff>66673</xdr:rowOff>
    </xdr:to>
    <xdr:pic>
      <xdr:nvPicPr>
        <xdr:cNvPr id="98" name="Image 97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4944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1</xdr:col>
      <xdr:colOff>393394</xdr:colOff>
      <xdr:row>251</xdr:row>
      <xdr:rowOff>66673</xdr:rowOff>
    </xdr:to>
    <xdr:pic>
      <xdr:nvPicPr>
        <xdr:cNvPr id="99" name="Image 98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97081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310</xdr:row>
      <xdr:rowOff>0</xdr:rowOff>
    </xdr:from>
    <xdr:to>
      <xdr:col>1</xdr:col>
      <xdr:colOff>393394</xdr:colOff>
      <xdr:row>313</xdr:row>
      <xdr:rowOff>66674</xdr:rowOff>
    </xdr:to>
    <xdr:pic>
      <xdr:nvPicPr>
        <xdr:cNvPr id="100" name="Image 99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44718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372</xdr:row>
      <xdr:rowOff>0</xdr:rowOff>
    </xdr:from>
    <xdr:to>
      <xdr:col>1</xdr:col>
      <xdr:colOff>393394</xdr:colOff>
      <xdr:row>375</xdr:row>
      <xdr:rowOff>66674</xdr:rowOff>
    </xdr:to>
    <xdr:pic>
      <xdr:nvPicPr>
        <xdr:cNvPr id="101" name="Image 100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89235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434</xdr:row>
      <xdr:rowOff>0</xdr:rowOff>
    </xdr:from>
    <xdr:to>
      <xdr:col>1</xdr:col>
      <xdr:colOff>393394</xdr:colOff>
      <xdr:row>437</xdr:row>
      <xdr:rowOff>66674</xdr:rowOff>
    </xdr:to>
    <xdr:pic>
      <xdr:nvPicPr>
        <xdr:cNvPr id="102" name="Image 101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3999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1</xdr:col>
      <xdr:colOff>393394</xdr:colOff>
      <xdr:row>499</xdr:row>
      <xdr:rowOff>66674</xdr:rowOff>
    </xdr:to>
    <xdr:pic>
      <xdr:nvPicPr>
        <xdr:cNvPr id="103" name="Image 102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187631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558</xdr:row>
      <xdr:rowOff>0</xdr:rowOff>
    </xdr:from>
    <xdr:to>
      <xdr:col>1</xdr:col>
      <xdr:colOff>393394</xdr:colOff>
      <xdr:row>561</xdr:row>
      <xdr:rowOff>66674</xdr:rowOff>
    </xdr:to>
    <xdr:pic>
      <xdr:nvPicPr>
        <xdr:cNvPr id="104" name="Image 103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335268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620</xdr:row>
      <xdr:rowOff>0</xdr:rowOff>
    </xdr:from>
    <xdr:to>
      <xdr:col>1</xdr:col>
      <xdr:colOff>393394</xdr:colOff>
      <xdr:row>623</xdr:row>
      <xdr:rowOff>66674</xdr:rowOff>
    </xdr:to>
    <xdr:pic>
      <xdr:nvPicPr>
        <xdr:cNvPr id="105" name="Image 104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4829064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682</xdr:row>
      <xdr:rowOff>0</xdr:rowOff>
    </xdr:from>
    <xdr:to>
      <xdr:col>1</xdr:col>
      <xdr:colOff>393394</xdr:colOff>
      <xdr:row>685</xdr:row>
      <xdr:rowOff>66674</xdr:rowOff>
    </xdr:to>
    <xdr:pic>
      <xdr:nvPicPr>
        <xdr:cNvPr id="106" name="Image 105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63054393"/>
          <a:ext cx="2448073" cy="169953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738"/>
  <sheetViews>
    <sheetView tabSelected="1" view="pageBreakPreview" topLeftCell="A13" zoomScale="70" zoomScaleNormal="70" zoomScaleSheetLayoutView="70" workbookViewId="0">
      <selection activeCell="T1" sqref="T1:AE20"/>
    </sheetView>
  </sheetViews>
  <sheetFormatPr baseColWidth="10" defaultRowHeight="15"/>
  <cols>
    <col min="1" max="1" width="30.7109375" style="10" bestFit="1" customWidth="1"/>
    <col min="2" max="2" width="23" style="10" bestFit="1" customWidth="1"/>
    <col min="3" max="5" width="11.7109375" style="10" bestFit="1" customWidth="1"/>
    <col min="6" max="6" width="13" style="10" customWidth="1"/>
    <col min="7" max="7" width="15.140625" style="10" customWidth="1"/>
    <col min="8" max="8" width="14.140625" style="10" bestFit="1" customWidth="1"/>
    <col min="9" max="9" width="11.42578125" style="10" customWidth="1"/>
    <col min="10" max="10" width="11.42578125" style="10" hidden="1" customWidth="1"/>
    <col min="11" max="11" width="33.140625" style="10" hidden="1" customWidth="1"/>
    <col min="12" max="12" width="20.42578125" style="10" hidden="1" customWidth="1"/>
    <col min="13" max="13" width="16.7109375" style="10" hidden="1" customWidth="1"/>
    <col min="14" max="14" width="17.85546875" style="10" hidden="1" customWidth="1"/>
    <col min="15" max="15" width="13.42578125" style="10" hidden="1" customWidth="1"/>
    <col min="16" max="16" width="10.5703125" style="10" hidden="1" customWidth="1"/>
    <col min="17" max="17" width="10.85546875" style="10" hidden="1" customWidth="1"/>
    <col min="18" max="18" width="16.85546875" style="10" hidden="1" customWidth="1"/>
    <col min="19" max="19" width="11.140625" style="10" hidden="1" customWidth="1"/>
    <col min="20" max="20" width="14.85546875" style="10" customWidth="1"/>
    <col min="21" max="21" width="18" style="10" customWidth="1"/>
    <col min="22" max="22" width="11.28515625" style="10" customWidth="1"/>
    <col min="23" max="23" width="11.140625" style="10" customWidth="1"/>
    <col min="24" max="24" width="18.7109375" style="10" customWidth="1"/>
    <col min="25" max="25" width="16.28515625" style="10" customWidth="1"/>
    <col min="26" max="26" width="8.42578125" style="10" customWidth="1"/>
    <col min="27" max="27" width="11.42578125" style="10"/>
    <col min="28" max="28" width="20.140625" style="10" bestFit="1" customWidth="1"/>
    <col min="29" max="29" width="13" style="10" bestFit="1" customWidth="1"/>
    <col min="30" max="30" width="7.28515625" style="10" bestFit="1" customWidth="1"/>
    <col min="31" max="16384" width="11.42578125" style="10"/>
  </cols>
  <sheetData>
    <row r="1" spans="1:30" ht="81" customHeight="1">
      <c r="D1" s="53" t="s">
        <v>0</v>
      </c>
      <c r="E1" s="53"/>
      <c r="F1" s="53"/>
      <c r="G1" s="53"/>
      <c r="H1" s="53"/>
      <c r="I1" s="53"/>
      <c r="L1" s="2" t="s">
        <v>11</v>
      </c>
      <c r="M1" s="2" t="s">
        <v>9</v>
      </c>
      <c r="T1" s="21" t="s">
        <v>2</v>
      </c>
      <c r="U1" s="17" t="s">
        <v>3</v>
      </c>
      <c r="V1" s="17" t="s">
        <v>4</v>
      </c>
      <c r="W1" s="17" t="s">
        <v>9</v>
      </c>
      <c r="X1" s="17" t="s">
        <v>23</v>
      </c>
      <c r="Y1" s="17" t="s">
        <v>24</v>
      </c>
      <c r="Z1" s="17" t="s">
        <v>8</v>
      </c>
      <c r="AB1" s="10" t="s">
        <v>72</v>
      </c>
    </row>
    <row r="2" spans="1:30" ht="15" customHeight="1">
      <c r="D2" s="53"/>
      <c r="E2" s="53"/>
      <c r="F2" s="53"/>
      <c r="G2" s="53"/>
      <c r="H2" s="53"/>
      <c r="I2" s="53"/>
      <c r="L2" s="3" t="s">
        <v>70</v>
      </c>
      <c r="M2" s="14" t="s">
        <v>26</v>
      </c>
      <c r="T2" s="16">
        <v>1</v>
      </c>
      <c r="U2" s="16" t="s">
        <v>60</v>
      </c>
      <c r="V2" s="16" t="s">
        <v>5</v>
      </c>
      <c r="W2" s="16" t="s">
        <v>10</v>
      </c>
      <c r="X2" s="16" t="s">
        <v>66</v>
      </c>
      <c r="Y2" s="16">
        <v>57000</v>
      </c>
      <c r="Z2" s="16" t="s">
        <v>68</v>
      </c>
      <c r="AB2" s="50">
        <v>1600</v>
      </c>
      <c r="AC2" s="22" t="s">
        <v>56</v>
      </c>
      <c r="AD2" s="22"/>
    </row>
    <row r="3" spans="1:30" ht="32.25" customHeight="1">
      <c r="D3" s="53"/>
      <c r="E3" s="53"/>
      <c r="F3" s="53"/>
      <c r="G3" s="53"/>
      <c r="H3" s="53"/>
      <c r="I3" s="53"/>
      <c r="L3" s="3" t="s">
        <v>71</v>
      </c>
      <c r="M3" s="2" t="s">
        <v>29</v>
      </c>
      <c r="T3" s="16">
        <v>2</v>
      </c>
      <c r="U3" s="16" t="s">
        <v>61</v>
      </c>
      <c r="V3" s="16" t="s">
        <v>30</v>
      </c>
      <c r="W3" s="16" t="s">
        <v>10</v>
      </c>
      <c r="X3" s="16" t="s">
        <v>67</v>
      </c>
      <c r="Y3" s="16">
        <v>54000</v>
      </c>
      <c r="Z3" s="16" t="s">
        <v>69</v>
      </c>
      <c r="AB3" s="22" t="s">
        <v>57</v>
      </c>
      <c r="AC3" s="49">
        <f>AB2/AD3/24</f>
        <v>10.549417996960718</v>
      </c>
      <c r="AD3" s="47">
        <f>$P$24*52/12</f>
        <v>6.3194639444444514</v>
      </c>
    </row>
    <row r="4" spans="1:30" ht="15" customHeight="1">
      <c r="D4" s="54" t="s">
        <v>1</v>
      </c>
      <c r="E4" s="54"/>
      <c r="F4" s="54"/>
      <c r="G4" s="54"/>
      <c r="H4" s="54"/>
      <c r="I4" s="54"/>
      <c r="M4" s="15" t="s">
        <v>10</v>
      </c>
      <c r="T4" s="16">
        <v>3</v>
      </c>
      <c r="U4" s="16" t="s">
        <v>62</v>
      </c>
      <c r="V4" s="16" t="s">
        <v>33</v>
      </c>
      <c r="W4" s="16" t="s">
        <v>34</v>
      </c>
      <c r="X4" s="16"/>
      <c r="Y4" s="16"/>
      <c r="Z4" s="16"/>
      <c r="AB4" s="22" t="s">
        <v>58</v>
      </c>
      <c r="AC4" s="46">
        <f>AC3*1.25</f>
        <v>13.186772496200899</v>
      </c>
      <c r="AD4" s="48"/>
    </row>
    <row r="5" spans="1:30">
      <c r="D5" s="54"/>
      <c r="E5" s="54"/>
      <c r="F5" s="54"/>
      <c r="G5" s="54"/>
      <c r="H5" s="54"/>
      <c r="I5" s="54"/>
      <c r="M5" s="2" t="s">
        <v>34</v>
      </c>
      <c r="T5" s="16">
        <v>4</v>
      </c>
      <c r="U5" s="16" t="s">
        <v>63</v>
      </c>
      <c r="V5" s="16" t="s">
        <v>37</v>
      </c>
      <c r="W5" s="16" t="s">
        <v>34</v>
      </c>
      <c r="X5" s="16"/>
      <c r="Y5" s="16"/>
      <c r="Z5" s="16"/>
      <c r="AB5" s="22" t="s">
        <v>59</v>
      </c>
      <c r="AC5" s="46">
        <f>AC3*1.5</f>
        <v>15.824126995441077</v>
      </c>
      <c r="AD5" s="48"/>
    </row>
    <row r="6" spans="1:30">
      <c r="T6" s="16">
        <v>5</v>
      </c>
      <c r="U6" s="16" t="s">
        <v>64</v>
      </c>
      <c r="V6" s="16" t="s">
        <v>39</v>
      </c>
      <c r="W6" s="16" t="s">
        <v>34</v>
      </c>
      <c r="X6" s="16"/>
      <c r="Y6" s="16"/>
      <c r="Z6" s="16"/>
    </row>
    <row r="7" spans="1:30" ht="26.25">
      <c r="A7" s="9" t="s">
        <v>2</v>
      </c>
      <c r="B7" s="67">
        <v>1</v>
      </c>
      <c r="C7" s="67"/>
      <c r="D7" s="67"/>
      <c r="G7" s="55" t="s">
        <v>27</v>
      </c>
      <c r="H7" s="56"/>
      <c r="T7" s="16">
        <v>6</v>
      </c>
      <c r="U7" s="16" t="s">
        <v>65</v>
      </c>
      <c r="V7" s="16" t="s">
        <v>48</v>
      </c>
      <c r="W7" s="16" t="s">
        <v>34</v>
      </c>
      <c r="X7" s="16"/>
      <c r="Y7" s="16"/>
      <c r="Z7" s="16"/>
    </row>
    <row r="8" spans="1:30" ht="26.25">
      <c r="A8" s="9" t="s">
        <v>3</v>
      </c>
      <c r="B8" s="65" t="str">
        <f>VLOOKUP(B7,Numero,2,FALSE)</f>
        <v>SMITH</v>
      </c>
      <c r="C8" s="65"/>
      <c r="D8" s="65"/>
      <c r="G8" s="57">
        <v>2014</v>
      </c>
      <c r="H8" s="58"/>
      <c r="T8" s="22"/>
      <c r="U8" s="22"/>
      <c r="V8" s="22"/>
      <c r="W8" s="22"/>
      <c r="X8" s="22"/>
      <c r="Y8" s="22"/>
      <c r="Z8" s="22"/>
    </row>
    <row r="9" spans="1:30" ht="26.25">
      <c r="A9" s="9" t="s">
        <v>4</v>
      </c>
      <c r="B9" s="65" t="str">
        <f>VLOOKUP(B7,Numero,3,FALSE)</f>
        <v>Allan</v>
      </c>
      <c r="C9" s="65"/>
      <c r="D9" s="65"/>
      <c r="G9" s="59"/>
      <c r="H9" s="60"/>
      <c r="T9" s="22"/>
      <c r="U9" s="22"/>
      <c r="V9" s="22"/>
      <c r="W9" s="22"/>
      <c r="X9" s="22"/>
      <c r="Y9" s="22"/>
      <c r="Z9" s="22"/>
    </row>
    <row r="10" spans="1:30" ht="31.5" customHeight="1">
      <c r="A10" s="9" t="s">
        <v>6</v>
      </c>
      <c r="B10" s="62" t="str">
        <f>VLOOKUP(B7,Numero,5,FALSE)</f>
        <v>12 rue des tilleuls</v>
      </c>
      <c r="C10" s="63"/>
      <c r="D10" s="64"/>
      <c r="T10" s="22"/>
      <c r="U10" s="22"/>
      <c r="V10" s="22"/>
      <c r="W10" s="22"/>
      <c r="X10" s="22"/>
      <c r="Y10" s="22"/>
      <c r="Z10" s="22"/>
    </row>
    <row r="11" spans="1:30" ht="26.25" customHeight="1">
      <c r="A11" s="9" t="s">
        <v>7</v>
      </c>
      <c r="B11" s="62">
        <f>VLOOKUP(B7,Numero,6,FALSE)</f>
        <v>57000</v>
      </c>
      <c r="C11" s="63"/>
      <c r="D11" s="64"/>
      <c r="T11" s="22"/>
      <c r="U11" s="22"/>
      <c r="V11" s="22"/>
      <c r="W11" s="22"/>
      <c r="X11" s="22"/>
      <c r="Y11" s="22"/>
      <c r="Z11" s="22"/>
    </row>
    <row r="12" spans="1:30" ht="26.25" customHeight="1">
      <c r="A12" s="9" t="s">
        <v>8</v>
      </c>
      <c r="B12" s="62" t="str">
        <f>VLOOKUP(B7,Numero,7,FALSE)</f>
        <v>Metz</v>
      </c>
      <c r="C12" s="63"/>
      <c r="D12" s="64"/>
      <c r="T12" s="22"/>
      <c r="U12" s="22"/>
      <c r="V12" s="22"/>
      <c r="W12" s="22"/>
      <c r="X12" s="22"/>
      <c r="Y12" s="22"/>
      <c r="Z12" s="22"/>
    </row>
    <row r="13" spans="1:30" ht="18.75">
      <c r="A13" s="9" t="s">
        <v>9</v>
      </c>
      <c r="B13" s="66" t="str">
        <f>VLOOKUP(B7,Numero,4,FALSE)</f>
        <v>Direction</v>
      </c>
      <c r="C13" s="66"/>
      <c r="D13" s="66"/>
      <c r="T13" s="22"/>
      <c r="U13" s="22"/>
      <c r="V13" s="22"/>
      <c r="W13" s="22"/>
      <c r="X13" s="22"/>
      <c r="Y13" s="22"/>
      <c r="Z13" s="22"/>
    </row>
    <row r="14" spans="1:30" ht="15.75">
      <c r="A14" s="9" t="s">
        <v>11</v>
      </c>
      <c r="B14" s="61" t="s">
        <v>71</v>
      </c>
      <c r="C14" s="61"/>
      <c r="D14" s="61"/>
      <c r="T14" s="22"/>
      <c r="U14" s="22"/>
      <c r="V14" s="22"/>
      <c r="W14" s="22"/>
      <c r="X14" s="22"/>
      <c r="Y14" s="22"/>
      <c r="Z14" s="22"/>
    </row>
    <row r="15" spans="1:30">
      <c r="T15" s="22"/>
      <c r="U15" s="22"/>
      <c r="V15" s="22"/>
      <c r="W15" s="22"/>
      <c r="X15" s="22"/>
      <c r="Y15" s="22"/>
      <c r="Z15" s="22"/>
    </row>
    <row r="16" spans="1:30" ht="15.75" thickBot="1">
      <c r="T16" s="22"/>
      <c r="U16" s="22"/>
      <c r="V16" s="22"/>
      <c r="W16" s="22"/>
      <c r="X16" s="22"/>
      <c r="Y16" s="22"/>
      <c r="Z16" s="22"/>
    </row>
    <row r="17" spans="1:30" ht="30.75" thickBot="1">
      <c r="A17" s="18"/>
      <c r="B17" s="24" t="s">
        <v>13</v>
      </c>
      <c r="C17" s="19" t="s">
        <v>14</v>
      </c>
      <c r="D17" s="19" t="s">
        <v>15</v>
      </c>
      <c r="E17" s="19" t="s">
        <v>16</v>
      </c>
      <c r="F17" s="19" t="s">
        <v>17</v>
      </c>
      <c r="G17" s="19" t="s">
        <v>18</v>
      </c>
      <c r="H17" s="20" t="s">
        <v>19</v>
      </c>
      <c r="J17" s="10" t="s">
        <v>78</v>
      </c>
      <c r="K17" s="10" t="s">
        <v>77</v>
      </c>
      <c r="L17" s="52">
        <f>DATE($G$8,1,1)</f>
        <v>41640</v>
      </c>
      <c r="M17" s="10" t="str">
        <f>G7</f>
        <v>Janvier</v>
      </c>
      <c r="N17" s="52">
        <f>DATE(G8,MONTH(1&amp;M17),1)</f>
        <v>41640</v>
      </c>
      <c r="O17" s="10">
        <f>INT(MOD(INT((N17-2)/7)+0.6,52+5/28))+1</f>
        <v>1</v>
      </c>
      <c r="T17" s="22"/>
      <c r="U17" s="22"/>
      <c r="V17" s="22"/>
      <c r="W17" s="22"/>
      <c r="X17" s="22"/>
      <c r="Y17" s="22"/>
      <c r="Z17" s="22"/>
    </row>
    <row r="18" spans="1:30" ht="15.75">
      <c r="A18" s="25">
        <f>DATE($G$8,MONTH(1&amp;$G$7),1)</f>
        <v>41640</v>
      </c>
      <c r="B18" s="23" t="str">
        <f>IF(AND(WEEKDAY($A18,2)&lt;6,COUNTIF(JF,$A18)=1),INDEX($L$19:$O$19,,COLUMN()-1),"")</f>
        <v>Absent</v>
      </c>
      <c r="C18" s="51">
        <f>IF(AND(WEEKDAY($A18,2)&lt;6,COUNTIF(JF,$A18)=1),INDEX($L$19:$O$19,,COLUMN()-1),"")</f>
        <v>0.29166756666666699</v>
      </c>
      <c r="D18" s="51">
        <f>IF(AND(WEEKDAY($A18,2)&lt;6,COUNTIF(JF,$A18)=1),INDEX($L$19:$O$19,,COLUMN()-1),"")</f>
        <v>0.61458526666666702</v>
      </c>
      <c r="E18" s="51">
        <f>IF(AND(WEEKDAY($A18,2)&lt;6,COUNTIF(JF,$A18)=1),INDEX($L$19:$O$19,,COLUMN()-1),"")</f>
        <v>3.1250066666666701E-2</v>
      </c>
      <c r="F18" s="31">
        <f>IFERROR(IF(H18="","",(H18-G18)),"")</f>
        <v>0.29166666666666669</v>
      </c>
      <c r="G18" s="31">
        <f>IFERROR(IF(H18&lt;$P$22,$P$23,IF(H18&gt;$P$22,(H18-$P$22))),"")</f>
        <v>9.6666666665745637E-7</v>
      </c>
      <c r="H18" s="31">
        <f>IFERROR(IF(E18="","",D18-C18-E18),"")</f>
        <v>0.29166763333333334</v>
      </c>
      <c r="J18" s="10">
        <f>WEEKNUM(A18,2)</f>
        <v>1</v>
      </c>
      <c r="K18" s="10" t="s">
        <v>76</v>
      </c>
      <c r="L18" s="23" t="s">
        <v>25</v>
      </c>
      <c r="M18" s="27">
        <v>0.29166756666666699</v>
      </c>
      <c r="N18" s="27">
        <v>0.61458526666666702</v>
      </c>
      <c r="O18" s="30">
        <v>3.1250066666666701E-2</v>
      </c>
      <c r="T18" s="22"/>
      <c r="U18" s="22"/>
      <c r="V18" s="22"/>
      <c r="W18" s="22"/>
      <c r="X18" s="22"/>
      <c r="Y18" s="22"/>
      <c r="Z18" s="22"/>
    </row>
    <row r="19" spans="1:30" ht="15.75">
      <c r="A19" s="1">
        <f>A18+1</f>
        <v>41641</v>
      </c>
      <c r="B19" s="23" t="str">
        <f>IF(AND(WEEKDAY($A19,2)&lt;6,COUNTIF(JF,$A19)=0),INDEX($L$18:$O$18,,COLUMN()-1),"")</f>
        <v>Présent</v>
      </c>
      <c r="C19" s="51">
        <f>IF(AND(WEEKDAY($A19,2)&lt;6,COUNTIF(JF,$A19)=0),INDEX($L$18:$O$18,,COLUMN()-1),"")</f>
        <v>0.29166756666666699</v>
      </c>
      <c r="D19" s="51">
        <f>IF(AND(WEEKDAY($A19,2)&lt;6,COUNTIF(JF,$A19)=0),INDEX($L$18:$O$18,,COLUMN()-1),"")</f>
        <v>0.61458526666666702</v>
      </c>
      <c r="E19" s="51">
        <f>IF(AND(WEEKDAY($A19,2)&lt;6,COUNTIF(JF,$A19)=0),INDEX($L$18:$O$18,,COLUMN()-1),"")</f>
        <v>3.1250066666666701E-2</v>
      </c>
      <c r="F19" s="31">
        <f>IFERROR(IF(H19="","",(H19-G19)),"")</f>
        <v>0.29166666666666669</v>
      </c>
      <c r="G19" s="31">
        <f>IFERROR(IF(H19&lt;$P$22,$P$23,IF(H19&gt;$P$22,(H19-$P$22))),"")</f>
        <v>9.6666666665745637E-7</v>
      </c>
      <c r="H19" s="31">
        <f>IFERROR(IF(E19="","",D19-C19-E19),"")</f>
        <v>0.29166763333333334</v>
      </c>
      <c r="J19" s="10">
        <f>WEEKNUM(A19,2)</f>
        <v>1</v>
      </c>
      <c r="K19" s="10" t="s">
        <v>141</v>
      </c>
      <c r="L19" s="23" t="s">
        <v>28</v>
      </c>
      <c r="M19" s="27">
        <v>0.29166756666666699</v>
      </c>
      <c r="N19" s="27">
        <v>0.61458526666666702</v>
      </c>
      <c r="O19" s="30">
        <v>3.1250066666666701E-2</v>
      </c>
      <c r="T19" s="22"/>
      <c r="U19" s="22"/>
      <c r="V19" s="22"/>
      <c r="W19" s="22"/>
      <c r="X19" s="22"/>
      <c r="Y19" s="22"/>
      <c r="Z19" s="22"/>
    </row>
    <row r="20" spans="1:30" ht="15.75">
      <c r="A20" s="1">
        <f>A19+1</f>
        <v>41642</v>
      </c>
      <c r="B20" s="23" t="str">
        <f>IF(AND(WEEKDAY($A20,2)&lt;6,COUNTIF(JF,$A20)=0),INDEX($L$18:$O$18,,COLUMN()-1),"")</f>
        <v>Présent</v>
      </c>
      <c r="C20" s="51">
        <f>IF(AND(WEEKDAY($A20,2)&lt;6,COUNTIF(JF,$A20)=0),INDEX($L$18:$O$18,,COLUMN()-1),"")</f>
        <v>0.29166756666666699</v>
      </c>
      <c r="D20" s="51">
        <f>IF(AND(WEEKDAY($A20,2)&lt;6,COUNTIF(JF,$A20)=0),INDEX($L$18:$O$18,,COLUMN()-1),"")</f>
        <v>0.61458526666666702</v>
      </c>
      <c r="E20" s="51">
        <f>IF(AND(WEEKDAY($A20,2)&lt;6,COUNTIF(JF,$A20)=0),INDEX($L$18:$O$18,,COLUMN()-1),"")</f>
        <v>3.1250066666666701E-2</v>
      </c>
      <c r="F20" s="31">
        <f>IFERROR(IF(H20="","",(H20-G20)),"")</f>
        <v>0.29166666666666669</v>
      </c>
      <c r="G20" s="31">
        <f>IFERROR(IF(H20&lt;$P$22,$P$23,IF(H20&gt;$P$22,(H20-$P$22))),"")</f>
        <v>9.6666666665745637E-7</v>
      </c>
      <c r="H20" s="31">
        <f>IFERROR(IF(E20="","",D20-C20-E20),"")</f>
        <v>0.29166763333333334</v>
      </c>
      <c r="J20" s="10">
        <f>WEEKNUM(A20,2)</f>
        <v>1</v>
      </c>
      <c r="T20" s="22"/>
      <c r="U20" s="22"/>
      <c r="V20" s="22"/>
      <c r="W20" s="22"/>
      <c r="X20" s="22"/>
      <c r="Y20" s="22"/>
      <c r="Z20" s="22"/>
    </row>
    <row r="21" spans="1:30" ht="15.75">
      <c r="A21" s="1">
        <f>A20+1</f>
        <v>41643</v>
      </c>
      <c r="B21" s="23" t="str">
        <f>IF(AND(WEEKDAY($A21,2)&lt;6,COUNTIF(JF,$A21)=0),INDEX($L$18:$O$18,,COLUMN()-1),"")</f>
        <v/>
      </c>
      <c r="C21" s="51" t="str">
        <f>IF(AND(WEEKDAY($A21,2)&lt;6,COUNTIF(JF,$A21)=0),INDEX($L$18:$O$18,,COLUMN()-1),"")</f>
        <v/>
      </c>
      <c r="D21" s="51" t="str">
        <f>IF(AND(WEEKDAY($A21,2)&lt;6,COUNTIF(JF,$A21)=0),INDEX($L$18:$O$18,,COLUMN()-1),"")</f>
        <v/>
      </c>
      <c r="E21" s="51" t="str">
        <f>IF(AND(WEEKDAY($A21,2)&lt;6,COUNTIF(JF,$A21)=0),INDEX($L$18:$O$18,,COLUMN()-1),"")</f>
        <v/>
      </c>
      <c r="F21" s="31" t="str">
        <f>IFERROR(IF(H21="","",(H21-G21)),"")</f>
        <v/>
      </c>
      <c r="G21" s="31" t="str">
        <f>IFERROR(IF(H21&lt;$P$22,$P$23,IF(H21&gt;$P$22,(H21-$P$22))),"")</f>
        <v/>
      </c>
      <c r="H21" s="31" t="str">
        <f>IFERROR(IF(E21="","",D21-C21-E21),"")</f>
        <v/>
      </c>
      <c r="J21" s="10">
        <f>WEEKNUM(A21,2)</f>
        <v>1</v>
      </c>
      <c r="K21" s="10" t="s">
        <v>49</v>
      </c>
      <c r="L21" s="2" t="s">
        <v>20</v>
      </c>
      <c r="M21" s="2" t="s">
        <v>14</v>
      </c>
      <c r="N21" s="2" t="s">
        <v>15</v>
      </c>
      <c r="O21" s="2" t="s">
        <v>16</v>
      </c>
      <c r="P21" s="2" t="s">
        <v>47</v>
      </c>
      <c r="Q21" s="2" t="s">
        <v>21</v>
      </c>
      <c r="R21" s="2" t="s">
        <v>22</v>
      </c>
      <c r="S21" s="2"/>
      <c r="T21" s="2"/>
      <c r="U21" s="2"/>
      <c r="V21" s="2"/>
      <c r="W21" s="2"/>
    </row>
    <row r="22" spans="1:30" ht="15.75">
      <c r="A22" s="1">
        <f>A21+1</f>
        <v>41644</v>
      </c>
      <c r="B22" s="23" t="str">
        <f>IF(AND(WEEKDAY($A22,2)&lt;6,COUNTIF(JF,$A22)=0),INDEX($L$18:$O$18,,COLUMN()-1),"")</f>
        <v/>
      </c>
      <c r="C22" s="51" t="str">
        <f>IF(AND(WEEKDAY($A22,2)&lt;6,COUNTIF(JF,$A22)=0),INDEX($L$18:$O$18,,COLUMN()-1),"")</f>
        <v/>
      </c>
      <c r="D22" s="51" t="str">
        <f>IF(AND(WEEKDAY($A22,2)&lt;6,COUNTIF(JF,$A22)=0),INDEX($L$18:$O$18,,COLUMN()-1),"")</f>
        <v/>
      </c>
      <c r="E22" s="51" t="str">
        <f>IF(AND(WEEKDAY($A22,2)&lt;6,COUNTIF(JF,$A22)=0),INDEX($L$18:$O$18,,COLUMN()-1),"")</f>
        <v/>
      </c>
      <c r="F22" s="31" t="str">
        <f>IFERROR(IF(H22="","",(H22-G22)),"")</f>
        <v/>
      </c>
      <c r="G22" s="31" t="str">
        <f>IFERROR(IF(H22&lt;$P$22,$P$23,IF(H22&gt;$P$22,(H22-$P$22))),"")</f>
        <v/>
      </c>
      <c r="H22" s="31" t="str">
        <f>IFERROR(IF(E22="","",D22-C22-E22),"")</f>
        <v/>
      </c>
      <c r="J22" s="10">
        <f>WEEKNUM(A22,2)</f>
        <v>1</v>
      </c>
      <c r="K22" s="26">
        <v>41640</v>
      </c>
      <c r="L22" s="2" t="s">
        <v>25</v>
      </c>
      <c r="M22" s="28">
        <v>0.29166756666666699</v>
      </c>
      <c r="N22" s="28">
        <v>0.61458526666666702</v>
      </c>
      <c r="O22" s="28">
        <v>3.1250066666666701E-2</v>
      </c>
      <c r="P22" s="28">
        <v>0.29166666666666669</v>
      </c>
      <c r="Q22" s="5" t="s">
        <v>27</v>
      </c>
      <c r="R22" s="6">
        <v>2014</v>
      </c>
      <c r="S22" s="4"/>
      <c r="T22" s="4"/>
      <c r="U22" s="5"/>
      <c r="V22" s="6"/>
      <c r="W22" s="6"/>
    </row>
    <row r="23" spans="1:30" ht="15.75">
      <c r="A23" s="1">
        <f>A22+1</f>
        <v>41645</v>
      </c>
      <c r="B23" s="23" t="str">
        <f>IF(AND(WEEKDAY($A23,2)&lt;6,COUNTIF(JF,$A23)=0),INDEX($L$18:$O$18,,COLUMN()-1),"")</f>
        <v>Présent</v>
      </c>
      <c r="C23" s="51">
        <f>IF(AND(WEEKDAY($A23,2)&lt;6,COUNTIF(JF,$A23)=0),INDEX($L$18:$O$18,,COLUMN()-1),"")</f>
        <v>0.29166756666666699</v>
      </c>
      <c r="D23" s="51">
        <f>IF(AND(WEEKDAY($A23,2)&lt;6,COUNTIF(JF,$A23)=0),INDEX($L$18:$O$18,,COLUMN()-1),"")</f>
        <v>0.61458526666666702</v>
      </c>
      <c r="E23" s="51">
        <f>IF(AND(WEEKDAY($A23,2)&lt;6,COUNTIF(JF,$A23)=0),INDEX($L$18:$O$18,,COLUMN()-1),"")</f>
        <v>3.1250066666666701E-2</v>
      </c>
      <c r="F23" s="31">
        <f>IFERROR(IF(H23="","",(H23-G23)),"")</f>
        <v>0.29166666666666669</v>
      </c>
      <c r="G23" s="31">
        <f>IFERROR(IF(H23&lt;$P$22,$P$23,IF(H23&gt;$P$22,(H23-$P$22))),"")</f>
        <v>9.6666666665745637E-7</v>
      </c>
      <c r="H23" s="31">
        <f>IFERROR(IF(E23="","",D23-C23-E23),"")</f>
        <v>0.29166763333333334</v>
      </c>
      <c r="J23" s="10">
        <f>WEEKNUM(A23,2)</f>
        <v>2</v>
      </c>
      <c r="K23" s="26">
        <v>41750</v>
      </c>
      <c r="L23" s="2" t="s">
        <v>28</v>
      </c>
      <c r="M23" s="28">
        <f>M22+0.0104167</f>
        <v>0.30208426666666699</v>
      </c>
      <c r="N23" s="28">
        <f>N22+0.0104167</f>
        <v>0.62500196666666696</v>
      </c>
      <c r="O23" s="28">
        <v>4.1666766666666702E-2</v>
      </c>
      <c r="P23" s="28">
        <v>0</v>
      </c>
      <c r="Q23" s="5" t="s">
        <v>73</v>
      </c>
      <c r="R23" s="6">
        <v>2015</v>
      </c>
      <c r="S23" s="7"/>
      <c r="T23" s="7"/>
      <c r="U23" s="2"/>
      <c r="V23" s="6"/>
      <c r="W23" s="6"/>
    </row>
    <row r="24" spans="1:30" ht="15.75">
      <c r="A24" s="1">
        <f>A23+1</f>
        <v>41646</v>
      </c>
      <c r="B24" s="23" t="str">
        <f>IF(AND(WEEKDAY($A24,2)&lt;6,COUNTIF(JF,$A24)=0),INDEX($L$18:$O$18,,COLUMN()-1),"")</f>
        <v>Présent</v>
      </c>
      <c r="C24" s="51">
        <f>IF(AND(WEEKDAY($A24,2)&lt;6,COUNTIF(JF,$A24)=0),INDEX($L$18:$O$18,,COLUMN()-1),"")</f>
        <v>0.29166756666666699</v>
      </c>
      <c r="D24" s="51">
        <f>IF(AND(WEEKDAY($A24,2)&lt;6,COUNTIF(JF,$A24)=0),INDEX($L$18:$O$18,,COLUMN()-1),"")</f>
        <v>0.61458526666666702</v>
      </c>
      <c r="E24" s="51">
        <f>IF(AND(WEEKDAY($A24,2)&lt;6,COUNTIF(JF,$A24)=0),INDEX($L$18:$O$18,,COLUMN()-1),"")</f>
        <v>3.1250066666666701E-2</v>
      </c>
      <c r="F24" s="31">
        <f>IFERROR(IF(H24="","",(H24-G24)),"")</f>
        <v>0.29166666666666669</v>
      </c>
      <c r="G24" s="31">
        <f>IFERROR(IF(H24&lt;$P$22,$P$23,IF(H24&gt;$P$22,(H24-$P$22))),"")</f>
        <v>9.6666666665745637E-7</v>
      </c>
      <c r="H24" s="31">
        <f>IFERROR(IF(E24="","",D24-C24-E24),"")</f>
        <v>0.29166763333333334</v>
      </c>
      <c r="J24" s="10">
        <f>WEEKNUM(A24,2)</f>
        <v>2</v>
      </c>
      <c r="K24" s="26">
        <v>41760</v>
      </c>
      <c r="L24" s="11" t="s">
        <v>31</v>
      </c>
      <c r="M24" s="28">
        <f>M23+0.0104167</f>
        <v>0.31250096666666699</v>
      </c>
      <c r="N24" s="28">
        <f>N23+0.0104167</f>
        <v>0.63541866666666691</v>
      </c>
      <c r="O24" s="28">
        <v>5.2083466666666703E-2</v>
      </c>
      <c r="P24" s="28">
        <f>M22+M22+M22+M22+M22</f>
        <v>1.458337833333335</v>
      </c>
      <c r="Q24" s="5" t="s">
        <v>32</v>
      </c>
      <c r="R24" s="6">
        <v>2016</v>
      </c>
      <c r="S24" s="8"/>
      <c r="T24" s="8"/>
      <c r="U24" s="2"/>
      <c r="V24" s="6"/>
      <c r="W24" s="6"/>
    </row>
    <row r="25" spans="1:30" ht="15.75">
      <c r="A25" s="1">
        <f>A24+1</f>
        <v>41647</v>
      </c>
      <c r="B25" s="23" t="str">
        <f>IF(AND(WEEKDAY($A25,2)&lt;6,COUNTIF(JF,$A25)=0),INDEX($L$18:$O$18,,COLUMN()-1),"")</f>
        <v>Présent</v>
      </c>
      <c r="C25" s="51">
        <f>IF(AND(WEEKDAY($A25,2)&lt;6,COUNTIF(JF,$A25)=0),INDEX($L$18:$O$18,,COLUMN()-1),"")</f>
        <v>0.29166756666666699</v>
      </c>
      <c r="D25" s="51">
        <f>IF(AND(WEEKDAY($A25,2)&lt;6,COUNTIF(JF,$A25)=0),INDEX($L$18:$O$18,,COLUMN()-1),"")</f>
        <v>0.61458526666666702</v>
      </c>
      <c r="E25" s="51">
        <f>IF(AND(WEEKDAY($A25,2)&lt;6,COUNTIF(JF,$A25)=0),INDEX($L$18:$O$18,,COLUMN()-1),"")</f>
        <v>3.1250066666666701E-2</v>
      </c>
      <c r="F25" s="31">
        <f>IFERROR(IF(H25="","",(H25-G25)),"")</f>
        <v>0.29166666666666669</v>
      </c>
      <c r="G25" s="31">
        <f>IFERROR(IF(H25&lt;$P$22,$P$23,IF(H25&gt;$P$22,(H25-$P$22))),"")</f>
        <v>9.6666666665745637E-7</v>
      </c>
      <c r="H25" s="31">
        <f>IFERROR(IF(E25="","",D25-C25-E25),"")</f>
        <v>0.29166763333333334</v>
      </c>
      <c r="J25" s="10">
        <f>WEEKNUM(A25,2)</f>
        <v>2</v>
      </c>
      <c r="K25" s="26">
        <v>41767</v>
      </c>
      <c r="L25" s="2" t="s">
        <v>35</v>
      </c>
      <c r="M25" s="28">
        <f>M24+0.0104167</f>
        <v>0.32291766666666699</v>
      </c>
      <c r="N25" s="28">
        <f>N24+0.0104167</f>
        <v>0.64583536666666685</v>
      </c>
      <c r="O25" s="28">
        <v>6.2500166666666704E-2</v>
      </c>
      <c r="P25" s="28">
        <f>P24+M26</f>
        <v>1.791672200000002</v>
      </c>
      <c r="Q25" s="5" t="s">
        <v>36</v>
      </c>
      <c r="R25" s="6">
        <v>2017</v>
      </c>
      <c r="S25" s="7"/>
      <c r="T25" s="7"/>
      <c r="U25" s="2"/>
      <c r="V25" s="6"/>
      <c r="W25" s="6"/>
    </row>
    <row r="26" spans="1:30" ht="15.75">
      <c r="A26" s="1">
        <f>A25+1</f>
        <v>41648</v>
      </c>
      <c r="B26" s="23" t="str">
        <f>IF(AND(WEEKDAY($A26,2)&lt;6,COUNTIF(JF,$A26)=0),INDEX($L$18:$O$18,,COLUMN()-1),"")</f>
        <v>Présent</v>
      </c>
      <c r="C26" s="51">
        <f>IF(AND(WEEKDAY($A26,2)&lt;6,COUNTIF(JF,$A26)=0),INDEX($L$18:$O$18,,COLUMN()-1),"")</f>
        <v>0.29166756666666699</v>
      </c>
      <c r="D26" s="51">
        <f>IF(AND(WEEKDAY($A26,2)&lt;6,COUNTIF(JF,$A26)=0),INDEX($L$18:$O$18,,COLUMN()-1),"")</f>
        <v>0.61458526666666702</v>
      </c>
      <c r="E26" s="51">
        <f>IF(AND(WEEKDAY($A26,2)&lt;6,COUNTIF(JF,$A26)=0),INDEX($L$18:$O$18,,COLUMN()-1),"")</f>
        <v>3.1250066666666701E-2</v>
      </c>
      <c r="F26" s="31">
        <f>IFERROR(IF(H26="","",(H26-G26)),"")</f>
        <v>0.29166666666666669</v>
      </c>
      <c r="G26" s="31">
        <f>IFERROR(IF(H26&lt;$P$22,$P$23,IF(H26&gt;$P$22,(H26-$P$22))),"")</f>
        <v>9.6666666665745637E-7</v>
      </c>
      <c r="H26" s="31">
        <f>IFERROR(IF(E26="","",D26-C26-E26),"")</f>
        <v>0.29166763333333334</v>
      </c>
      <c r="J26" s="10">
        <f>WEEKNUM(A26,2)</f>
        <v>2</v>
      </c>
      <c r="K26" s="26">
        <v>41788</v>
      </c>
      <c r="L26" s="2" t="s">
        <v>38</v>
      </c>
      <c r="M26" s="28">
        <f>M25+0.0104167</f>
        <v>0.33333436666666699</v>
      </c>
      <c r="N26" s="28">
        <f>N25+0.0104167</f>
        <v>0.6562520666666668</v>
      </c>
      <c r="O26" s="28">
        <v>7.2916866666666705E-2</v>
      </c>
      <c r="P26" s="28">
        <v>0.33333333333333331</v>
      </c>
      <c r="Q26" s="5" t="s">
        <v>12</v>
      </c>
      <c r="R26" s="6">
        <v>2018</v>
      </c>
      <c r="S26" s="7"/>
      <c r="T26" s="7"/>
      <c r="U26" s="2"/>
      <c r="V26" s="6"/>
      <c r="W26" s="6"/>
    </row>
    <row r="27" spans="1:30" ht="15.75">
      <c r="A27" s="1">
        <f>A26+1</f>
        <v>41649</v>
      </c>
      <c r="B27" s="23" t="str">
        <f>IF(AND(WEEKDAY($A27,2)&lt;6,COUNTIF(JF,$A27)=0),INDEX($L$18:$O$18,,COLUMN()-1),"")</f>
        <v>Présent</v>
      </c>
      <c r="C27" s="51">
        <f>IF(AND(WEEKDAY($A27,2)&lt;6,COUNTIF(JF,$A27)=0),INDEX($L$18:$O$18,,COLUMN()-1),"")</f>
        <v>0.29166756666666699</v>
      </c>
      <c r="D27" s="51">
        <f>IF(AND(WEEKDAY($A27,2)&lt;6,COUNTIF(JF,$A27)=0),INDEX($L$18:$O$18,,COLUMN()-1),"")</f>
        <v>0.61458526666666702</v>
      </c>
      <c r="E27" s="51">
        <f>IF(AND(WEEKDAY($A27,2)&lt;6,COUNTIF(JF,$A27)=0),INDEX($L$18:$O$18,,COLUMN()-1),"")</f>
        <v>3.1250066666666701E-2</v>
      </c>
      <c r="F27" s="31">
        <f>IFERROR(IF(H27="","",(H27-G27)),"")</f>
        <v>0.29166666666666669</v>
      </c>
      <c r="G27" s="31">
        <f>IFERROR(IF(H27&lt;$P$22,$P$23,IF(H27&gt;$P$22,(H27-$P$22))),"")</f>
        <v>9.6666666665745637E-7</v>
      </c>
      <c r="H27" s="31">
        <f>IFERROR(IF(E27="","",D27-C27-E27),"")</f>
        <v>0.29166763333333334</v>
      </c>
      <c r="J27" s="10">
        <f>WEEKNUM(A27,2)</f>
        <v>2</v>
      </c>
      <c r="K27" s="26">
        <v>41799</v>
      </c>
      <c r="L27" s="2" t="s">
        <v>40</v>
      </c>
      <c r="M27" s="28">
        <f>M26+0.0104167</f>
        <v>0.34375106666666699</v>
      </c>
      <c r="N27" s="28">
        <f>N26+0.0104167</f>
        <v>0.66666876666666675</v>
      </c>
      <c r="O27" s="28">
        <v>8.3333566666666706E-2</v>
      </c>
      <c r="P27" s="28"/>
      <c r="Q27" s="5" t="s">
        <v>41</v>
      </c>
      <c r="R27" s="2"/>
      <c r="S27" s="7"/>
      <c r="T27" s="7"/>
      <c r="U27" s="2"/>
      <c r="V27" s="2"/>
      <c r="W27" s="2"/>
    </row>
    <row r="28" spans="1:30" ht="15.75">
      <c r="A28" s="1">
        <f>A27+1</f>
        <v>41650</v>
      </c>
      <c r="B28" s="23" t="str">
        <f>IF(AND(WEEKDAY($A28,2)&lt;6,COUNTIF(JF,$A28)=0),INDEX($L$18:$O$18,,COLUMN()-1),"")</f>
        <v/>
      </c>
      <c r="C28" s="51" t="str">
        <f>IF(AND(WEEKDAY($A28,2)&lt;6,COUNTIF(JF,$A28)=0),INDEX($L$18:$O$18,,COLUMN()-1),"")</f>
        <v/>
      </c>
      <c r="D28" s="51" t="str">
        <f>IF(AND(WEEKDAY($A28,2)&lt;6,COUNTIF(JF,$A28)=0),INDEX($L$18:$O$18,,COLUMN()-1),"")</f>
        <v/>
      </c>
      <c r="E28" s="51" t="str">
        <f>IF(AND(WEEKDAY($A28,2)&lt;6,COUNTIF(JF,$A28)=0),INDEX($L$18:$O$18,,COLUMN()-1),"")</f>
        <v/>
      </c>
      <c r="F28" s="31" t="str">
        <f>IFERROR(IF(H28="","",(H28-G28)),"")</f>
        <v/>
      </c>
      <c r="G28" s="31" t="str">
        <f>IFERROR(IF(H28&lt;$P$22,$P$23,IF(H28&gt;$P$22,(H28-$P$22))),"")</f>
        <v/>
      </c>
      <c r="H28" s="31" t="str">
        <f>IFERROR(IF(E28="","",D28-C28-E28),"")</f>
        <v/>
      </c>
      <c r="J28" s="10">
        <f>WEEKNUM(A28,2)</f>
        <v>2</v>
      </c>
      <c r="K28" s="26">
        <v>41834</v>
      </c>
      <c r="L28" s="2" t="s">
        <v>46</v>
      </c>
      <c r="M28" s="28">
        <f>M27+0.0104167</f>
        <v>0.35416776666666699</v>
      </c>
      <c r="N28" s="28">
        <f>N27+0.0104167</f>
        <v>0.67708546666666669</v>
      </c>
      <c r="O28" s="28">
        <v>0</v>
      </c>
      <c r="P28" s="28"/>
      <c r="Q28" s="5" t="s">
        <v>42</v>
      </c>
      <c r="R28" s="2"/>
      <c r="S28" s="7"/>
      <c r="T28" s="7"/>
      <c r="U28" s="2"/>
      <c r="V28" s="2"/>
      <c r="W28" s="2"/>
      <c r="X28" s="7"/>
      <c r="Y28" s="7"/>
      <c r="Z28" s="7"/>
      <c r="AA28" s="7"/>
      <c r="AB28" s="7"/>
      <c r="AC28" s="7"/>
      <c r="AD28" s="7"/>
    </row>
    <row r="29" spans="1:30" ht="15.75">
      <c r="A29" s="1">
        <f>A28+1</f>
        <v>41651</v>
      </c>
      <c r="B29" s="23" t="str">
        <f>IF(AND(WEEKDAY($A29,2)&lt;6,COUNTIF(JF,$A29)=0),INDEX($L$18:$O$18,,COLUMN()-1),"")</f>
        <v/>
      </c>
      <c r="C29" s="51" t="str">
        <f>IF(AND(WEEKDAY($A29,2)&lt;6,COUNTIF(JF,$A29)=0),INDEX($L$18:$O$18,,COLUMN()-1),"")</f>
        <v/>
      </c>
      <c r="D29" s="51" t="str">
        <f>IF(AND(WEEKDAY($A29,2)&lt;6,COUNTIF(JF,$A29)=0),INDEX($L$18:$O$18,,COLUMN()-1),"")</f>
        <v/>
      </c>
      <c r="E29" s="51" t="str">
        <f>IF(AND(WEEKDAY($A29,2)&lt;6,COUNTIF(JF,$A29)=0),INDEX($L$18:$O$18,,COLUMN()-1),"")</f>
        <v/>
      </c>
      <c r="F29" s="31" t="str">
        <f>IFERROR(IF(H29="","",(H29-G29)),"")</f>
        <v/>
      </c>
      <c r="G29" s="31" t="str">
        <f>IFERROR(IF(H29&lt;$P$22,$P$23,IF(H29&gt;$P$22,(H29-$P$22))),"")</f>
        <v/>
      </c>
      <c r="H29" s="31" t="str">
        <f>IFERROR(IF(E29="","",D29-C29-E29),"")</f>
        <v/>
      </c>
      <c r="J29" s="10">
        <f>WEEKNUM(A29,2)</f>
        <v>2</v>
      </c>
      <c r="K29" s="26">
        <v>41866</v>
      </c>
      <c r="L29" s="7"/>
      <c r="M29" s="28">
        <f>M28+0.0104167</f>
        <v>0.364584466666667</v>
      </c>
      <c r="N29" s="28">
        <f>N28+0.0104167</f>
        <v>0.68750216666666664</v>
      </c>
      <c r="O29" s="28">
        <v>1.0416666666666701E-2</v>
      </c>
      <c r="P29" s="28"/>
      <c r="Q29" s="5" t="s">
        <v>74</v>
      </c>
      <c r="R29" s="2"/>
      <c r="S29" s="7"/>
      <c r="T29" s="7"/>
      <c r="U29" s="2"/>
      <c r="V29" s="2"/>
      <c r="W29" s="2"/>
      <c r="X29" s="7"/>
      <c r="Y29" s="7"/>
      <c r="Z29" s="7"/>
      <c r="AA29" s="7"/>
      <c r="AB29" s="7"/>
      <c r="AC29" s="7"/>
      <c r="AD29" s="7"/>
    </row>
    <row r="30" spans="1:30" ht="15.75">
      <c r="A30" s="1">
        <f>A29+1</f>
        <v>41652</v>
      </c>
      <c r="B30" s="23" t="str">
        <f>IF(AND(WEEKDAY($A30,2)&lt;6,COUNTIF(JF,$A30)=0),INDEX($L$18:$O$18,,COLUMN()-1),"")</f>
        <v>Présent</v>
      </c>
      <c r="C30" s="51">
        <f>IF(AND(WEEKDAY($A30,2)&lt;6,COUNTIF(JF,$A30)=0),INDEX($L$18:$O$18,,COLUMN()-1),"")</f>
        <v>0.29166756666666699</v>
      </c>
      <c r="D30" s="51">
        <f>IF(AND(WEEKDAY($A30,2)&lt;6,COUNTIF(JF,$A30)=0),INDEX($L$18:$O$18,,COLUMN()-1),"")</f>
        <v>0.61458526666666702</v>
      </c>
      <c r="E30" s="51">
        <f>IF(AND(WEEKDAY($A30,2)&lt;6,COUNTIF(JF,$A30)=0),INDEX($L$18:$O$18,,COLUMN()-1),"")</f>
        <v>3.1250066666666701E-2</v>
      </c>
      <c r="F30" s="31">
        <f>IFERROR(IF(H30="","",(H30-G30)),"")</f>
        <v>0.29166666666666669</v>
      </c>
      <c r="G30" s="31">
        <f>IFERROR(IF(H30&lt;$P$22,$P$23,IF(H30&gt;$P$22,(H30-$P$22))),"")</f>
        <v>9.6666666665745637E-7</v>
      </c>
      <c r="H30" s="31">
        <f>IFERROR(IF(E30="","",D30-C30-E30),"")</f>
        <v>0.29166763333333334</v>
      </c>
      <c r="J30" s="10">
        <f>WEEKNUM(A30,2)</f>
        <v>3</v>
      </c>
      <c r="K30" s="26">
        <v>41944</v>
      </c>
      <c r="L30" s="7"/>
      <c r="M30" s="28">
        <f>M29+0.0104167</f>
        <v>0.375001166666667</v>
      </c>
      <c r="N30" s="28">
        <f>N29+0.0104167</f>
        <v>0.69791886666666658</v>
      </c>
      <c r="O30" s="28">
        <v>2.08333666666667E-2</v>
      </c>
      <c r="P30" s="28"/>
      <c r="Q30" s="5" t="s">
        <v>43</v>
      </c>
      <c r="R30" s="2"/>
      <c r="S30" s="7"/>
      <c r="T30" s="7"/>
      <c r="U30" s="2"/>
      <c r="V30" s="2"/>
      <c r="W30" s="2"/>
      <c r="X30" s="7"/>
      <c r="Y30" s="7"/>
      <c r="Z30" s="7"/>
      <c r="AA30" s="7"/>
      <c r="AB30" s="7"/>
      <c r="AC30" s="7"/>
      <c r="AD30" s="7"/>
    </row>
    <row r="31" spans="1:30" ht="15.75">
      <c r="A31" s="1">
        <f>A30+1</f>
        <v>41653</v>
      </c>
      <c r="B31" s="23" t="str">
        <f>IF(AND(WEEKDAY($A31,2)&lt;6,COUNTIF(JF,$A31)=0),INDEX($L$18:$O$18,,COLUMN()-1),"")</f>
        <v>Présent</v>
      </c>
      <c r="C31" s="51">
        <f>IF(AND(WEEKDAY($A31,2)&lt;6,COUNTIF(JF,$A31)=0),INDEX($L$18:$O$18,,COLUMN()-1),"")</f>
        <v>0.29166756666666699</v>
      </c>
      <c r="D31" s="51">
        <f>IF(AND(WEEKDAY($A31,2)&lt;6,COUNTIF(JF,$A31)=0),INDEX($L$18:$O$18,,COLUMN()-1),"")</f>
        <v>0.61458526666666702</v>
      </c>
      <c r="E31" s="51">
        <f>IF(AND(WEEKDAY($A31,2)&lt;6,COUNTIF(JF,$A31)=0),INDEX($L$18:$O$18,,COLUMN()-1),"")</f>
        <v>3.1250066666666701E-2</v>
      </c>
      <c r="F31" s="31">
        <f>IFERROR(IF(H31="","",(H31-G31)),"")</f>
        <v>0.29166666666666669</v>
      </c>
      <c r="G31" s="31">
        <f>IFERROR(IF(H31&lt;$P$22,$P$23,IF(H31&gt;$P$22,(H31-$P$22))),"")</f>
        <v>9.6666666665745637E-7</v>
      </c>
      <c r="H31" s="31">
        <f>IFERROR(IF(E31="","",D31-C31-E31),"")</f>
        <v>0.29166763333333334</v>
      </c>
      <c r="J31" s="10">
        <f>WEEKNUM(A31,2)</f>
        <v>3</v>
      </c>
      <c r="K31" s="26">
        <v>41954</v>
      </c>
      <c r="L31" s="7"/>
      <c r="M31" s="28">
        <f>M30+0.0104167</f>
        <v>0.385417866666667</v>
      </c>
      <c r="N31" s="28">
        <f>N30+0.0104167</f>
        <v>0.70833556666666653</v>
      </c>
      <c r="O31" s="45"/>
      <c r="P31" s="45"/>
      <c r="Q31" s="5" t="s">
        <v>44</v>
      </c>
      <c r="R31" s="2"/>
      <c r="S31" s="7"/>
      <c r="T31" s="7"/>
      <c r="U31" s="2"/>
      <c r="V31" s="2"/>
      <c r="W31" s="2"/>
      <c r="X31" s="7"/>
      <c r="Y31" s="7"/>
      <c r="Z31" s="7"/>
      <c r="AA31" s="7"/>
      <c r="AB31" s="7"/>
      <c r="AC31" s="7"/>
      <c r="AD31" s="7"/>
    </row>
    <row r="32" spans="1:30" ht="15.75">
      <c r="A32" s="1">
        <f>A31+1</f>
        <v>41654</v>
      </c>
      <c r="B32" s="23" t="str">
        <f>IF(AND(WEEKDAY($A32,2)&lt;6,COUNTIF(JF,$A32)=0),INDEX($L$18:$O$18,,COLUMN()-1),"")</f>
        <v>Présent</v>
      </c>
      <c r="C32" s="51">
        <f>IF(AND(WEEKDAY($A32,2)&lt;6,COUNTIF(JF,$A32)=0),INDEX($L$18:$O$18,,COLUMN()-1),"")</f>
        <v>0.29166756666666699</v>
      </c>
      <c r="D32" s="51">
        <f>IF(AND(WEEKDAY($A32,2)&lt;6,COUNTIF(JF,$A32)=0),INDEX($L$18:$O$18,,COLUMN()-1),"")</f>
        <v>0.61458526666666702</v>
      </c>
      <c r="E32" s="51">
        <f>IF(AND(WEEKDAY($A32,2)&lt;6,COUNTIF(JF,$A32)=0),INDEX($L$18:$O$18,,COLUMN()-1),"")</f>
        <v>3.1250066666666701E-2</v>
      </c>
      <c r="F32" s="31">
        <f>IFERROR(IF(H32="","",(H32-G32)),"")</f>
        <v>0.29166666666666669</v>
      </c>
      <c r="G32" s="31">
        <f>IFERROR(IF(H32&lt;$P$22,$P$23,IF(H32&gt;$P$22,(H32-$P$22))),"")</f>
        <v>9.6666666665745637E-7</v>
      </c>
      <c r="H32" s="31">
        <f>IFERROR(IF(E32="","",D32-C32-E32),"")</f>
        <v>0.29166763333333334</v>
      </c>
      <c r="J32" s="10">
        <f>WEEKNUM(A32,2)</f>
        <v>3</v>
      </c>
      <c r="K32" s="26">
        <v>41998</v>
      </c>
      <c r="L32" s="7"/>
      <c r="M32" s="28">
        <f>M31+0.0104167</f>
        <v>0.395834566666667</v>
      </c>
      <c r="N32" s="28">
        <f>N31+0.0104167</f>
        <v>0.71875226666666647</v>
      </c>
      <c r="O32" s="45"/>
      <c r="P32" s="45"/>
      <c r="Q32" s="5" t="s">
        <v>45</v>
      </c>
      <c r="R32" s="2"/>
      <c r="S32" s="7"/>
      <c r="T32" s="7"/>
      <c r="U32" s="2"/>
      <c r="V32" s="2"/>
      <c r="W32" s="2"/>
      <c r="X32" s="7"/>
      <c r="Y32" s="7"/>
      <c r="Z32" s="7"/>
      <c r="AA32" s="7"/>
      <c r="AB32" s="7"/>
      <c r="AC32" s="7"/>
      <c r="AD32" s="7"/>
    </row>
    <row r="33" spans="1:30" ht="15.75">
      <c r="A33" s="1">
        <f>A32+1</f>
        <v>41655</v>
      </c>
      <c r="B33" s="23" t="str">
        <f>IF(AND(WEEKDAY($A33,2)&lt;6,COUNTIF(JF,$A33)=0),INDEX($L$18:$O$18,,COLUMN()-1),"")</f>
        <v>Présent</v>
      </c>
      <c r="C33" s="51">
        <f>IF(AND(WEEKDAY($A33,2)&lt;6,COUNTIF(JF,$A33)=0),INDEX($L$18:$O$18,,COLUMN()-1),"")</f>
        <v>0.29166756666666699</v>
      </c>
      <c r="D33" s="51">
        <f>IF(AND(WEEKDAY($A33,2)&lt;6,COUNTIF(JF,$A33)=0),INDEX($L$18:$O$18,,COLUMN()-1),"")</f>
        <v>0.61458526666666702</v>
      </c>
      <c r="E33" s="51">
        <f>IF(AND(WEEKDAY($A33,2)&lt;6,COUNTIF(JF,$A33)=0),INDEX($L$18:$O$18,,COLUMN()-1),"")</f>
        <v>3.1250066666666701E-2</v>
      </c>
      <c r="F33" s="31">
        <f>IFERROR(IF(H33="","",(H33-G33)),"")</f>
        <v>0.29166666666666669</v>
      </c>
      <c r="G33" s="31">
        <f>IFERROR(IF(H33&lt;$P$22,$P$23,IF(H33&gt;$P$22,(H33-$P$22))),"")</f>
        <v>9.6666666665745637E-7</v>
      </c>
      <c r="H33" s="31">
        <f>IFERROR(IF(E33="","",D33-C33-E33),"")</f>
        <v>0.29166763333333334</v>
      </c>
      <c r="J33" s="10">
        <f>WEEKNUM(A33,2)</f>
        <v>3</v>
      </c>
      <c r="K33" s="26">
        <v>41999</v>
      </c>
      <c r="L33" s="7"/>
      <c r="M33" s="28">
        <f>M32+0.0104167</f>
        <v>0.406251266666667</v>
      </c>
      <c r="N33" s="28">
        <f>N32+0.0104167</f>
        <v>0.72916896666666642</v>
      </c>
      <c r="O33" s="45"/>
      <c r="P33" s="45"/>
      <c r="Q33" s="5" t="s">
        <v>75</v>
      </c>
      <c r="R33" s="2"/>
      <c r="S33" s="7"/>
      <c r="T33" s="7"/>
      <c r="U33" s="2"/>
      <c r="V33" s="2"/>
      <c r="W33" s="2"/>
      <c r="X33" s="7"/>
      <c r="Y33" s="7"/>
      <c r="Z33" s="7"/>
      <c r="AA33" s="7"/>
      <c r="AB33" s="7"/>
      <c r="AC33" s="7"/>
      <c r="AD33" s="7"/>
    </row>
    <row r="34" spans="1:30" ht="15.75">
      <c r="A34" s="1">
        <f>A33+1</f>
        <v>41656</v>
      </c>
      <c r="B34" s="23" t="str">
        <f>IF(AND(WEEKDAY($A34,2)&lt;6,COUNTIF(JF,$A34)=0),INDEX($L$18:$O$18,,COLUMN()-1),"")</f>
        <v>Présent</v>
      </c>
      <c r="C34" s="51">
        <f>IF(AND(WEEKDAY($A34,2)&lt;6,COUNTIF(JF,$A34)=0),INDEX($L$18:$O$18,,COLUMN()-1),"")</f>
        <v>0.29166756666666699</v>
      </c>
      <c r="D34" s="51">
        <f>IF(AND(WEEKDAY($A34,2)&lt;6,COUNTIF(JF,$A34)=0),INDEX($L$18:$O$18,,COLUMN()-1),"")</f>
        <v>0.61458526666666702</v>
      </c>
      <c r="E34" s="51">
        <f>IF(AND(WEEKDAY($A34,2)&lt;6,COUNTIF(JF,$A34)=0),INDEX($L$18:$O$18,,COLUMN()-1),"")</f>
        <v>3.1250066666666701E-2</v>
      </c>
      <c r="F34" s="31">
        <f>IFERROR(IF(H34="","",(H34-G34)),"")</f>
        <v>0.29166666666666669</v>
      </c>
      <c r="G34" s="31">
        <f>IFERROR(IF(H34&lt;$P$22,$P$23,IF(H34&gt;$P$22,(H34-$P$22))),"")</f>
        <v>9.6666666665745637E-7</v>
      </c>
      <c r="H34" s="31">
        <f>IFERROR(IF(E34="","",D34-C34-E34),"")</f>
        <v>0.29166763333333334</v>
      </c>
      <c r="J34" s="10">
        <f>WEEKNUM(A34,2)</f>
        <v>3</v>
      </c>
      <c r="L34" s="7"/>
      <c r="M34" s="28">
        <f>M33+0.0104167</f>
        <v>0.416667966666667</v>
      </c>
      <c r="N34" s="28">
        <f>N33+0.0104167</f>
        <v>0.73958566666666636</v>
      </c>
      <c r="O34" s="45"/>
      <c r="P34" s="45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  <row r="35" spans="1:30" ht="15.75">
      <c r="A35" s="1">
        <f>A34+1</f>
        <v>41657</v>
      </c>
      <c r="B35" s="23" t="str">
        <f>IF(AND(WEEKDAY($A35,2)&lt;6,COUNTIF(JF,$A35)=0),INDEX($L$18:$O$18,,COLUMN()-1),"")</f>
        <v/>
      </c>
      <c r="C35" s="51" t="str">
        <f>IF(AND(WEEKDAY($A35,2)&lt;6,COUNTIF(JF,$A35)=0),INDEX($L$18:$O$18,,COLUMN()-1),"")</f>
        <v/>
      </c>
      <c r="D35" s="51" t="str">
        <f>IF(AND(WEEKDAY($A35,2)&lt;6,COUNTIF(JF,$A35)=0),INDEX($L$18:$O$18,,COLUMN()-1),"")</f>
        <v/>
      </c>
      <c r="E35" s="51" t="str">
        <f>IF(AND(WEEKDAY($A35,2)&lt;6,COUNTIF(JF,$A35)=0),INDEX($L$18:$O$18,,COLUMN()-1),"")</f>
        <v/>
      </c>
      <c r="F35" s="31" t="str">
        <f>IFERROR(IF(H35="","",(H35-G35)),"")</f>
        <v/>
      </c>
      <c r="G35" s="31" t="str">
        <f>IFERROR(IF(H35&lt;$P$22,$P$23,IF(H35&gt;$P$22,(H35-$P$22))),"")</f>
        <v/>
      </c>
      <c r="H35" s="31" t="str">
        <f>IFERROR(IF(E35="","",D35-C35-E35),"")</f>
        <v/>
      </c>
      <c r="J35" s="10">
        <f>WEEKNUM(A35,2)</f>
        <v>3</v>
      </c>
      <c r="L35" s="7"/>
      <c r="M35" s="28">
        <f>M34+0.0104167</f>
        <v>0.427084666666667</v>
      </c>
      <c r="N35" s="28">
        <f>N34+0.0104167</f>
        <v>0.75000236666666631</v>
      </c>
      <c r="O35" s="45"/>
      <c r="P35" s="45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</row>
    <row r="36" spans="1:30" ht="15.75">
      <c r="A36" s="1">
        <f>A35+1</f>
        <v>41658</v>
      </c>
      <c r="B36" s="23" t="str">
        <f>IF(AND(WEEKDAY($A36,2)&lt;6,COUNTIF(JF,$A36)=0),INDEX($L$18:$O$18,,COLUMN()-1),"")</f>
        <v/>
      </c>
      <c r="C36" s="51" t="str">
        <f>IF(AND(WEEKDAY($A36,2)&lt;6,COUNTIF(JF,$A36)=0),INDEX($L$18:$O$18,,COLUMN()-1),"")</f>
        <v/>
      </c>
      <c r="D36" s="51" t="str">
        <f>IF(AND(WEEKDAY($A36,2)&lt;6,COUNTIF(JF,$A36)=0),INDEX($L$18:$O$18,,COLUMN()-1),"")</f>
        <v/>
      </c>
      <c r="E36" s="51" t="str">
        <f>IF(AND(WEEKDAY($A36,2)&lt;6,COUNTIF(JF,$A36)=0),INDEX($L$18:$O$18,,COLUMN()-1),"")</f>
        <v/>
      </c>
      <c r="F36" s="31" t="str">
        <f>IFERROR(IF(H36="","",(H36-G36)),"")</f>
        <v/>
      </c>
      <c r="G36" s="31" t="str">
        <f>IFERROR(IF(H36&lt;$P$22,$P$23,IF(H36&gt;$P$22,(H36-$P$22))),"")</f>
        <v/>
      </c>
      <c r="H36" s="31" t="str">
        <f>IFERROR(IF(E36="","",D36-C36-E36),"")</f>
        <v/>
      </c>
      <c r="J36" s="10">
        <f>WEEKNUM(A36,2)</f>
        <v>3</v>
      </c>
      <c r="L36" s="7"/>
      <c r="M36" s="28">
        <f>M35+0.0104167</f>
        <v>0.437501366666667</v>
      </c>
      <c r="N36" s="28">
        <f>N35+0.0104167</f>
        <v>0.76041906666666625</v>
      </c>
      <c r="O36" s="45"/>
      <c r="P36" s="45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</row>
    <row r="37" spans="1:30" ht="15.75">
      <c r="A37" s="1">
        <f>A36+1</f>
        <v>41659</v>
      </c>
      <c r="B37" s="23" t="str">
        <f>IF(AND(WEEKDAY($A37,2)&lt;6,COUNTIF(JF,$A37)=0),INDEX($L$18:$O$18,,COLUMN()-1),"")</f>
        <v>Présent</v>
      </c>
      <c r="C37" s="51">
        <f>IF(AND(WEEKDAY($A37,2)&lt;6,COUNTIF(JF,$A37)=0),INDEX($L$18:$O$18,,COLUMN()-1),"")</f>
        <v>0.29166756666666699</v>
      </c>
      <c r="D37" s="51">
        <f>IF(AND(WEEKDAY($A37,2)&lt;6,COUNTIF(JF,$A37)=0),INDEX($L$18:$O$18,,COLUMN()-1),"")</f>
        <v>0.61458526666666702</v>
      </c>
      <c r="E37" s="51">
        <f>IF(AND(WEEKDAY($A37,2)&lt;6,COUNTIF(JF,$A37)=0),INDEX($L$18:$O$18,,COLUMN()-1),"")</f>
        <v>3.1250066666666701E-2</v>
      </c>
      <c r="F37" s="31">
        <f>IFERROR(IF(H37="","",(H37-G37)),"")</f>
        <v>0.29166666666666669</v>
      </c>
      <c r="G37" s="31">
        <f>IFERROR(IF(H37&lt;$P$22,$P$23,IF(H37&gt;$P$22,(H37-$P$22))),"")</f>
        <v>9.6666666665745637E-7</v>
      </c>
      <c r="H37" s="31">
        <f>IFERROR(IF(E37="","",D37-C37-E37),"")</f>
        <v>0.29166763333333334</v>
      </c>
      <c r="J37" s="10">
        <f>WEEKNUM(A37,2)</f>
        <v>4</v>
      </c>
      <c r="L37" s="7"/>
      <c r="M37" s="28">
        <f>M36+0.0104167</f>
        <v>0.447918066666667</v>
      </c>
      <c r="N37" s="28">
        <f>N36+0.0104167</f>
        <v>0.7708357666666662</v>
      </c>
      <c r="O37" s="44"/>
      <c r="P37" s="44"/>
    </row>
    <row r="38" spans="1:30" ht="15.75">
      <c r="A38" s="1">
        <f>A37+1</f>
        <v>41660</v>
      </c>
      <c r="B38" s="23" t="str">
        <f>IF(AND(WEEKDAY($A38,2)&lt;6,COUNTIF(JF,$A38)=0),INDEX($L$18:$O$18,,COLUMN()-1),"")</f>
        <v>Présent</v>
      </c>
      <c r="C38" s="51">
        <f>IF(AND(WEEKDAY($A38,2)&lt;6,COUNTIF(JF,$A38)=0),INDEX($L$18:$O$18,,COLUMN()-1),"")</f>
        <v>0.29166756666666699</v>
      </c>
      <c r="D38" s="51">
        <f>IF(AND(WEEKDAY($A38,2)&lt;6,COUNTIF(JF,$A38)=0),INDEX($L$18:$O$18,,COLUMN()-1),"")</f>
        <v>0.61458526666666702</v>
      </c>
      <c r="E38" s="51">
        <f>IF(AND(WEEKDAY($A38,2)&lt;6,COUNTIF(JF,$A38)=0),INDEX($L$18:$O$18,,COLUMN()-1),"")</f>
        <v>3.1250066666666701E-2</v>
      </c>
      <c r="F38" s="31">
        <f>IFERROR(IF(H38="","",(H38-G38)),"")</f>
        <v>0.29166666666666669</v>
      </c>
      <c r="G38" s="31">
        <f>IFERROR(IF(H38&lt;$P$22,$P$23,IF(H38&gt;$P$22,(H38-$P$22))),"")</f>
        <v>9.6666666665745637E-7</v>
      </c>
      <c r="H38" s="31">
        <f>IFERROR(IF(E38="","",D38-C38-E38),"")</f>
        <v>0.29166763333333334</v>
      </c>
      <c r="J38" s="10">
        <f>WEEKNUM(A38,2)</f>
        <v>4</v>
      </c>
      <c r="L38" s="7"/>
      <c r="M38" s="28">
        <f>M37+0.0104167</f>
        <v>0.458334766666667</v>
      </c>
      <c r="N38" s="28">
        <f>N37+0.0104167</f>
        <v>0.78125246666666615</v>
      </c>
      <c r="O38" s="44"/>
      <c r="P38" s="44"/>
    </row>
    <row r="39" spans="1:30" ht="15.75">
      <c r="A39" s="1">
        <f>A38+1</f>
        <v>41661</v>
      </c>
      <c r="B39" s="23" t="str">
        <f>IF(AND(WEEKDAY($A39,2)&lt;6,COUNTIF(JF,$A39)=0),INDEX($L$18:$O$18,,COLUMN()-1),"")</f>
        <v>Présent</v>
      </c>
      <c r="C39" s="51">
        <f>IF(AND(WEEKDAY($A39,2)&lt;6,COUNTIF(JF,$A39)=0),INDEX($L$18:$O$18,,COLUMN()-1),"")</f>
        <v>0.29166756666666699</v>
      </c>
      <c r="D39" s="51">
        <f>IF(AND(WEEKDAY($A39,2)&lt;6,COUNTIF(JF,$A39)=0),INDEX($L$18:$O$18,,COLUMN()-1),"")</f>
        <v>0.61458526666666702</v>
      </c>
      <c r="E39" s="51">
        <f>IF(AND(WEEKDAY($A39,2)&lt;6,COUNTIF(JF,$A39)=0),INDEX($L$18:$O$18,,COLUMN()-1),"")</f>
        <v>3.1250066666666701E-2</v>
      </c>
      <c r="F39" s="31">
        <f>IFERROR(IF(H39="","",(H39-G39)),"")</f>
        <v>0.29166666666666669</v>
      </c>
      <c r="G39" s="31">
        <f>IFERROR(IF(H39&lt;$P$22,$P$23,IF(H39&gt;$P$22,(H39-$P$22))),"")</f>
        <v>9.6666666665745637E-7</v>
      </c>
      <c r="H39" s="31">
        <f>IFERROR(IF(E39="","",D39-C39-E39),"")</f>
        <v>0.29166763333333334</v>
      </c>
      <c r="J39" s="10">
        <f>WEEKNUM(A39,2)</f>
        <v>4</v>
      </c>
      <c r="L39" s="7"/>
      <c r="M39" s="28">
        <f>M38+0.0104167</f>
        <v>0.468751466666667</v>
      </c>
      <c r="N39" s="28">
        <f>N38+0.0104167</f>
        <v>0.79166916666666609</v>
      </c>
      <c r="O39" s="44"/>
      <c r="P39" s="44"/>
    </row>
    <row r="40" spans="1:30" ht="15.75">
      <c r="A40" s="1">
        <f>A39+1</f>
        <v>41662</v>
      </c>
      <c r="B40" s="23" t="str">
        <f>IF(AND(WEEKDAY($A40,2)&lt;6,COUNTIF(JF,$A40)=0),INDEX($L$18:$O$18,,COLUMN()-1),"")</f>
        <v>Présent</v>
      </c>
      <c r="C40" s="51">
        <f>IF(AND(WEEKDAY($A40,2)&lt;6,COUNTIF(JF,$A40)=0),INDEX($L$18:$O$18,,COLUMN()-1),"")</f>
        <v>0.29166756666666699</v>
      </c>
      <c r="D40" s="51">
        <f>IF(AND(WEEKDAY($A40,2)&lt;6,COUNTIF(JF,$A40)=0),INDEX($L$18:$O$18,,COLUMN()-1),"")</f>
        <v>0.61458526666666702</v>
      </c>
      <c r="E40" s="51">
        <f>IF(AND(WEEKDAY($A40,2)&lt;6,COUNTIF(JF,$A40)=0),INDEX($L$18:$O$18,,COLUMN()-1),"")</f>
        <v>3.1250066666666701E-2</v>
      </c>
      <c r="F40" s="31">
        <f>IFERROR(IF(H40="","",(H40-G40)),"")</f>
        <v>0.29166666666666669</v>
      </c>
      <c r="G40" s="31">
        <f>IFERROR(IF(H40&lt;$P$22,$P$23,IF(H40&gt;$P$22,(H40-$P$22))),"")</f>
        <v>9.6666666665745637E-7</v>
      </c>
      <c r="H40" s="31">
        <f>IFERROR(IF(E40="","",D40-C40-E40),"")</f>
        <v>0.29166763333333334</v>
      </c>
      <c r="J40" s="10">
        <f>WEEKNUM(A40,2)</f>
        <v>4</v>
      </c>
      <c r="L40" s="7"/>
      <c r="M40" s="28">
        <f>M39+0.0104167</f>
        <v>0.47916816666666701</v>
      </c>
      <c r="N40" s="28">
        <f>N39+0.0104167</f>
        <v>0.80208586666666604</v>
      </c>
      <c r="O40" s="44"/>
      <c r="P40" s="44"/>
    </row>
    <row r="41" spans="1:30" ht="15.75">
      <c r="A41" s="1">
        <f>A40+1</f>
        <v>41663</v>
      </c>
      <c r="B41" s="23" t="str">
        <f>IF(AND(WEEKDAY($A41,2)&lt;6,COUNTIF(JF,$A41)=0),INDEX($L$18:$O$18,,COLUMN()-1),"")</f>
        <v>Présent</v>
      </c>
      <c r="C41" s="51">
        <f>IF(AND(WEEKDAY($A41,2)&lt;6,COUNTIF(JF,$A41)=0),INDEX($L$18:$O$18,,COLUMN()-1),"")</f>
        <v>0.29166756666666699</v>
      </c>
      <c r="D41" s="51">
        <f>IF(AND(WEEKDAY($A41,2)&lt;6,COUNTIF(JF,$A41)=0),INDEX($L$18:$O$18,,COLUMN()-1),"")</f>
        <v>0.61458526666666702</v>
      </c>
      <c r="E41" s="51">
        <f>IF(AND(WEEKDAY($A41,2)&lt;6,COUNTIF(JF,$A41)=0),INDEX($L$18:$O$18,,COLUMN()-1),"")</f>
        <v>3.1250066666666701E-2</v>
      </c>
      <c r="F41" s="31">
        <f>IFERROR(IF(H41="","",(H41-G41)),"")</f>
        <v>0.29166666666666669</v>
      </c>
      <c r="G41" s="31">
        <f>IFERROR(IF(H41&lt;$P$22,$P$23,IF(H41&gt;$P$22,(H41-$P$22))),"")</f>
        <v>9.6666666665745637E-7</v>
      </c>
      <c r="H41" s="31">
        <f>IFERROR(IF(E41="","",D41-C41-E41),"")</f>
        <v>0.29166763333333334</v>
      </c>
      <c r="J41" s="10">
        <f>WEEKNUM(A41,2)</f>
        <v>4</v>
      </c>
      <c r="L41" s="7"/>
      <c r="M41" s="28">
        <f>M40+0.0104167</f>
        <v>0.48958486666666701</v>
      </c>
      <c r="N41" s="28">
        <f>N40+0.0104167</f>
        <v>0.81250256666666598</v>
      </c>
      <c r="O41" s="44"/>
      <c r="P41" s="44"/>
    </row>
    <row r="42" spans="1:30" ht="15.75">
      <c r="A42" s="1">
        <f>A41+1</f>
        <v>41664</v>
      </c>
      <c r="B42" s="23" t="str">
        <f>IF(AND(WEEKDAY($A42,2)&lt;6,COUNTIF(JF,$A42)=0),INDEX($L$18:$O$18,,COLUMN()-1),"")</f>
        <v/>
      </c>
      <c r="C42" s="51" t="str">
        <f>IF(AND(WEEKDAY($A42,2)&lt;6,COUNTIF(JF,$A42)=0),INDEX($L$18:$O$18,,COLUMN()-1),"")</f>
        <v/>
      </c>
      <c r="D42" s="51" t="str">
        <f>IF(AND(WEEKDAY($A42,2)&lt;6,COUNTIF(JF,$A42)=0),INDEX($L$18:$O$18,,COLUMN()-1),"")</f>
        <v/>
      </c>
      <c r="E42" s="51" t="str">
        <f>IF(AND(WEEKDAY($A42,2)&lt;6,COUNTIF(JF,$A42)=0),INDEX($L$18:$O$18,,COLUMN()-1),"")</f>
        <v/>
      </c>
      <c r="F42" s="31" t="str">
        <f>IFERROR(IF(H42="","",(H42-G42)),"")</f>
        <v/>
      </c>
      <c r="G42" s="31" t="str">
        <f>IFERROR(IF(H42&lt;$P$22,$P$23,IF(H42&gt;$P$22,(H42-$P$22))),"")</f>
        <v/>
      </c>
      <c r="H42" s="31" t="str">
        <f>IFERROR(IF(E42="","",D42-C42-E42),"")</f>
        <v/>
      </c>
      <c r="J42" s="10">
        <f>WEEKNUM(A42,2)</f>
        <v>4</v>
      </c>
      <c r="L42" s="7"/>
      <c r="M42" s="28">
        <f>M41+0.0104167</f>
        <v>0.50000156666666695</v>
      </c>
      <c r="N42" s="28">
        <f>N41+0.0104167</f>
        <v>0.82291926666666593</v>
      </c>
      <c r="O42" s="44"/>
      <c r="P42" s="44"/>
    </row>
    <row r="43" spans="1:30" ht="15.75">
      <c r="A43" s="1">
        <f>A42+1</f>
        <v>41665</v>
      </c>
      <c r="B43" s="23" t="str">
        <f>IF(AND(WEEKDAY($A43,2)&lt;6,COUNTIF(JF,$A43)=0),INDEX($L$18:$O$18,,COLUMN()-1),"")</f>
        <v/>
      </c>
      <c r="C43" s="51" t="str">
        <f>IF(AND(WEEKDAY($A43,2)&lt;6,COUNTIF(JF,$A43)=0),INDEX($L$18:$O$18,,COLUMN()-1),"")</f>
        <v/>
      </c>
      <c r="D43" s="51" t="str">
        <f>IF(AND(WEEKDAY($A43,2)&lt;6,COUNTIF(JF,$A43)=0),INDEX($L$18:$O$18,,COLUMN()-1),"")</f>
        <v/>
      </c>
      <c r="E43" s="51" t="str">
        <f>IF(AND(WEEKDAY($A43,2)&lt;6,COUNTIF(JF,$A43)=0),INDEX($L$18:$O$18,,COLUMN()-1),"")</f>
        <v/>
      </c>
      <c r="F43" s="31" t="str">
        <f>IFERROR(IF(H43="","",(H43-G43)),"")</f>
        <v/>
      </c>
      <c r="G43" s="31" t="str">
        <f>IFERROR(IF(H43&lt;$P$22,$P$23,IF(H43&gt;$P$22,(H43-$P$22))),"")</f>
        <v/>
      </c>
      <c r="H43" s="31" t="str">
        <f>IFERROR(IF(E43="","",D43-C43-E43),"")</f>
        <v/>
      </c>
      <c r="J43" s="10">
        <f>WEEKNUM(A43,2)</f>
        <v>4</v>
      </c>
      <c r="L43" s="7"/>
      <c r="M43" s="28">
        <f>M42+0.0104167</f>
        <v>0.5104182666666669</v>
      </c>
      <c r="N43" s="28">
        <f>N42+0.0104167</f>
        <v>0.83333596666666587</v>
      </c>
      <c r="O43" s="44"/>
      <c r="P43" s="44"/>
    </row>
    <row r="44" spans="1:30" ht="15.75">
      <c r="A44" s="1">
        <f>A43+1</f>
        <v>41666</v>
      </c>
      <c r="B44" s="23" t="str">
        <f>IF($A44="","",IF(AND(WEEKDAY($A44,2)&lt;6,COUNTIF(JF,$A44)=0),INDEX($L$18:$O$18,,COLUMN()-1),""))</f>
        <v>Présent</v>
      </c>
      <c r="C44" s="51">
        <f>IF($A44="","",IF(AND(WEEKDAY($A44,2)&lt;6,COUNTIF(JF,$A44)=0),INDEX($L$18:$O$18,,COLUMN()-1),""))</f>
        <v>0.29166756666666699</v>
      </c>
      <c r="D44" s="51">
        <f>IF($A44="","",IF(AND(WEEKDAY($A44,2)&lt;6,COUNTIF(JF,$A44)=0),INDEX($L$18:$O$18,,COLUMN()-1),""))</f>
        <v>0.61458526666666702</v>
      </c>
      <c r="E44" s="51">
        <f>IF($A44="","",IF(AND(WEEKDAY($A44,2)&lt;6,COUNTIF(JF,$A44)=0),INDEX($L$18:$O$18,,COLUMN()-1),""))</f>
        <v>3.1250066666666701E-2</v>
      </c>
      <c r="F44" s="31">
        <f>IFERROR(IF(H44="","",(H44-G44)),"")</f>
        <v>0.29166666666666669</v>
      </c>
      <c r="G44" s="31">
        <f>IFERROR(IF(H44&lt;$P$22,$P$23,IF(H44&gt;$P$22,(H44-$P$22))),"")</f>
        <v>9.6666666665745637E-7</v>
      </c>
      <c r="H44" s="31">
        <f>IFERROR(IF(E44="","",D44-C44-E44),"")</f>
        <v>0.29166763333333334</v>
      </c>
      <c r="J44" s="10">
        <f>WEEKNUM(A44,2)</f>
        <v>5</v>
      </c>
      <c r="L44" s="7"/>
      <c r="M44" s="28">
        <f>M43+0.0104167</f>
        <v>0.52083496666666684</v>
      </c>
      <c r="N44" s="28">
        <f>N43+0.0104167</f>
        <v>0.84375266666666582</v>
      </c>
      <c r="O44" s="44"/>
      <c r="P44" s="44"/>
    </row>
    <row r="45" spans="1:30" ht="15.75">
      <c r="A45" s="1">
        <f>A44+1</f>
        <v>41667</v>
      </c>
      <c r="B45" s="23" t="str">
        <f>IF($A45="","",IF(AND(WEEKDAY($A45,2)&lt;6,COUNTIF(JF,$A45)=0),INDEX($L$18:$O$18,,COLUMN()-1),""))</f>
        <v>Présent</v>
      </c>
      <c r="C45" s="51">
        <f>IF($A45="","",IF(AND(WEEKDAY($A45,2)&lt;6,COUNTIF(JF,$A45)=0),INDEX($L$18:$O$18,,COLUMN()-1),""))</f>
        <v>0.29166756666666699</v>
      </c>
      <c r="D45" s="51">
        <f>IF($A45="","",IF(AND(WEEKDAY($A45,2)&lt;6,COUNTIF(JF,$A45)=0),INDEX($L$18:$O$18,,COLUMN()-1),""))</f>
        <v>0.61458526666666702</v>
      </c>
      <c r="E45" s="51">
        <f>IF($A45="","",IF(AND(WEEKDAY($A45,2)&lt;6,COUNTIF(JF,$A45)=0),INDEX($L$18:$O$18,,COLUMN()-1),""))</f>
        <v>3.1250066666666701E-2</v>
      </c>
      <c r="F45" s="31">
        <f>IFERROR(IF(H45="","",(H45-G45)),"")</f>
        <v>0.29166666666666669</v>
      </c>
      <c r="G45" s="31">
        <f>IFERROR(IF(H45&lt;$P$22,$P$23,IF(H45&gt;$P$22,(H45-$P$22))),"")</f>
        <v>9.6666666665745637E-7</v>
      </c>
      <c r="H45" s="31">
        <f>IFERROR(IF(E45="","",D45-C45-E45),"")</f>
        <v>0.29166763333333334</v>
      </c>
      <c r="J45" s="10">
        <f>IF(A45="","",WEEKNUM(A45,2))</f>
        <v>5</v>
      </c>
      <c r="L45" s="7"/>
      <c r="M45" s="28">
        <f>M44+0.0104167</f>
        <v>0.53125166666666679</v>
      </c>
      <c r="N45" s="28">
        <f>N44+0.0104167</f>
        <v>0.85416936666666576</v>
      </c>
      <c r="O45" s="44"/>
      <c r="P45" s="44"/>
    </row>
    <row r="46" spans="1:30" ht="15.75">
      <c r="A46" s="1">
        <f>IF(A45="","",IF(MONTH(A45+1)=MONTH(A45),A45+1,""))</f>
        <v>41668</v>
      </c>
      <c r="B46" s="23" t="str">
        <f>IF($A46="","",IF(AND(WEEKDAY($A46,2)&lt;6,COUNTIF(JF,$A46)=0),INDEX($L$18:$O$18,,COLUMN()-1),""))</f>
        <v>Présent</v>
      </c>
      <c r="C46" s="51">
        <f>IF($A46="","",IF(AND(WEEKDAY($A46,2)&lt;6,COUNTIF(JF,$A46)=0),INDEX($L$18:$O$18,,COLUMN()-1),""))</f>
        <v>0.29166756666666699</v>
      </c>
      <c r="D46" s="51">
        <f>IF($A46="","",IF(AND(WEEKDAY($A46,2)&lt;6,COUNTIF(JF,$A46)=0),INDEX($L$18:$O$18,,COLUMN()-1),""))</f>
        <v>0.61458526666666702</v>
      </c>
      <c r="E46" s="51">
        <f>IF($A46="","",IF(AND(WEEKDAY($A46,2)&lt;6,COUNTIF(JF,$A46)=0),INDEX($L$18:$O$18,,COLUMN()-1),""))</f>
        <v>3.1250066666666701E-2</v>
      </c>
      <c r="F46" s="31">
        <f>IFERROR(IF(H46="","",(H46-G46)),"")</f>
        <v>0.29166666666666669</v>
      </c>
      <c r="G46" s="31">
        <f>IFERROR(IF(H46&lt;$P$22,$P$23,IF(H46&gt;$P$22,(H46-$P$22))),"")</f>
        <v>9.6666666665745637E-7</v>
      </c>
      <c r="H46" s="31">
        <f>IFERROR(IF(E46="","",D46-C46-E46),"")</f>
        <v>0.29166763333333334</v>
      </c>
      <c r="J46" s="10">
        <f>IF(A46="","",WEEKNUM(A46,2))</f>
        <v>5</v>
      </c>
      <c r="L46" s="7"/>
      <c r="M46" s="28">
        <f>M45+0.0104167</f>
        <v>0.54166836666666673</v>
      </c>
      <c r="N46" s="28">
        <f>N45+0.0104167</f>
        <v>0.86458606666666571</v>
      </c>
      <c r="O46" s="44"/>
      <c r="P46" s="44"/>
    </row>
    <row r="47" spans="1:30" ht="15.75">
      <c r="A47" s="1">
        <f>IF(A46="","",IF(MONTH(A46+1)=MONTH(A46),A46+1,""))</f>
        <v>41669</v>
      </c>
      <c r="B47" s="23" t="str">
        <f>IF($A47="","",IF(AND(WEEKDAY($A47,2)&lt;6,COUNTIF(JF,$A47)=0),INDEX($L$18:$O$18,,COLUMN()-1),""))</f>
        <v>Présent</v>
      </c>
      <c r="C47" s="51">
        <f>IF($A47="","",IF(AND(WEEKDAY($A47,2)&lt;6,COUNTIF(JF,$A47)=0),INDEX($L$18:$O$18,,COLUMN()-1),""))</f>
        <v>0.29166756666666699</v>
      </c>
      <c r="D47" s="51">
        <f>IF($A47="","",IF(AND(WEEKDAY($A47,2)&lt;6,COUNTIF(JF,$A47)=0),INDEX($L$18:$O$18,,COLUMN()-1),""))</f>
        <v>0.61458526666666702</v>
      </c>
      <c r="E47" s="51">
        <f>IF($A47="","",IF(AND(WEEKDAY($A47,2)&lt;6,COUNTIF(JF,$A47)=0),INDEX($L$18:$O$18,,COLUMN()-1),""))</f>
        <v>3.1250066666666701E-2</v>
      </c>
      <c r="F47" s="31">
        <f>IFERROR(IF(H47="","",(H47-G47)),"")</f>
        <v>0.29166666666666669</v>
      </c>
      <c r="G47" s="31">
        <f>IFERROR(IF(H47&lt;$P$22,$P$23,IF(H47&gt;$P$22,(H47-$P$22))),"")</f>
        <v>9.6666666665745637E-7</v>
      </c>
      <c r="H47" s="31">
        <f>IFERROR(IF(E47="","",D47-C47-E47),"")</f>
        <v>0.29166763333333334</v>
      </c>
      <c r="J47" s="10">
        <f>IF(A47="","",WEEKNUM(A47,2))</f>
        <v>5</v>
      </c>
      <c r="L47" s="7"/>
      <c r="M47" s="28">
        <f>M46+0.0104167</f>
        <v>0.55208506666666668</v>
      </c>
      <c r="N47" s="28">
        <f>N46+0.0104167</f>
        <v>0.87500276666666565</v>
      </c>
      <c r="O47" s="44"/>
      <c r="P47" s="44"/>
    </row>
    <row r="48" spans="1:30" ht="15.75">
      <c r="A48" s="1">
        <f>IF(A47="","",IF(MONTH(A47+1)=MONTH(A47),A47+1,""))</f>
        <v>41670</v>
      </c>
      <c r="B48" s="23" t="str">
        <f>IF($A48="","",IF(AND(WEEKDAY($A48,2)&lt;6,COUNTIF(JF,$A48)=0),INDEX($L$18:$O$18,,COLUMN()-1),""))</f>
        <v>Présent</v>
      </c>
      <c r="C48" s="51">
        <f>IF($A48="","",IF(AND(WEEKDAY($A48,2)&lt;6,COUNTIF(JF,$A48)=0),INDEX($L$18:$O$18,,COLUMN()-1),""))</f>
        <v>0.29166756666666699</v>
      </c>
      <c r="D48" s="51">
        <v>0.61458526666666702</v>
      </c>
      <c r="E48" s="51">
        <f>IF($A48="","",IF(AND(WEEKDAY($A48,2)&lt;6,COUNTIF(JF,$A48)=0),INDEX($L$18:$O$18,,COLUMN()-1),""))</f>
        <v>3.1250066666666701E-2</v>
      </c>
      <c r="F48" s="31">
        <f>IFERROR(IF(H48="","",(H48-G48)),"")</f>
        <v>0.29166666666666669</v>
      </c>
      <c r="G48" s="31">
        <f>IFERROR(IF(H48&lt;$P$22,$P$23,IF(H48&gt;$P$22,(H48-$P$22))),"")</f>
        <v>9.6666666665745637E-7</v>
      </c>
      <c r="H48" s="31">
        <f>IFERROR(IF(E48="","",D48-C48-E48),"")</f>
        <v>0.29166763333333334</v>
      </c>
      <c r="J48" s="10">
        <f>IF(A48="","",WEEKNUM(A48,2))</f>
        <v>5</v>
      </c>
      <c r="L48" s="7"/>
      <c r="M48" s="28">
        <f>M47+0.0104167</f>
        <v>0.56250176666666662</v>
      </c>
      <c r="N48" s="28">
        <f>N47+0.0104167</f>
        <v>0.8854194666666656</v>
      </c>
      <c r="O48" s="44"/>
      <c r="P48" s="44"/>
    </row>
    <row r="49" spans="1:16" ht="47.25">
      <c r="A49" s="1"/>
      <c r="B49" s="37" t="s">
        <v>54</v>
      </c>
      <c r="C49" s="38" t="s">
        <v>53</v>
      </c>
      <c r="D49" s="38" t="s">
        <v>52</v>
      </c>
      <c r="E49" s="39" t="s">
        <v>50</v>
      </c>
      <c r="F49" s="40" t="s">
        <v>51</v>
      </c>
      <c r="G49" s="40"/>
      <c r="H49" s="40" t="s">
        <v>55</v>
      </c>
      <c r="L49" s="7"/>
      <c r="M49" s="28">
        <f>M48+0.0104167</f>
        <v>0.57291846666666657</v>
      </c>
      <c r="N49" s="28">
        <f>N48+0.0104167</f>
        <v>0.89583616666666555</v>
      </c>
      <c r="O49" s="44"/>
      <c r="P49" s="44"/>
    </row>
    <row r="50" spans="1:16" ht="15.75">
      <c r="A50" s="29" t="s">
        <v>79</v>
      </c>
      <c r="B50" s="34">
        <f>SUMIF($J$18:$J$48,$J50,$H$18:$H$48)</f>
        <v>0.87500290000000003</v>
      </c>
      <c r="C50" s="35">
        <v>0</v>
      </c>
      <c r="D50" s="34">
        <f>SUMIF($J$18:$J$48,$J50,$F$18:$F$48)</f>
        <v>0.875</v>
      </c>
      <c r="E50" s="36">
        <f>IFERROR(IF(B50="","",IF(B50&lt;=$P$24,0,IF(B50&lt;$P$25,B50-$P$24,$P$26))),"")</f>
        <v>0</v>
      </c>
      <c r="F50" s="32">
        <f>IFERROR(IF(B50="","",IF(B50&gt;$P$25,B50-$P$25,0)),"")</f>
        <v>0</v>
      </c>
      <c r="G50" s="32"/>
      <c r="H50" s="42"/>
      <c r="J50" s="10">
        <f>O17</f>
        <v>1</v>
      </c>
      <c r="L50" s="7"/>
      <c r="M50" s="28">
        <f>M49+0.0104167</f>
        <v>0.58333516666666652</v>
      </c>
      <c r="N50" s="28">
        <f>N49+0.0104167</f>
        <v>0.90625286666666549</v>
      </c>
      <c r="O50" s="44"/>
      <c r="P50" s="44"/>
    </row>
    <row r="51" spans="1:16" ht="15.75">
      <c r="A51" s="29" t="s">
        <v>80</v>
      </c>
      <c r="B51" s="34">
        <f>SUMIF($J$18:$J$48,$J51,$H$18:$H$48)</f>
        <v>1.4583381666666666</v>
      </c>
      <c r="C51" s="35">
        <f>IFERROR((IF(B51="","",IF(B51&lt;$P$24,($P$24-B51),0))),"")</f>
        <v>0</v>
      </c>
      <c r="D51" s="34">
        <f>IFERROR((IF(B51="","",IF(B51&gt;=$P$24,$P$24,B51))),"")</f>
        <v>1.458337833333335</v>
      </c>
      <c r="E51" s="36">
        <f>IFERROR(IF(B51="","",IF(B51&lt;=$P$24,0,IF(B51&lt;$P$25,B51-$P$24,$P$26))),"")</f>
        <v>3.3333333160356915E-7</v>
      </c>
      <c r="F51" s="32">
        <f>IFERROR(IF(B51="","",IF(B51&gt;$P$25,B51-$P$25,0)),"")</f>
        <v>0</v>
      </c>
      <c r="G51" s="32"/>
      <c r="H51" s="42"/>
      <c r="J51" s="10">
        <f>J50+1</f>
        <v>2</v>
      </c>
      <c r="L51" s="7"/>
      <c r="M51" s="28">
        <f>M50+0.0104167</f>
        <v>0.59375186666666646</v>
      </c>
      <c r="N51" s="28">
        <f>N50+0.0104167</f>
        <v>0.91666956666666544</v>
      </c>
      <c r="O51" s="44"/>
      <c r="P51" s="44"/>
    </row>
    <row r="52" spans="1:16" ht="15.75">
      <c r="A52" s="29" t="s">
        <v>81</v>
      </c>
      <c r="B52" s="34">
        <f>SUMIF($J$18:$J$48,$J52,$H$18:$H$48)</f>
        <v>1.4583381666666666</v>
      </c>
      <c r="C52" s="35">
        <f>IFERROR((IF(B52="","",IF(B52&lt;$P$24,($P$24-B52),0))),"")</f>
        <v>0</v>
      </c>
      <c r="D52" s="34">
        <f>IFERROR((IF(B52="","",IF(B52&gt;=$P$24,$P$24,B52))),"")</f>
        <v>1.458337833333335</v>
      </c>
      <c r="E52" s="36">
        <f>IFERROR(IF(B52="","",IF(B52&lt;=$P$24,0,IF(B52&lt;$P$25,B52-$P$24,$P$26))),"")</f>
        <v>3.3333333160356915E-7</v>
      </c>
      <c r="F52" s="32">
        <f>IFERROR(IF(B52="","",IF(B52&gt;$P$25,B52-$P$25,0)),"")</f>
        <v>0</v>
      </c>
      <c r="G52" s="32"/>
      <c r="H52" s="42"/>
      <c r="J52" s="10">
        <f>J51+1</f>
        <v>3</v>
      </c>
      <c r="L52" s="7"/>
      <c r="M52" s="28">
        <f>M51+0.0104167</f>
        <v>0.60416856666666641</v>
      </c>
      <c r="N52" s="28">
        <f>N51+0.0104167</f>
        <v>0.92708626666666538</v>
      </c>
      <c r="O52" s="44"/>
      <c r="P52" s="44"/>
    </row>
    <row r="53" spans="1:16" ht="15.75">
      <c r="A53" s="29" t="s">
        <v>87</v>
      </c>
      <c r="B53" s="34">
        <f>SUMIF($J$18:$J$48,$J53,$H$18:$H$48)</f>
        <v>1.4583381666666666</v>
      </c>
      <c r="C53" s="35">
        <f>IFERROR((IF(B53="","",IF(B53&lt;$P$24,($P$24-B53),0))),"")</f>
        <v>0</v>
      </c>
      <c r="D53" s="34">
        <f>IFERROR((IF(B53="","",IF(B53&gt;=$P$24,$P$24,B53))),"")</f>
        <v>1.458337833333335</v>
      </c>
      <c r="E53" s="36">
        <f>IFERROR(IF(B53="","",IF(B53&lt;=$P$24,0,IF(B53&lt;$P$25,B53-$P$24,$P$26))),"")</f>
        <v>3.3333333160356915E-7</v>
      </c>
      <c r="F53" s="32">
        <f>IFERROR(IF(B53="","",IF(B53&gt;$P$25,B53-$P$25,0)),"")</f>
        <v>0</v>
      </c>
      <c r="G53" s="32"/>
      <c r="H53" s="42"/>
      <c r="J53" s="10">
        <f>J52+1</f>
        <v>4</v>
      </c>
      <c r="L53" s="7"/>
      <c r="M53" s="28">
        <f>M52+0.0104167</f>
        <v>0.61458526666666635</v>
      </c>
      <c r="N53" s="28">
        <f>N52+0.0104167</f>
        <v>0.93750296666666533</v>
      </c>
      <c r="O53" s="44"/>
      <c r="P53" s="44"/>
    </row>
    <row r="54" spans="1:16" ht="15.75">
      <c r="A54" s="29" t="s">
        <v>82</v>
      </c>
      <c r="B54" s="34">
        <f>SUMIF(J18:J48,J54,H18:H48)</f>
        <v>1.4583381666666666</v>
      </c>
      <c r="C54" s="35">
        <v>0</v>
      </c>
      <c r="D54" s="34">
        <f>B54</f>
        <v>1.4583381666666666</v>
      </c>
      <c r="E54" s="36">
        <v>0</v>
      </c>
      <c r="F54" s="32">
        <v>0</v>
      </c>
      <c r="G54" s="32"/>
      <c r="H54" s="42"/>
      <c r="J54" s="10">
        <f>J53+1</f>
        <v>5</v>
      </c>
      <c r="L54" s="7"/>
      <c r="M54" s="28">
        <f>M53+0.0104167</f>
        <v>0.6250019666666663</v>
      </c>
      <c r="N54" s="28">
        <f>N53+0.0104167</f>
        <v>0.94791966666666527</v>
      </c>
      <c r="O54" s="44"/>
      <c r="P54" s="44"/>
    </row>
    <row r="55" spans="1:16" ht="15.75">
      <c r="A55" s="29"/>
      <c r="B55" s="34"/>
      <c r="C55" s="35"/>
      <c r="D55" s="34"/>
      <c r="E55" s="36"/>
      <c r="F55" s="32"/>
      <c r="G55" s="32"/>
      <c r="H55" s="42"/>
      <c r="L55" s="7"/>
      <c r="M55" s="28">
        <f>M54+0.0104167</f>
        <v>0.63541866666666624</v>
      </c>
      <c r="N55" s="28">
        <f>N54+0.0104167</f>
        <v>0.95833636666666522</v>
      </c>
      <c r="O55" s="44"/>
      <c r="P55" s="44"/>
    </row>
    <row r="56" spans="1:16">
      <c r="A56" s="12" t="s">
        <v>19</v>
      </c>
      <c r="B56" s="33">
        <f>SUM(B50:B55)</f>
        <v>6.7083555666666665</v>
      </c>
      <c r="C56" s="33">
        <f>SUM(C50:C55)</f>
        <v>0</v>
      </c>
      <c r="D56" s="33">
        <f>SUM(D50:D55)</f>
        <v>6.7083516666666716</v>
      </c>
      <c r="E56" s="33">
        <f>SUM(E50:E55)</f>
        <v>9.9999999481070745E-7</v>
      </c>
      <c r="F56" s="33">
        <f>SUM(F50:F55)</f>
        <v>0</v>
      </c>
      <c r="G56" s="33"/>
      <c r="H56" s="43">
        <f>($AD$3*$AC$3*24)+(E56*24*$AC$4)+($AC$5*F56*24)-(C56*$AC$3*24)</f>
        <v>1600.0003164825382</v>
      </c>
      <c r="L56" s="7"/>
      <c r="M56" s="28">
        <f>M55+0.0104167</f>
        <v>0.64583536666666619</v>
      </c>
      <c r="N56" s="28">
        <f>N55+0.0104167</f>
        <v>0.96875306666666516</v>
      </c>
      <c r="O56" s="44"/>
      <c r="P56" s="44"/>
    </row>
    <row r="57" spans="1:16">
      <c r="L57" s="7"/>
      <c r="M57" s="28">
        <f>M56+0.0104167</f>
        <v>0.65625206666666613</v>
      </c>
      <c r="N57" s="28">
        <f>N56+0.0104167</f>
        <v>0.97916976666666511</v>
      </c>
      <c r="O57" s="44"/>
      <c r="P57" s="44"/>
    </row>
    <row r="58" spans="1:16">
      <c r="L58" s="13"/>
      <c r="M58" s="28">
        <f>M57+0.0104167</f>
        <v>0.66666876666666608</v>
      </c>
      <c r="N58" s="28">
        <f>N57+0.0104167</f>
        <v>0.98958646666666505</v>
      </c>
      <c r="O58" s="44"/>
      <c r="P58" s="44"/>
    </row>
    <row r="59" spans="1:16">
      <c r="L59" s="7"/>
      <c r="M59" s="28">
        <f>M58+0.0104167</f>
        <v>0.67708546666666602</v>
      </c>
      <c r="N59" s="28">
        <f>P23</f>
        <v>0</v>
      </c>
      <c r="O59" s="44"/>
      <c r="P59" s="44"/>
    </row>
    <row r="60" spans="1:16">
      <c r="L60" s="7"/>
      <c r="M60" s="28">
        <f>M59+0.0104167</f>
        <v>0.68750216666666597</v>
      </c>
      <c r="N60" s="28">
        <f>N59+0.0104167</f>
        <v>1.0416699999999999E-2</v>
      </c>
      <c r="O60" s="44"/>
      <c r="P60" s="44"/>
    </row>
    <row r="61" spans="1:16">
      <c r="L61" s="7"/>
      <c r="M61" s="28">
        <f>M60+0.0104167</f>
        <v>0.69791886666666592</v>
      </c>
      <c r="N61" s="28">
        <f>N60+0.0104167</f>
        <v>2.0833399999999998E-2</v>
      </c>
      <c r="O61" s="44"/>
      <c r="P61" s="44"/>
    </row>
    <row r="62" spans="1:16">
      <c r="L62" s="7"/>
      <c r="M62" s="28">
        <f>M61+0.0104167</f>
        <v>0.70833556666666586</v>
      </c>
      <c r="N62" s="28">
        <f>N61+0.0104167</f>
        <v>3.1250099999999996E-2</v>
      </c>
      <c r="O62" s="44"/>
      <c r="P62" s="44"/>
    </row>
    <row r="63" spans="1:16" ht="81" customHeight="1">
      <c r="D63" s="53" t="s">
        <v>0</v>
      </c>
      <c r="E63" s="53"/>
      <c r="F63" s="53"/>
      <c r="G63" s="53"/>
      <c r="H63" s="53"/>
      <c r="I63" s="53"/>
      <c r="L63" s="7"/>
      <c r="M63" s="28">
        <f>M62+0.0104167</f>
        <v>0.71875226666666581</v>
      </c>
      <c r="N63" s="28">
        <f>N62+0.0104167</f>
        <v>4.1666799999999997E-2</v>
      </c>
      <c r="O63" s="44"/>
      <c r="P63" s="44"/>
    </row>
    <row r="64" spans="1:16" ht="15" customHeight="1">
      <c r="D64" s="53"/>
      <c r="E64" s="53"/>
      <c r="F64" s="53"/>
      <c r="G64" s="53"/>
      <c r="H64" s="53"/>
      <c r="I64" s="53"/>
      <c r="L64" s="7"/>
      <c r="M64" s="28">
        <f>M63+0.0104167</f>
        <v>0.72916896666666575</v>
      </c>
      <c r="N64" s="28">
        <f>N63+0.0104167</f>
        <v>5.2083499999999998E-2</v>
      </c>
      <c r="O64" s="44"/>
      <c r="P64" s="44"/>
    </row>
    <row r="65" spans="1:16" ht="32.25" customHeight="1">
      <c r="D65" s="53"/>
      <c r="E65" s="53"/>
      <c r="F65" s="53"/>
      <c r="G65" s="53"/>
      <c r="H65" s="53"/>
      <c r="I65" s="53"/>
      <c r="L65" s="7"/>
      <c r="M65" s="28">
        <f>M64+0.0104167</f>
        <v>0.7395856666666657</v>
      </c>
      <c r="N65" s="28">
        <f>N64+0.0104167</f>
        <v>6.2500199999999992E-2</v>
      </c>
      <c r="O65" s="44"/>
      <c r="P65" s="44"/>
    </row>
    <row r="66" spans="1:16" ht="15" customHeight="1">
      <c r="D66" s="54" t="s">
        <v>1</v>
      </c>
      <c r="E66" s="54"/>
      <c r="F66" s="54"/>
      <c r="G66" s="54"/>
      <c r="H66" s="54"/>
      <c r="I66" s="54"/>
      <c r="L66" s="7"/>
      <c r="M66" s="28">
        <f>M65+0.0104167</f>
        <v>0.75000236666666564</v>
      </c>
      <c r="N66" s="28">
        <f>N65+0.0104167</f>
        <v>7.2916899999999993E-2</v>
      </c>
      <c r="O66" s="44"/>
      <c r="P66" s="44"/>
    </row>
    <row r="67" spans="1:16" ht="15" customHeight="1">
      <c r="D67" s="54"/>
      <c r="E67" s="54"/>
      <c r="F67" s="54"/>
      <c r="G67" s="54"/>
      <c r="H67" s="54"/>
      <c r="I67" s="54"/>
      <c r="L67" s="7"/>
      <c r="M67" s="28">
        <f>M66+0.0104167</f>
        <v>0.76041906666666559</v>
      </c>
      <c r="N67" s="28">
        <f>N66+0.0104167</f>
        <v>8.3333599999999994E-2</v>
      </c>
      <c r="O67" s="44"/>
      <c r="P67" s="44"/>
    </row>
    <row r="68" spans="1:16" ht="15" customHeight="1">
      <c r="L68" s="7"/>
      <c r="M68" s="28">
        <f>M67+0.0104167</f>
        <v>0.77083576666666553</v>
      </c>
      <c r="N68" s="28">
        <f>N67+0.0104167</f>
        <v>9.3750299999999995E-2</v>
      </c>
      <c r="O68" s="44"/>
      <c r="P68" s="44"/>
    </row>
    <row r="69" spans="1:16" ht="26.25">
      <c r="A69" s="9" t="s">
        <v>2</v>
      </c>
      <c r="B69" s="67">
        <f>$B$7</f>
        <v>1</v>
      </c>
      <c r="C69" s="67"/>
      <c r="D69" s="67"/>
      <c r="G69" s="55" t="s">
        <v>73</v>
      </c>
      <c r="H69" s="56"/>
      <c r="M69" s="28">
        <f>M68+0.0104167</f>
        <v>0.78125246666666548</v>
      </c>
      <c r="N69" s="28">
        <f>N68+0.0104167</f>
        <v>0.104167</v>
      </c>
      <c r="O69" s="44"/>
      <c r="P69" s="44"/>
    </row>
    <row r="70" spans="1:16" ht="45.75" customHeight="1">
      <c r="A70" s="9" t="s">
        <v>3</v>
      </c>
      <c r="B70" s="65" t="str">
        <f>VLOOKUP(B69,Numero,2,FALSE)</f>
        <v>SMITH</v>
      </c>
      <c r="C70" s="65"/>
      <c r="D70" s="65"/>
      <c r="G70" s="57">
        <v>2014</v>
      </c>
      <c r="H70" s="58"/>
      <c r="M70" s="28">
        <f>M69+0.0104167</f>
        <v>0.79166916666666542</v>
      </c>
      <c r="N70" s="28">
        <f>N69+0.0104167</f>
        <v>0.1145837</v>
      </c>
      <c r="O70" s="44"/>
      <c r="P70" s="44"/>
    </row>
    <row r="71" spans="1:16" ht="26.25" customHeight="1">
      <c r="A71" s="9" t="s">
        <v>4</v>
      </c>
      <c r="B71" s="65" t="str">
        <f>VLOOKUP(B69,Numero,3,FALSE)</f>
        <v>Allan</v>
      </c>
      <c r="C71" s="65"/>
      <c r="D71" s="65"/>
      <c r="G71" s="59"/>
      <c r="H71" s="60"/>
      <c r="M71" s="28">
        <f>M70+0.0104167</f>
        <v>0.80208586666666537</v>
      </c>
      <c r="N71" s="28">
        <f>N70+0.0104167</f>
        <v>0.12500039999999998</v>
      </c>
      <c r="O71" s="44"/>
      <c r="P71" s="44"/>
    </row>
    <row r="72" spans="1:16" ht="26.25" customHeight="1">
      <c r="A72" s="9" t="s">
        <v>6</v>
      </c>
      <c r="B72" s="62" t="str">
        <f>VLOOKUP(B69,Numero,5,FALSE)</f>
        <v>12 rue des tilleuls</v>
      </c>
      <c r="C72" s="63"/>
      <c r="D72" s="64"/>
      <c r="M72" s="28">
        <f>M71+0.0104167</f>
        <v>0.81250256666666532</v>
      </c>
      <c r="N72" s="28">
        <f>N71+0.0104167</f>
        <v>0.13541709999999998</v>
      </c>
      <c r="O72" s="44"/>
      <c r="P72" s="44"/>
    </row>
    <row r="73" spans="1:16" ht="21" customHeight="1">
      <c r="A73" s="9" t="s">
        <v>7</v>
      </c>
      <c r="B73" s="62">
        <f>VLOOKUP(B69,Numero,6,FALSE)</f>
        <v>57000</v>
      </c>
      <c r="C73" s="63"/>
      <c r="D73" s="64"/>
      <c r="M73" s="28">
        <f>M72+0.0104167</f>
        <v>0.82291926666666526</v>
      </c>
      <c r="N73" s="28">
        <f>N72+0.0104167</f>
        <v>0.14583379999999999</v>
      </c>
      <c r="O73" s="44"/>
      <c r="P73" s="44"/>
    </row>
    <row r="74" spans="1:16" ht="26.25" customHeight="1">
      <c r="A74" s="9" t="s">
        <v>8</v>
      </c>
      <c r="B74" s="62" t="str">
        <f>VLOOKUP(B69,Numero,7,FALSE)</f>
        <v>Metz</v>
      </c>
      <c r="C74" s="63"/>
      <c r="D74" s="64"/>
      <c r="M74" s="28">
        <f>M73+0.0104167</f>
        <v>0.83333596666666521</v>
      </c>
      <c r="N74" s="28">
        <f>N73+0.0104167</f>
        <v>0.15625049999999999</v>
      </c>
      <c r="O74" s="44"/>
      <c r="P74" s="44"/>
    </row>
    <row r="75" spans="1:16" ht="26.25" customHeight="1">
      <c r="A75" s="9" t="s">
        <v>9</v>
      </c>
      <c r="B75" s="66" t="str">
        <f>VLOOKUP(B69,Numero,4,FALSE)</f>
        <v>Direction</v>
      </c>
      <c r="C75" s="66"/>
      <c r="D75" s="66"/>
      <c r="M75" s="28">
        <f>M74+0.0104167</f>
        <v>0.84375266666666515</v>
      </c>
      <c r="N75" s="28">
        <f>N74+0.0104167</f>
        <v>0.16666719999999999</v>
      </c>
      <c r="O75" s="44"/>
      <c r="P75" s="44"/>
    </row>
    <row r="76" spans="1:16" ht="21" customHeight="1">
      <c r="A76" s="9" t="s">
        <v>11</v>
      </c>
      <c r="B76" s="61" t="s">
        <v>71</v>
      </c>
      <c r="C76" s="61"/>
      <c r="D76" s="61"/>
      <c r="M76" s="28">
        <f>M75+0.0104167</f>
        <v>0.8541693666666651</v>
      </c>
      <c r="N76" s="28">
        <f>N75+0.0104167</f>
        <v>0.17708389999999999</v>
      </c>
      <c r="O76" s="44"/>
      <c r="P76" s="44"/>
    </row>
    <row r="77" spans="1:16">
      <c r="M77" s="28">
        <f>M76+0.0104167</f>
        <v>0.86458606666666504</v>
      </c>
      <c r="N77" s="28">
        <f>N76+0.0104167</f>
        <v>0.18750059999999999</v>
      </c>
      <c r="O77" s="44"/>
      <c r="P77" s="44"/>
    </row>
    <row r="78" spans="1:16" ht="15.75" thickBot="1">
      <c r="M78" s="28">
        <f>M77+0.0104167</f>
        <v>0.87500276666666499</v>
      </c>
      <c r="N78" s="28">
        <f>N77+0.0104167</f>
        <v>0.19791729999999999</v>
      </c>
      <c r="O78" s="44"/>
      <c r="P78" s="44"/>
    </row>
    <row r="79" spans="1:16" ht="30.75" thickBot="1">
      <c r="A79" s="18"/>
      <c r="B79" s="24" t="s">
        <v>13</v>
      </c>
      <c r="C79" s="19" t="s">
        <v>14</v>
      </c>
      <c r="D79" s="19" t="s">
        <v>15</v>
      </c>
      <c r="E79" s="19" t="s">
        <v>16</v>
      </c>
      <c r="F79" s="19" t="s">
        <v>17</v>
      </c>
      <c r="G79" s="19" t="s">
        <v>18</v>
      </c>
      <c r="H79" s="20" t="s">
        <v>19</v>
      </c>
      <c r="J79" s="10" t="s">
        <v>78</v>
      </c>
      <c r="M79" s="28">
        <f>M78+0.0104167</f>
        <v>0.88541946666666493</v>
      </c>
      <c r="N79" s="28">
        <f>N78+0.0104167</f>
        <v>0.20833399999999999</v>
      </c>
      <c r="O79" s="44"/>
      <c r="P79" s="44"/>
    </row>
    <row r="80" spans="1:16" ht="15.75" customHeight="1">
      <c r="A80" s="25">
        <f>DATE($G$70,MONTH(1&amp;$G$69),1)</f>
        <v>41671</v>
      </c>
      <c r="B80" s="23"/>
      <c r="C80" s="51"/>
      <c r="D80" s="51"/>
      <c r="E80" s="51"/>
      <c r="F80" s="31" t="str">
        <f>IFERROR(IF(H80="","",(H80-G80)),"")</f>
        <v/>
      </c>
      <c r="G80" s="31" t="str">
        <f>IFERROR(IF(H80&lt;$P$22,$P$23,IF(H80&gt;$P$22,(H80-$P$22))),"")</f>
        <v/>
      </c>
      <c r="H80" s="31" t="str">
        <f>IFERROR(IF(E80="","",D80-C80-E80),"")</f>
        <v/>
      </c>
      <c r="J80" s="10">
        <f>WEEKNUM(A80,2)</f>
        <v>5</v>
      </c>
      <c r="M80" s="28">
        <f>M79+0.0104167</f>
        <v>0.89583616666666488</v>
      </c>
      <c r="N80" s="28">
        <f>N79+0.0104167</f>
        <v>0.21875069999999999</v>
      </c>
      <c r="O80" s="44"/>
      <c r="P80" s="44"/>
    </row>
    <row r="81" spans="1:16" ht="15.75">
      <c r="A81" s="1">
        <f>A80+1</f>
        <v>41672</v>
      </c>
      <c r="B81" s="23" t="str">
        <f>IF(AND(WEEKDAY($A81,2)&lt;6,COUNTIF(JF,$A81)=0),INDEX($L$18:$O$18,,COLUMN()-1),"")</f>
        <v/>
      </c>
      <c r="C81" s="51" t="str">
        <f>IF(AND(WEEKDAY($A81,2)&lt;6,COUNTIF(JF,$A81)=0),INDEX($L$18:$O$18,,COLUMN()-1),"")</f>
        <v/>
      </c>
      <c r="D81" s="51" t="str">
        <f>IF(AND(WEEKDAY($A81,2)&lt;6,COUNTIF(JF,$A81)=0),INDEX($L$18:$O$18,,COLUMN()-1),"")</f>
        <v/>
      </c>
      <c r="E81" s="51" t="str">
        <f>IF(AND(WEEKDAY($A81,2)&lt;6,COUNTIF(JF,$A81)=0),INDEX($L$18:$O$18,,COLUMN()-1),"")</f>
        <v/>
      </c>
      <c r="F81" s="31" t="str">
        <f>IFERROR(IF(H81="","",(H81-G81)),"")</f>
        <v/>
      </c>
      <c r="G81" s="31" t="str">
        <f>IFERROR(IF(H81&lt;$P$22,$P$23,IF(H81&gt;$P$22,(H81-$P$22))),"")</f>
        <v/>
      </c>
      <c r="H81" s="31" t="str">
        <f>IFERROR(IF(E81="","",D81-C81-E81),"")</f>
        <v/>
      </c>
      <c r="J81" s="10">
        <f>WEEKNUM(A81,2)</f>
        <v>5</v>
      </c>
      <c r="M81" s="28">
        <f>M80+0.0104167</f>
        <v>0.90625286666666482</v>
      </c>
      <c r="N81" s="28">
        <f>N80+0.0104167</f>
        <v>0.22916739999999999</v>
      </c>
      <c r="O81" s="44"/>
      <c r="P81" s="44"/>
    </row>
    <row r="82" spans="1:16" ht="15.75">
      <c r="A82" s="1">
        <f>A81+1</f>
        <v>41673</v>
      </c>
      <c r="B82" s="23" t="str">
        <f>IF(AND(WEEKDAY($A82,2)&lt;6,COUNTIF(JF,$A82)=0),INDEX($L$18:$O$18,,COLUMN()-1),"")</f>
        <v>Présent</v>
      </c>
      <c r="C82" s="51">
        <f>IF(AND(WEEKDAY($A82,2)&lt;6,COUNTIF(JF,$A82)=0),INDEX($L$18:$O$18,,COLUMN()-1),"")</f>
        <v>0.29166756666666699</v>
      </c>
      <c r="D82" s="51">
        <f>IF(AND(WEEKDAY($A82,2)&lt;6,COUNTIF(JF,$A82)=0),INDEX($L$18:$O$18,,COLUMN()-1),"")</f>
        <v>0.61458526666666702</v>
      </c>
      <c r="E82" s="51">
        <f>IF(AND(WEEKDAY($A82,2)&lt;6,COUNTIF(JF,$A82)=0),INDEX($L$18:$O$18,,COLUMN()-1),"")</f>
        <v>3.1250066666666701E-2</v>
      </c>
      <c r="F82" s="31">
        <f>IFERROR(IF(H82="","",(H82-G82)),"")</f>
        <v>0.29166666666666669</v>
      </c>
      <c r="G82" s="31">
        <f>IFERROR(IF(H82&lt;$P$22,$P$23,IF(H82&gt;$P$22,(H82-$P$22))),"")</f>
        <v>9.6666666665745637E-7</v>
      </c>
      <c r="H82" s="31">
        <f>IFERROR(IF(E82="","",D82-C82-E82),"")</f>
        <v>0.29166763333333334</v>
      </c>
      <c r="J82" s="10">
        <f>WEEKNUM(A82,2)</f>
        <v>6</v>
      </c>
      <c r="M82" s="28">
        <f>M81+0.0104167</f>
        <v>0.91666956666666477</v>
      </c>
      <c r="N82" s="28">
        <f>N81+0.0104167</f>
        <v>0.23958409999999999</v>
      </c>
      <c r="O82" s="44"/>
      <c r="P82" s="44"/>
    </row>
    <row r="83" spans="1:16" ht="15.75">
      <c r="A83" s="1">
        <f>A82+1</f>
        <v>41674</v>
      </c>
      <c r="B83" s="23" t="str">
        <f>IF(AND(WEEKDAY($A83,2)&lt;6,COUNTIF(JF,$A83)=0),INDEX($L$18:$O$18,,COLUMN()-1),"")</f>
        <v>Présent</v>
      </c>
      <c r="C83" s="51">
        <f>IF(AND(WEEKDAY($A83,2)&lt;6,COUNTIF(JF,$A83)=0),INDEX($L$18:$O$18,,COLUMN()-1),"")</f>
        <v>0.29166756666666699</v>
      </c>
      <c r="D83" s="51">
        <f>IF(AND(WEEKDAY($A83,2)&lt;6,COUNTIF(JF,$A83)=0),INDEX($L$18:$O$18,,COLUMN()-1),"")</f>
        <v>0.61458526666666702</v>
      </c>
      <c r="E83" s="51">
        <f>IF(AND(WEEKDAY($A83,2)&lt;6,COUNTIF(JF,$A83)=0),INDEX($L$18:$O$18,,COLUMN()-1),"")</f>
        <v>3.1250066666666701E-2</v>
      </c>
      <c r="F83" s="31">
        <f>IFERROR(IF(H83="","",(H83-G83)),"")</f>
        <v>0.29166666666666669</v>
      </c>
      <c r="G83" s="31">
        <f>IFERROR(IF(H83&lt;$P$22,$P$23,IF(H83&gt;$P$22,(H83-$P$22))),"")</f>
        <v>9.6666666665745637E-7</v>
      </c>
      <c r="H83" s="31">
        <f>IFERROR(IF(E83="","",D83-C83-E83),"")</f>
        <v>0.29166763333333334</v>
      </c>
      <c r="J83" s="10">
        <f>WEEKNUM(A83,2)</f>
        <v>6</v>
      </c>
      <c r="M83" s="28">
        <f>M82+0.0104167</f>
        <v>0.92708626666666472</v>
      </c>
      <c r="N83" s="28">
        <f>N82+0.0104167</f>
        <v>0.25000079999999997</v>
      </c>
      <c r="O83" s="44"/>
      <c r="P83" s="44"/>
    </row>
    <row r="84" spans="1:16" ht="15.75">
      <c r="A84" s="1">
        <f>A83+1</f>
        <v>41675</v>
      </c>
      <c r="B84" s="23" t="str">
        <f>IF(AND(WEEKDAY($A84,2)&lt;6,COUNTIF(JF,$A84)=0),INDEX($L$18:$O$18,,COLUMN()-1),"")</f>
        <v>Présent</v>
      </c>
      <c r="C84" s="51">
        <f>IF(AND(WEEKDAY($A84,2)&lt;6,COUNTIF(JF,$A84)=0),INDEX($L$18:$O$18,,COLUMN()-1),"")</f>
        <v>0.29166756666666699</v>
      </c>
      <c r="D84" s="51">
        <f>IF(AND(WEEKDAY($A84,2)&lt;6,COUNTIF(JF,$A84)=0),INDEX($L$18:$O$18,,COLUMN()-1),"")</f>
        <v>0.61458526666666702</v>
      </c>
      <c r="E84" s="51">
        <f>IF(AND(WEEKDAY($A84,2)&lt;6,COUNTIF(JF,$A84)=0),INDEX($L$18:$O$18,,COLUMN()-1),"")</f>
        <v>3.1250066666666701E-2</v>
      </c>
      <c r="F84" s="31">
        <f>IFERROR(IF(H84="","",(H84-G84)),"")</f>
        <v>0.29166666666666669</v>
      </c>
      <c r="G84" s="31">
        <f>IFERROR(IF(H84&lt;$P$22,$P$23,IF(H84&gt;$P$22,(H84-$P$22))),"")</f>
        <v>9.6666666665745637E-7</v>
      </c>
      <c r="H84" s="31">
        <f>IFERROR(IF(E84="","",D84-C84-E84),"")</f>
        <v>0.29166763333333334</v>
      </c>
      <c r="J84" s="10">
        <f>WEEKNUM(A84,2)</f>
        <v>6</v>
      </c>
      <c r="M84" s="28">
        <f>M83+0.0104167</f>
        <v>0.93750296666666466</v>
      </c>
      <c r="N84" s="28">
        <f>N83+0.0104167</f>
        <v>0.26041749999999997</v>
      </c>
      <c r="O84" s="44"/>
      <c r="P84" s="44"/>
    </row>
    <row r="85" spans="1:16" ht="15.75">
      <c r="A85" s="1">
        <f>A84+1</f>
        <v>41676</v>
      </c>
      <c r="B85" s="23" t="str">
        <f>IF(AND(WEEKDAY($A85,2)&lt;6,COUNTIF(JF,$A85)=0),INDEX($L$18:$O$18,,COLUMN()-1),"")</f>
        <v>Présent</v>
      </c>
      <c r="C85" s="51">
        <f>IF(AND(WEEKDAY($A85,2)&lt;6,COUNTIF(JF,$A85)=0),INDEX($L$18:$O$18,,COLUMN()-1),"")</f>
        <v>0.29166756666666699</v>
      </c>
      <c r="D85" s="51">
        <f>IF(AND(WEEKDAY($A85,2)&lt;6,COUNTIF(JF,$A85)=0),INDEX($L$18:$O$18,,COLUMN()-1),"")</f>
        <v>0.61458526666666702</v>
      </c>
      <c r="E85" s="51">
        <f>IF(AND(WEEKDAY($A85,2)&lt;6,COUNTIF(JF,$A85)=0),INDEX($L$18:$O$18,,COLUMN()-1),"")</f>
        <v>3.1250066666666701E-2</v>
      </c>
      <c r="F85" s="31">
        <f>IFERROR(IF(H85="","",(H85-G85)),"")</f>
        <v>0.29166666666666669</v>
      </c>
      <c r="G85" s="31">
        <f>IFERROR(IF(H85&lt;$P$22,$P$23,IF(H85&gt;$P$22,(H85-$P$22))),"")</f>
        <v>9.6666666665745637E-7</v>
      </c>
      <c r="H85" s="31">
        <f>IFERROR(IF(E85="","",D85-C85-E85),"")</f>
        <v>0.29166763333333334</v>
      </c>
      <c r="J85" s="10">
        <f>WEEKNUM(A85,2)</f>
        <v>6</v>
      </c>
      <c r="M85" s="28">
        <f>M84+0.0104167</f>
        <v>0.94791966666666461</v>
      </c>
      <c r="N85" s="28">
        <f>N84+0.0104167</f>
        <v>0.27083419999999997</v>
      </c>
      <c r="O85" s="44"/>
      <c r="P85" s="44"/>
    </row>
    <row r="86" spans="1:16" ht="15.75">
      <c r="A86" s="1">
        <f>A85+1</f>
        <v>41677</v>
      </c>
      <c r="B86" s="23" t="str">
        <f>IF(AND(WEEKDAY($A86,2)&lt;6,COUNTIF(JF,$A86)=0),INDEX($L$18:$O$18,,COLUMN()-1),"")</f>
        <v>Présent</v>
      </c>
      <c r="C86" s="51">
        <f>IF(AND(WEEKDAY($A86,2)&lt;6,COUNTIF(JF,$A86)=0),INDEX($L$18:$O$18,,COLUMN()-1),"")</f>
        <v>0.29166756666666699</v>
      </c>
      <c r="D86" s="51">
        <f>IF(AND(WEEKDAY($A86,2)&lt;6,COUNTIF(JF,$A86)=0),INDEX($L$18:$O$18,,COLUMN()-1),"")</f>
        <v>0.61458526666666702</v>
      </c>
      <c r="E86" s="51">
        <f>IF(AND(WEEKDAY($A86,2)&lt;6,COUNTIF(JF,$A86)=0),INDEX($L$18:$O$18,,COLUMN()-1),"")</f>
        <v>3.1250066666666701E-2</v>
      </c>
      <c r="F86" s="31">
        <f>IFERROR(IF(H86="","",(H86-G86)),"")</f>
        <v>0.29166666666666669</v>
      </c>
      <c r="G86" s="31">
        <f>IFERROR(IF(H86&lt;$P$22,$P$23,IF(H86&gt;$P$22,(H86-$P$22))),"")</f>
        <v>9.6666666665745637E-7</v>
      </c>
      <c r="H86" s="31">
        <f>IFERROR(IF(E86="","",D86-C86-E86),"")</f>
        <v>0.29166763333333334</v>
      </c>
      <c r="J86" s="10">
        <f>WEEKNUM(A86,2)</f>
        <v>6</v>
      </c>
      <c r="M86" s="28">
        <f>M85+0.0104167</f>
        <v>0.95833636666666455</v>
      </c>
      <c r="N86" s="28">
        <f>N85+0.0104167</f>
        <v>0.28125089999999997</v>
      </c>
      <c r="O86" s="44"/>
      <c r="P86" s="44"/>
    </row>
    <row r="87" spans="1:16" ht="15.75">
      <c r="A87" s="1">
        <f>A86+1</f>
        <v>41678</v>
      </c>
      <c r="B87" s="23" t="str">
        <f>IF(AND(WEEKDAY($A87,2)&lt;6,COUNTIF(JF,$A87)=0),INDEX($L$18:$O$18,,COLUMN()-1),"")</f>
        <v/>
      </c>
      <c r="C87" s="51" t="str">
        <f>IF(AND(WEEKDAY($A87,2)&lt;6,COUNTIF(JF,$A87)=0),INDEX($L$18:$O$18,,COLUMN()-1),"")</f>
        <v/>
      </c>
      <c r="D87" s="51" t="str">
        <f>IF(AND(WEEKDAY($A87,2)&lt;6,COUNTIF(JF,$A87)=0),INDEX($L$18:$O$18,,COLUMN()-1),"")</f>
        <v/>
      </c>
      <c r="E87" s="51" t="str">
        <f>IF(AND(WEEKDAY($A87,2)&lt;6,COUNTIF(JF,$A87)=0),INDEX($L$18:$O$18,,COLUMN()-1),"")</f>
        <v/>
      </c>
      <c r="F87" s="31" t="str">
        <f>IFERROR(IF(H87="","",(H87-G87)),"")</f>
        <v/>
      </c>
      <c r="G87" s="31" t="str">
        <f>IFERROR(IF(H87&lt;$P$22,$P$23,IF(H87&gt;$P$22,(H87-$P$22))),"")</f>
        <v/>
      </c>
      <c r="H87" s="31" t="str">
        <f>IFERROR(IF(E87="","",D87-C87-E87),"")</f>
        <v/>
      </c>
      <c r="J87" s="10">
        <f>WEEKNUM(A87,2)</f>
        <v>6</v>
      </c>
      <c r="M87" s="28">
        <f>M86+0.0104167</f>
        <v>0.9687530666666645</v>
      </c>
      <c r="N87" s="28">
        <f>N86+0.0104167</f>
        <v>0.29166759999999997</v>
      </c>
      <c r="O87" s="44"/>
      <c r="P87" s="44"/>
    </row>
    <row r="88" spans="1:16" ht="15.75">
      <c r="A88" s="1">
        <f>A87+1</f>
        <v>41679</v>
      </c>
      <c r="B88" s="23" t="str">
        <f>IF(AND(WEEKDAY($A88,2)&lt;6,COUNTIF(JF,$A88)=0),INDEX($L$18:$O$18,,COLUMN()-1),"")</f>
        <v/>
      </c>
      <c r="C88" s="51" t="str">
        <f>IF(AND(WEEKDAY($A88,2)&lt;6,COUNTIF(JF,$A88)=0),INDEX($L$18:$O$18,,COLUMN()-1),"")</f>
        <v/>
      </c>
      <c r="D88" s="51" t="str">
        <f>IF(AND(WEEKDAY($A88,2)&lt;6,COUNTIF(JF,$A88)=0),INDEX($L$18:$O$18,,COLUMN()-1),"")</f>
        <v/>
      </c>
      <c r="E88" s="51" t="str">
        <f>IF(AND(WEEKDAY($A88,2)&lt;6,COUNTIF(JF,$A88)=0),INDEX($L$18:$O$18,,COLUMN()-1),"")</f>
        <v/>
      </c>
      <c r="F88" s="31" t="str">
        <f>IFERROR(IF(H88="","",(H88-G88)),"")</f>
        <v/>
      </c>
      <c r="G88" s="31" t="str">
        <f>IFERROR(IF(H88&lt;$P$22,$P$23,IF(H88&gt;$P$22,(H88-$P$22))),"")</f>
        <v/>
      </c>
      <c r="H88" s="31" t="str">
        <f>IFERROR(IF(E88="","",D88-C88-E88),"")</f>
        <v/>
      </c>
      <c r="J88" s="10">
        <f>WEEKNUM(A88,2)</f>
        <v>6</v>
      </c>
      <c r="M88" s="28">
        <f>M87+0.0104167</f>
        <v>0.97916976666666444</v>
      </c>
      <c r="N88" s="28">
        <f>N87+0.0104167</f>
        <v>0.30208429999999997</v>
      </c>
      <c r="O88" s="44"/>
      <c r="P88" s="44"/>
    </row>
    <row r="89" spans="1:16" ht="15.75">
      <c r="A89" s="1">
        <f>A88+1</f>
        <v>41680</v>
      </c>
      <c r="B89" s="23" t="str">
        <f>IF(AND(WEEKDAY($A89,2)&lt;6,COUNTIF(JF,$A89)=0),INDEX($L$18:$O$18,,COLUMN()-1),"")</f>
        <v>Présent</v>
      </c>
      <c r="C89" s="51">
        <f>IF(AND(WEEKDAY($A89,2)&lt;6,COUNTIF(JF,$A89)=0),INDEX($L$18:$O$18,,COLUMN()-1),"")</f>
        <v>0.29166756666666699</v>
      </c>
      <c r="D89" s="51">
        <f>IF(AND(WEEKDAY($A89,2)&lt;6,COUNTIF(JF,$A89)=0),INDEX($L$18:$O$18,,COLUMN()-1),"")</f>
        <v>0.61458526666666702</v>
      </c>
      <c r="E89" s="51">
        <f>IF(AND(WEEKDAY($A89,2)&lt;6,COUNTIF(JF,$A89)=0),INDEX($L$18:$O$18,,COLUMN()-1),"")</f>
        <v>3.1250066666666701E-2</v>
      </c>
      <c r="F89" s="31">
        <f>IFERROR(IF(H89="","",(H89-G89)),"")</f>
        <v>0.29166666666666669</v>
      </c>
      <c r="G89" s="31">
        <f>IFERROR(IF(H89&lt;$P$22,$P$23,IF(H89&gt;$P$22,(H89-$P$22))),"")</f>
        <v>9.6666666665745637E-7</v>
      </c>
      <c r="H89" s="31">
        <f>IFERROR(IF(E89="","",D89-C89-E89),"")</f>
        <v>0.29166763333333334</v>
      </c>
      <c r="J89" s="10">
        <f>WEEKNUM(A89,2)</f>
        <v>7</v>
      </c>
      <c r="M89" s="28">
        <f>M88+0.0104167</f>
        <v>0.98958646666666439</v>
      </c>
      <c r="N89" s="28">
        <f>N88+0.0104167</f>
        <v>0.31250099999999997</v>
      </c>
      <c r="O89" s="44"/>
      <c r="P89" s="44"/>
    </row>
    <row r="90" spans="1:16" ht="15.75">
      <c r="A90" s="1">
        <f>A89+1</f>
        <v>41681</v>
      </c>
      <c r="B90" s="23" t="str">
        <f>IF(AND(WEEKDAY($A90,2)&lt;6,COUNTIF(JF,$A90)=0),INDEX($L$18:$O$18,,COLUMN()-1),"")</f>
        <v>Présent</v>
      </c>
      <c r="C90" s="51">
        <f>IF(AND(WEEKDAY($A90,2)&lt;6,COUNTIF(JF,$A90)=0),INDEX($L$18:$O$18,,COLUMN()-1),"")</f>
        <v>0.29166756666666699</v>
      </c>
      <c r="D90" s="51">
        <f>IF(AND(WEEKDAY($A90,2)&lt;6,COUNTIF(JF,$A90)=0),INDEX($L$18:$O$18,,COLUMN()-1),"")</f>
        <v>0.61458526666666702</v>
      </c>
      <c r="E90" s="51">
        <f>IF(AND(WEEKDAY($A90,2)&lt;6,COUNTIF(JF,$A90)=0),INDEX($L$18:$O$18,,COLUMN()-1),"")</f>
        <v>3.1250066666666701E-2</v>
      </c>
      <c r="F90" s="31">
        <f>IFERROR(IF(H90="","",(H90-G90)),"")</f>
        <v>0.29166666666666669</v>
      </c>
      <c r="G90" s="31">
        <f>IFERROR(IF(H90&lt;$P$22,$P$23,IF(H90&gt;$P$22,(H90-$P$22))),"")</f>
        <v>9.6666666665745637E-7</v>
      </c>
      <c r="H90" s="31">
        <f>IFERROR(IF(E90="","",D90-C90-E90),"")</f>
        <v>0.29166763333333334</v>
      </c>
      <c r="J90" s="10">
        <f>WEEKNUM(A90,2)</f>
        <v>7</v>
      </c>
      <c r="M90" s="28">
        <f>P23</f>
        <v>0</v>
      </c>
      <c r="N90" s="28">
        <f>N89+0.0104167</f>
        <v>0.32291769999999997</v>
      </c>
      <c r="O90" s="44"/>
      <c r="P90" s="44"/>
    </row>
    <row r="91" spans="1:16" ht="15.75">
      <c r="A91" s="1">
        <f>A90+1</f>
        <v>41682</v>
      </c>
      <c r="B91" s="23" t="str">
        <f>IF(AND(WEEKDAY($A91,2)&lt;6,COUNTIF(JF,$A91)=0),INDEX($L$18:$O$18,,COLUMN()-1),"")</f>
        <v>Présent</v>
      </c>
      <c r="C91" s="51">
        <f>IF(AND(WEEKDAY($A91,2)&lt;6,COUNTIF(JF,$A91)=0),INDEX($L$18:$O$18,,COLUMN()-1),"")</f>
        <v>0.29166756666666699</v>
      </c>
      <c r="D91" s="51">
        <f>IF(AND(WEEKDAY($A91,2)&lt;6,COUNTIF(JF,$A91)=0),INDEX($L$18:$O$18,,COLUMN()-1),"")</f>
        <v>0.61458526666666702</v>
      </c>
      <c r="E91" s="51">
        <f>IF(AND(WEEKDAY($A91,2)&lt;6,COUNTIF(JF,$A91)=0),INDEX($L$18:$O$18,,COLUMN()-1),"")</f>
        <v>3.1250066666666701E-2</v>
      </c>
      <c r="F91" s="31">
        <f>IFERROR(IF(H91="","",(H91-G91)),"")</f>
        <v>0.29166666666666669</v>
      </c>
      <c r="G91" s="31">
        <f>IFERROR(IF(H91&lt;$P$22,$P$23,IF(H91&gt;$P$22,(H91-$P$22))),"")</f>
        <v>9.6666666665745637E-7</v>
      </c>
      <c r="H91" s="31">
        <f>IFERROR(IF(E91="","",D91-C91-E91),"")</f>
        <v>0.29166763333333334</v>
      </c>
      <c r="J91" s="10">
        <f>WEEKNUM(A91,2)</f>
        <v>7</v>
      </c>
      <c r="M91" s="28">
        <f>M90+0.0104167</f>
        <v>1.0416699999999999E-2</v>
      </c>
      <c r="N91" s="28">
        <f>N90+0.0104167</f>
        <v>0.33333439999999998</v>
      </c>
      <c r="O91" s="44"/>
      <c r="P91" s="44"/>
    </row>
    <row r="92" spans="1:16" ht="15.75">
      <c r="A92" s="1">
        <f>A91+1</f>
        <v>41683</v>
      </c>
      <c r="B92" s="23" t="str">
        <f>IF(AND(WEEKDAY($A92,2)&lt;6,COUNTIF(JF,$A92)=0),INDEX($L$18:$O$18,,COLUMN()-1),"")</f>
        <v>Présent</v>
      </c>
      <c r="C92" s="51">
        <f>IF(AND(WEEKDAY($A92,2)&lt;6,COUNTIF(JF,$A92)=0),INDEX($L$18:$O$18,,COLUMN()-1),"")</f>
        <v>0.29166756666666699</v>
      </c>
      <c r="D92" s="51">
        <f>IF(AND(WEEKDAY($A92,2)&lt;6,COUNTIF(JF,$A92)=0),INDEX($L$18:$O$18,,COLUMN()-1),"")</f>
        <v>0.61458526666666702</v>
      </c>
      <c r="E92" s="51">
        <f>IF(AND(WEEKDAY($A92,2)&lt;6,COUNTIF(JF,$A92)=0),INDEX($L$18:$O$18,,COLUMN()-1),"")</f>
        <v>3.1250066666666701E-2</v>
      </c>
      <c r="F92" s="31">
        <f>IFERROR(IF(H92="","",(H92-G92)),"")</f>
        <v>0.29166666666666669</v>
      </c>
      <c r="G92" s="31">
        <f>IFERROR(IF(H92&lt;$P$22,$P$23,IF(H92&gt;$P$22,(H92-$P$22))),"")</f>
        <v>9.6666666665745637E-7</v>
      </c>
      <c r="H92" s="31">
        <f>IFERROR(IF(E92="","",D92-C92-E92),"")</f>
        <v>0.29166763333333334</v>
      </c>
      <c r="J92" s="10">
        <f>WEEKNUM(A92,2)</f>
        <v>7</v>
      </c>
      <c r="M92" s="28">
        <f>M91+0.0104167</f>
        <v>2.0833399999999998E-2</v>
      </c>
      <c r="N92" s="28">
        <f>N91+0.0104167</f>
        <v>0.34375109999999998</v>
      </c>
      <c r="O92" s="44"/>
      <c r="P92" s="44"/>
    </row>
    <row r="93" spans="1:16" ht="15.75">
      <c r="A93" s="1">
        <f>A92+1</f>
        <v>41684</v>
      </c>
      <c r="B93" s="23" t="str">
        <f>IF(AND(WEEKDAY($A93,2)&lt;6,COUNTIF(JF,$A93)=0),INDEX($L$18:$O$18,,COLUMN()-1),"")</f>
        <v>Présent</v>
      </c>
      <c r="C93" s="51">
        <f>IF(AND(WEEKDAY($A93,2)&lt;6,COUNTIF(JF,$A93)=0),INDEX($L$18:$O$18,,COLUMN()-1),"")</f>
        <v>0.29166756666666699</v>
      </c>
      <c r="D93" s="51">
        <f>IF(AND(WEEKDAY($A93,2)&lt;6,COUNTIF(JF,$A93)=0),INDEX($L$18:$O$18,,COLUMN()-1),"")</f>
        <v>0.61458526666666702</v>
      </c>
      <c r="E93" s="51">
        <f>IF(AND(WEEKDAY($A93,2)&lt;6,COUNTIF(JF,$A93)=0),INDEX($L$18:$O$18,,COLUMN()-1),"")</f>
        <v>3.1250066666666701E-2</v>
      </c>
      <c r="F93" s="31">
        <f>IFERROR(IF(H93="","",(H93-G93)),"")</f>
        <v>0.29166666666666669</v>
      </c>
      <c r="G93" s="31">
        <f>IFERROR(IF(H93&lt;$P$22,$P$23,IF(H93&gt;$P$22,(H93-$P$22))),"")</f>
        <v>9.6666666665745637E-7</v>
      </c>
      <c r="H93" s="31">
        <f>IFERROR(IF(E93="","",D93-C93-E93),"")</f>
        <v>0.29166763333333334</v>
      </c>
      <c r="J93" s="10">
        <f>WEEKNUM(A93,2)</f>
        <v>7</v>
      </c>
      <c r="M93" s="28">
        <f>M92+0.0104167</f>
        <v>3.1250099999999996E-2</v>
      </c>
      <c r="N93" s="28">
        <f>N92+0.0104167</f>
        <v>0.35416779999999998</v>
      </c>
      <c r="O93" s="44"/>
      <c r="P93" s="44"/>
    </row>
    <row r="94" spans="1:16" ht="15.75">
      <c r="A94" s="1">
        <f>A93+1</f>
        <v>41685</v>
      </c>
      <c r="B94" s="23" t="str">
        <f>IF(AND(WEEKDAY($A94,2)&lt;6,COUNTIF(JF,$A94)=0),INDEX($L$18:$O$18,,COLUMN()-1),"")</f>
        <v/>
      </c>
      <c r="C94" s="51" t="str">
        <f>IF(AND(WEEKDAY($A94,2)&lt;6,COUNTIF(JF,$A94)=0),INDEX($L$18:$O$18,,COLUMN()-1),"")</f>
        <v/>
      </c>
      <c r="D94" s="51" t="str">
        <f>IF(AND(WEEKDAY($A94,2)&lt;6,COUNTIF(JF,$A94)=0),INDEX($L$18:$O$18,,COLUMN()-1),"")</f>
        <v/>
      </c>
      <c r="E94" s="51" t="str">
        <f>IF(AND(WEEKDAY($A94,2)&lt;6,COUNTIF(JF,$A94)=0),INDEX($L$18:$O$18,,COLUMN()-1),"")</f>
        <v/>
      </c>
      <c r="F94" s="31" t="str">
        <f>IFERROR(IF(H94="","",(H94-G94)),"")</f>
        <v/>
      </c>
      <c r="G94" s="31" t="str">
        <f>IFERROR(IF(H94&lt;$P$22,$P$23,IF(H94&gt;$P$22,(H94-$P$22))),"")</f>
        <v/>
      </c>
      <c r="H94" s="31" t="str">
        <f>IFERROR(IF(E94="","",D94-C94-E94),"")</f>
        <v/>
      </c>
      <c r="J94" s="10">
        <f>WEEKNUM(A94,2)</f>
        <v>7</v>
      </c>
      <c r="M94" s="28">
        <f>M93+0.0104167</f>
        <v>4.1666799999999997E-2</v>
      </c>
      <c r="N94" s="28">
        <f>N93+0.0104167</f>
        <v>0.36458449999999998</v>
      </c>
      <c r="O94" s="44"/>
      <c r="P94" s="44"/>
    </row>
    <row r="95" spans="1:16" ht="15.75">
      <c r="A95" s="1">
        <f>A94+1</f>
        <v>41686</v>
      </c>
      <c r="B95" s="23" t="str">
        <f>IF(AND(WEEKDAY($A95,2)&lt;6,COUNTIF(JF,$A95)=0),INDEX($L$18:$O$18,,COLUMN()-1),"")</f>
        <v/>
      </c>
      <c r="C95" s="51" t="str">
        <f>IF(AND(WEEKDAY($A95,2)&lt;6,COUNTIF(JF,$A95)=0),INDEX($L$18:$O$18,,COLUMN()-1),"")</f>
        <v/>
      </c>
      <c r="D95" s="51" t="str">
        <f>IF(AND(WEEKDAY($A95,2)&lt;6,COUNTIF(JF,$A95)=0),INDEX($L$18:$O$18,,COLUMN()-1),"")</f>
        <v/>
      </c>
      <c r="E95" s="51" t="str">
        <f>IF(AND(WEEKDAY($A95,2)&lt;6,COUNTIF(JF,$A95)=0),INDEX($L$18:$O$18,,COLUMN()-1),"")</f>
        <v/>
      </c>
      <c r="F95" s="31" t="str">
        <f>IFERROR(IF(H95="","",(H95-G95)),"")</f>
        <v/>
      </c>
      <c r="G95" s="31" t="str">
        <f>IFERROR(IF(H95&lt;$P$22,$P$23,IF(H95&gt;$P$22,(H95-$P$22))),"")</f>
        <v/>
      </c>
      <c r="H95" s="31" t="str">
        <f>IFERROR(IF(E95="","",D95-C95-E95),"")</f>
        <v/>
      </c>
      <c r="J95" s="10">
        <f>WEEKNUM(A95,2)</f>
        <v>7</v>
      </c>
      <c r="M95" s="28">
        <f>M94+0.0104167</f>
        <v>5.2083499999999998E-2</v>
      </c>
      <c r="N95" s="28">
        <f>N94+0.0104167</f>
        <v>0.37500119999999998</v>
      </c>
      <c r="O95" s="44"/>
      <c r="P95" s="44"/>
    </row>
    <row r="96" spans="1:16" ht="15.75">
      <c r="A96" s="1">
        <f>A95+1</f>
        <v>41687</v>
      </c>
      <c r="B96" s="23" t="str">
        <f>IF(AND(WEEKDAY($A96,2)&lt;6,COUNTIF(JF,$A96)=0),INDEX($L$18:$O$18,,COLUMN()-1),"")</f>
        <v>Présent</v>
      </c>
      <c r="C96" s="51">
        <f>IF(AND(WEEKDAY($A96,2)&lt;6,COUNTIF(JF,$A96)=0),INDEX($L$18:$O$18,,COLUMN()-1),"")</f>
        <v>0.29166756666666699</v>
      </c>
      <c r="D96" s="51">
        <f>IF(AND(WEEKDAY($A96,2)&lt;6,COUNTIF(JF,$A96)=0),INDEX($L$18:$O$18,,COLUMN()-1),"")</f>
        <v>0.61458526666666702</v>
      </c>
      <c r="E96" s="51">
        <f>IF(AND(WEEKDAY($A96,2)&lt;6,COUNTIF(JF,$A96)=0),INDEX($L$18:$O$18,,COLUMN()-1),"")</f>
        <v>3.1250066666666701E-2</v>
      </c>
      <c r="F96" s="31">
        <f>IFERROR(IF(H96="","",(H96-G96)),"")</f>
        <v>0.29166666666666669</v>
      </c>
      <c r="G96" s="31">
        <f>IFERROR(IF(H96&lt;$P$22,$P$23,IF(H96&gt;$P$22,(H96-$P$22))),"")</f>
        <v>9.6666666665745637E-7</v>
      </c>
      <c r="H96" s="31">
        <f>IFERROR(IF(E96="","",D96-C96-E96),"")</f>
        <v>0.29166763333333334</v>
      </c>
      <c r="J96" s="10">
        <f>WEEKNUM(A96,2)</f>
        <v>8</v>
      </c>
      <c r="M96" s="28">
        <f>M95+0.0104167</f>
        <v>6.2500199999999992E-2</v>
      </c>
      <c r="N96" s="28">
        <f>N95+0.0104167</f>
        <v>0.38541789999999998</v>
      </c>
      <c r="O96" s="44"/>
      <c r="P96" s="44"/>
    </row>
    <row r="97" spans="1:16" ht="15.75">
      <c r="A97" s="1">
        <f>A96+1</f>
        <v>41688</v>
      </c>
      <c r="B97" s="23" t="str">
        <f>IF(AND(WEEKDAY($A97,2)&lt;6,COUNTIF(JF,$A97)=0),INDEX($L$18:$O$18,,COLUMN()-1),"")</f>
        <v>Présent</v>
      </c>
      <c r="C97" s="51">
        <f>IF(AND(WEEKDAY($A97,2)&lt;6,COUNTIF(JF,$A97)=0),INDEX($L$18:$O$18,,COLUMN()-1),"")</f>
        <v>0.29166756666666699</v>
      </c>
      <c r="D97" s="51">
        <f>IF(AND(WEEKDAY($A97,2)&lt;6,COUNTIF(JF,$A97)=0),INDEX($L$18:$O$18,,COLUMN()-1),"")</f>
        <v>0.61458526666666702</v>
      </c>
      <c r="E97" s="51">
        <f>IF(AND(WEEKDAY($A97,2)&lt;6,COUNTIF(JF,$A97)=0),INDEX($L$18:$O$18,,COLUMN()-1),"")</f>
        <v>3.1250066666666701E-2</v>
      </c>
      <c r="F97" s="31">
        <f>IFERROR(IF(H97="","",(H97-G97)),"")</f>
        <v>0.29166666666666669</v>
      </c>
      <c r="G97" s="31">
        <f>IFERROR(IF(H97&lt;$P$22,$P$23,IF(H97&gt;$P$22,(H97-$P$22))),"")</f>
        <v>9.6666666665745637E-7</v>
      </c>
      <c r="H97" s="31">
        <f>IFERROR(IF(E97="","",D97-C97-E97),"")</f>
        <v>0.29166763333333334</v>
      </c>
      <c r="J97" s="10">
        <f>WEEKNUM(A97,2)</f>
        <v>8</v>
      </c>
      <c r="M97" s="28">
        <f>M96+0.0104167</f>
        <v>7.2916899999999993E-2</v>
      </c>
      <c r="N97" s="28">
        <f>N96+0.0104167</f>
        <v>0.39583459999999998</v>
      </c>
      <c r="O97" s="44"/>
      <c r="P97" s="44"/>
    </row>
    <row r="98" spans="1:16" ht="15.75">
      <c r="A98" s="1">
        <f>A97+1</f>
        <v>41689</v>
      </c>
      <c r="B98" s="23" t="str">
        <f>IF(AND(WEEKDAY($A98,2)&lt;6,COUNTIF(JF,$A98)=0),INDEX($L$18:$O$18,,COLUMN()-1),"")</f>
        <v>Présent</v>
      </c>
      <c r="C98" s="51">
        <f>IF(AND(WEEKDAY($A98,2)&lt;6,COUNTIF(JF,$A98)=0),INDEX($L$18:$O$18,,COLUMN()-1),"")</f>
        <v>0.29166756666666699</v>
      </c>
      <c r="D98" s="51">
        <v>0.61458526666666702</v>
      </c>
      <c r="E98" s="51">
        <f>IF(AND(WEEKDAY($A98,2)&lt;6,COUNTIF(JF,$A98)=0),INDEX($L$18:$O$18,,COLUMN()-1),"")</f>
        <v>3.1250066666666701E-2</v>
      </c>
      <c r="F98" s="31">
        <f>IFERROR(IF(H98="","",(H98-G98)),"")</f>
        <v>0.29166666666666669</v>
      </c>
      <c r="G98" s="31">
        <f>IFERROR(IF(H98&lt;$P$22,$P$23,IF(H98&gt;$P$22,(H98-$P$22))),"")</f>
        <v>9.6666666665745637E-7</v>
      </c>
      <c r="H98" s="31">
        <f>IFERROR(IF(E98="","",D98-C98-E98),"")</f>
        <v>0.29166763333333334</v>
      </c>
      <c r="J98" s="10">
        <f>WEEKNUM(A98,2)</f>
        <v>8</v>
      </c>
      <c r="M98" s="28">
        <f>M97+0.0104167</f>
        <v>8.3333599999999994E-2</v>
      </c>
      <c r="N98" s="28">
        <f>N97+0.0104167</f>
        <v>0.40625129999999998</v>
      </c>
      <c r="O98" s="44"/>
      <c r="P98" s="44"/>
    </row>
    <row r="99" spans="1:16" ht="15.75">
      <c r="A99" s="1">
        <f>A98+1</f>
        <v>41690</v>
      </c>
      <c r="B99" s="23" t="str">
        <f>IF(AND(WEEKDAY($A99,2)&lt;6,COUNTIF(JF,$A99)=0),INDEX($L$18:$O$18,,COLUMN()-1),"")</f>
        <v>Présent</v>
      </c>
      <c r="C99" s="51">
        <f>IF(AND(WEEKDAY($A99,2)&lt;6,COUNTIF(JF,$A99)=0),INDEX($L$18:$O$18,,COLUMN()-1),"")</f>
        <v>0.29166756666666699</v>
      </c>
      <c r="D99" s="51">
        <f>IF(AND(WEEKDAY($A99,2)&lt;6,COUNTIF(JF,$A99)=0),INDEX($L$18:$O$18,,COLUMN()-1),"")</f>
        <v>0.61458526666666702</v>
      </c>
      <c r="E99" s="51">
        <f>IF(AND(WEEKDAY($A99,2)&lt;6,COUNTIF(JF,$A99)=0),INDEX($L$18:$O$18,,COLUMN()-1),"")</f>
        <v>3.1250066666666701E-2</v>
      </c>
      <c r="F99" s="31">
        <f>IFERROR(IF(H99="","",(H99-G99)),"")</f>
        <v>0.29166666666666669</v>
      </c>
      <c r="G99" s="31">
        <f>IFERROR(IF(H99&lt;$P$22,$P$23,IF(H99&gt;$P$22,(H99-$P$22))),"")</f>
        <v>9.6666666665745637E-7</v>
      </c>
      <c r="H99" s="31">
        <f>IFERROR(IF(E99="","",D99-C99-E99),"")</f>
        <v>0.29166763333333334</v>
      </c>
      <c r="J99" s="10">
        <f>WEEKNUM(A99,2)</f>
        <v>8</v>
      </c>
      <c r="M99" s="28">
        <f>M98+0.0104167</f>
        <v>9.3750299999999995E-2</v>
      </c>
      <c r="N99" s="28">
        <f>N98+0.0104167</f>
        <v>0.41666799999999998</v>
      </c>
      <c r="O99" s="44"/>
      <c r="P99" s="44"/>
    </row>
    <row r="100" spans="1:16" ht="15.75">
      <c r="A100" s="1">
        <f>A99+1</f>
        <v>41691</v>
      </c>
      <c r="B100" s="23" t="str">
        <f>IF(AND(WEEKDAY($A100,2)&lt;6,COUNTIF(JF,$A100)=0),INDEX($L$18:$O$18,,COLUMN()-1),"")</f>
        <v>Présent</v>
      </c>
      <c r="C100" s="51">
        <f>IF(AND(WEEKDAY($A100,2)&lt;6,COUNTIF(JF,$A100)=0),INDEX($L$18:$O$18,,COLUMN()-1),"")</f>
        <v>0.29166756666666699</v>
      </c>
      <c r="D100" s="51">
        <f>IF(AND(WEEKDAY($A100,2)&lt;6,COUNTIF(JF,$A100)=0),INDEX($L$18:$O$18,,COLUMN()-1),"")</f>
        <v>0.61458526666666702</v>
      </c>
      <c r="E100" s="51">
        <f>IF(AND(WEEKDAY($A100,2)&lt;6,COUNTIF(JF,$A100)=0),INDEX($L$18:$O$18,,COLUMN()-1),"")</f>
        <v>3.1250066666666701E-2</v>
      </c>
      <c r="F100" s="31">
        <f>IFERROR(IF(H100="","",(H100-G100)),"")</f>
        <v>0.29166666666666669</v>
      </c>
      <c r="G100" s="31">
        <f>IFERROR(IF(H100&lt;$P$22,$P$23,IF(H100&gt;$P$22,(H100-$P$22))),"")</f>
        <v>9.6666666665745637E-7</v>
      </c>
      <c r="H100" s="31">
        <f>IFERROR(IF(E100="","",D100-C100-E100),"")</f>
        <v>0.29166763333333334</v>
      </c>
      <c r="J100" s="10">
        <f>WEEKNUM(A100,2)</f>
        <v>8</v>
      </c>
      <c r="M100" s="28">
        <f>M99+0.0104167</f>
        <v>0.104167</v>
      </c>
      <c r="N100" s="28">
        <f>N99+0.0104167</f>
        <v>0.42708469999999998</v>
      </c>
      <c r="O100" s="44"/>
      <c r="P100" s="44"/>
    </row>
    <row r="101" spans="1:16" ht="15.75">
      <c r="A101" s="1">
        <f>A100+1</f>
        <v>41692</v>
      </c>
      <c r="B101" s="23" t="str">
        <f>IF(AND(WEEKDAY($A101,2)&lt;6,COUNTIF(JF,$A101)=0),INDEX($L$18:$O$18,,COLUMN()-1),"")</f>
        <v/>
      </c>
      <c r="C101" s="51" t="str">
        <f>IF(AND(WEEKDAY($A101,2)&lt;6,COUNTIF(JF,$A101)=0),INDEX($L$18:$O$18,,COLUMN()-1),"")</f>
        <v/>
      </c>
      <c r="D101" s="51" t="str">
        <f>IF(AND(WEEKDAY($A101,2)&lt;6,COUNTIF(JF,$A101)=0),INDEX($L$18:$O$18,,COLUMN()-1),"")</f>
        <v/>
      </c>
      <c r="E101" s="51" t="str">
        <f>IF(AND(WEEKDAY($A101,2)&lt;6,COUNTIF(JF,$A101)=0),INDEX($L$18:$O$18,,COLUMN()-1),"")</f>
        <v/>
      </c>
      <c r="F101" s="31" t="str">
        <f>IFERROR(IF(H101="","",(H101-G101)),"")</f>
        <v/>
      </c>
      <c r="G101" s="31" t="str">
        <f>IFERROR(IF(H101&lt;$P$22,$P$23,IF(H101&gt;$P$22,(H101-$P$22))),"")</f>
        <v/>
      </c>
      <c r="H101" s="31" t="str">
        <f>IFERROR(IF(E101="","",D101-C101-E101),"")</f>
        <v/>
      </c>
      <c r="J101" s="10">
        <f>WEEKNUM(A101,2)</f>
        <v>8</v>
      </c>
      <c r="M101" s="28">
        <f>M100+0.0104167</f>
        <v>0.1145837</v>
      </c>
      <c r="N101" s="28">
        <f>N100+0.0104167</f>
        <v>0.43750139999999998</v>
      </c>
      <c r="O101" s="44"/>
      <c r="P101" s="44"/>
    </row>
    <row r="102" spans="1:16" ht="15.75">
      <c r="A102" s="1">
        <f>A101+1</f>
        <v>41693</v>
      </c>
      <c r="B102" s="23" t="str">
        <f>IF(AND(WEEKDAY($A102,2)&lt;6,COUNTIF(JF,$A102)=0),INDEX($L$18:$O$18,,COLUMN()-1),"")</f>
        <v/>
      </c>
      <c r="C102" s="51" t="str">
        <f>IF(AND(WEEKDAY($A102,2)&lt;6,COUNTIF(JF,$A102)=0),INDEX($L$18:$O$18,,COLUMN()-1),"")</f>
        <v/>
      </c>
      <c r="D102" s="51" t="str">
        <f>IF(AND(WEEKDAY($A102,2)&lt;6,COUNTIF(JF,$A102)=0),INDEX($L$18:$O$18,,COLUMN()-1),"")</f>
        <v/>
      </c>
      <c r="E102" s="51" t="str">
        <f>IF(AND(WEEKDAY($A102,2)&lt;6,COUNTIF(JF,$A102)=0),INDEX($L$18:$O$18,,COLUMN()-1),"")</f>
        <v/>
      </c>
      <c r="F102" s="31" t="str">
        <f>IFERROR(IF(H102="","",(H102-G102)),"")</f>
        <v/>
      </c>
      <c r="G102" s="31" t="str">
        <f>IFERROR(IF(H102&lt;$P$22,$P$23,IF(H102&gt;$P$22,(H102-$P$22))),"")</f>
        <v/>
      </c>
      <c r="H102" s="31" t="str">
        <f>IFERROR(IF(E102="","",D102-C102-E102),"")</f>
        <v/>
      </c>
      <c r="J102" s="10">
        <f>WEEKNUM(A102,2)</f>
        <v>8</v>
      </c>
      <c r="M102" s="28">
        <f>M101+0.0104167</f>
        <v>0.12500039999999998</v>
      </c>
      <c r="N102" s="28">
        <f>N101+0.0104167</f>
        <v>0.44791809999999999</v>
      </c>
      <c r="O102" s="44"/>
      <c r="P102" s="44"/>
    </row>
    <row r="103" spans="1:16" ht="15.75">
      <c r="A103" s="1">
        <f>A102+1</f>
        <v>41694</v>
      </c>
      <c r="B103" s="23" t="str">
        <f>IF(AND(WEEKDAY($A103,2)&lt;6,COUNTIF(JF,$A103)=0),INDEX($L$18:$O$18,,COLUMN()-1),"")</f>
        <v>Présent</v>
      </c>
      <c r="C103" s="51">
        <f>IF(AND(WEEKDAY($A103,2)&lt;6,COUNTIF(JF,$A103)=0),INDEX($L$18:$O$18,,COLUMN()-1),"")</f>
        <v>0.29166756666666699</v>
      </c>
      <c r="D103" s="51">
        <f>IF(AND(WEEKDAY($A103,2)&lt;6,COUNTIF(JF,$A103)=0),INDEX($L$18:$O$18,,COLUMN()-1),"")</f>
        <v>0.61458526666666702</v>
      </c>
      <c r="E103" s="51">
        <f>IF(AND(WEEKDAY($A103,2)&lt;6,COUNTIF(JF,$A103)=0),INDEX($L$18:$O$18,,COLUMN()-1),"")</f>
        <v>3.1250066666666701E-2</v>
      </c>
      <c r="F103" s="31">
        <f>IFERROR(IF(H103="","",(H103-G103)),"")</f>
        <v>0.29166666666666669</v>
      </c>
      <c r="G103" s="31">
        <f>IFERROR(IF(H103&lt;$P$22,$P$23,IF(H103&gt;$P$22,(H103-$P$22))),"")</f>
        <v>9.6666666665745637E-7</v>
      </c>
      <c r="H103" s="31">
        <f>IFERROR(IF(E103="","",D103-C103-E103),"")</f>
        <v>0.29166763333333334</v>
      </c>
      <c r="J103" s="10">
        <f>WEEKNUM(A103,2)</f>
        <v>9</v>
      </c>
      <c r="M103" s="28">
        <f>M102+0.0104167</f>
        <v>0.13541709999999998</v>
      </c>
      <c r="N103" s="28">
        <f>N102+0.0104167</f>
        <v>0.45833479999999999</v>
      </c>
      <c r="O103" s="44"/>
      <c r="P103" s="44"/>
    </row>
    <row r="104" spans="1:16" ht="15.75">
      <c r="A104" s="1">
        <f>A103+1</f>
        <v>41695</v>
      </c>
      <c r="B104" s="23" t="str">
        <f>IF(AND(WEEKDAY($A104,2)&lt;6,COUNTIF(JF,$A104)=0),INDEX($L$18:$O$18,,COLUMN()-1),"")</f>
        <v>Présent</v>
      </c>
      <c r="C104" s="51">
        <f>IF(AND(WEEKDAY($A104,2)&lt;6,COUNTIF(JF,$A104)=0),INDEX($L$18:$O$18,,COLUMN()-1),"")</f>
        <v>0.29166756666666699</v>
      </c>
      <c r="D104" s="51">
        <f>IF(AND(WEEKDAY($A104,2)&lt;6,COUNTIF(JF,$A104)=0),INDEX($L$18:$O$18,,COLUMN()-1),"")</f>
        <v>0.61458526666666702</v>
      </c>
      <c r="E104" s="51">
        <f>IF(AND(WEEKDAY($A104,2)&lt;6,COUNTIF(JF,$A104)=0),INDEX($L$18:$O$18,,COLUMN()-1),"")</f>
        <v>3.1250066666666701E-2</v>
      </c>
      <c r="F104" s="31">
        <f>IFERROR(IF(H104="","",(H104-G104)),"")</f>
        <v>0.29166666666666669</v>
      </c>
      <c r="G104" s="31">
        <f>IFERROR(IF(H104&lt;$P$22,$P$23,IF(H104&gt;$P$22,(H104-$P$22))),"")</f>
        <v>9.6666666665745637E-7</v>
      </c>
      <c r="H104" s="31">
        <f>IFERROR(IF(E104="","",D104-C104-E104),"")</f>
        <v>0.29166763333333334</v>
      </c>
      <c r="J104" s="10">
        <f>WEEKNUM(A104,2)</f>
        <v>9</v>
      </c>
      <c r="M104" s="28">
        <f>M103+0.0104167</f>
        <v>0.14583379999999999</v>
      </c>
      <c r="N104" s="28">
        <f>N103+0.0104167</f>
        <v>0.46875149999999999</v>
      </c>
      <c r="O104" s="44"/>
      <c r="P104" s="44"/>
    </row>
    <row r="105" spans="1:16" ht="15.75">
      <c r="A105" s="1">
        <f>A104+1</f>
        <v>41696</v>
      </c>
      <c r="B105" s="23" t="str">
        <f>IF(AND(WEEKDAY($A105,2)&lt;6,COUNTIF(JF,$A105)=0),INDEX($L$18:$O$18,,COLUMN()-1),"")</f>
        <v>Présent</v>
      </c>
      <c r="C105" s="51">
        <f>IF(AND(WEEKDAY($A105,2)&lt;6,COUNTIF(JF,$A105)=0),INDEX($L$18:$O$18,,COLUMN()-1),"")</f>
        <v>0.29166756666666699</v>
      </c>
      <c r="D105" s="51">
        <f>IF(AND(WEEKDAY($A105,2)&lt;6,COUNTIF(JF,$A105)=0),INDEX($L$18:$O$18,,COLUMN()-1),"")</f>
        <v>0.61458526666666702</v>
      </c>
      <c r="E105" s="51">
        <f>IF(AND(WEEKDAY($A105,2)&lt;6,COUNTIF(JF,$A105)=0),INDEX($L$18:$O$18,,COLUMN()-1),"")</f>
        <v>3.1250066666666701E-2</v>
      </c>
      <c r="F105" s="31">
        <f>IFERROR(IF(H105="","",(H105-G105)),"")</f>
        <v>0.29166666666666669</v>
      </c>
      <c r="G105" s="31">
        <f>IFERROR(IF(H105&lt;$P$22,$P$23,IF(H105&gt;$P$22,(H105-$P$22))),"")</f>
        <v>9.6666666665745637E-7</v>
      </c>
      <c r="H105" s="31">
        <f>IFERROR(IF(E105="","",D105-C105-E105),"")</f>
        <v>0.29166763333333334</v>
      </c>
      <c r="J105" s="10">
        <f>WEEKNUM(A105,2)</f>
        <v>9</v>
      </c>
      <c r="M105" s="28">
        <f>M104+0.0104167</f>
        <v>0.15625049999999999</v>
      </c>
      <c r="N105" s="28">
        <f>N104+0.0104167</f>
        <v>0.47916819999999999</v>
      </c>
      <c r="O105" s="44"/>
      <c r="P105" s="44"/>
    </row>
    <row r="106" spans="1:16" ht="15.75">
      <c r="A106" s="1">
        <f>A105+1</f>
        <v>41697</v>
      </c>
      <c r="B106" s="23" t="str">
        <f>IF($A106="","",IF(AND(WEEKDAY($A106,2)&lt;6,COUNTIF(JF,$A106)=0),INDEX($L$18:$O$18,,COLUMN()-1),""))</f>
        <v>Présent</v>
      </c>
      <c r="C106" s="51">
        <f>IF($A106="","",IF(AND(WEEKDAY($A106,2)&lt;6,COUNTIF(JF,$A106)=0),INDEX($L$18:$O$18,,COLUMN()-1),""))</f>
        <v>0.29166756666666699</v>
      </c>
      <c r="D106" s="51">
        <f>IF($A106="","",IF(AND(WEEKDAY($A106,2)&lt;6,COUNTIF(JF,$A106)=0),INDEX($L$18:$O$18,,COLUMN()-1),""))</f>
        <v>0.61458526666666702</v>
      </c>
      <c r="E106" s="51">
        <f>IF($A106="","",IF(AND(WEEKDAY($A106,2)&lt;6,COUNTIF(JF,$A106)=0),INDEX($L$18:$O$18,,COLUMN()-1),""))</f>
        <v>3.1250066666666701E-2</v>
      </c>
      <c r="F106" s="31">
        <f>IFERROR(IF(H106="","",(H106-G106)),"")</f>
        <v>0.29166666666666669</v>
      </c>
      <c r="G106" s="31">
        <f>IFERROR(IF(H106&lt;$P$22,$P$23,IF(H106&gt;$P$22,(H106-$P$22))),"")</f>
        <v>9.6666666665745637E-7</v>
      </c>
      <c r="H106" s="31">
        <f>IFERROR(IF(E106="","",D106-C106-E106),"")</f>
        <v>0.29166763333333334</v>
      </c>
      <c r="J106" s="10">
        <f>WEEKNUM(A106,2)</f>
        <v>9</v>
      </c>
      <c r="M106" s="28">
        <f>M105+0.0104167</f>
        <v>0.16666719999999999</v>
      </c>
      <c r="N106" s="28">
        <f>N105+0.0104167</f>
        <v>0.48958489999999999</v>
      </c>
      <c r="O106" s="44"/>
      <c r="P106" s="44"/>
    </row>
    <row r="107" spans="1:16" ht="15.75">
      <c r="A107" s="1">
        <f>A106+1</f>
        <v>41698</v>
      </c>
      <c r="B107" s="23" t="str">
        <f>IF($A107="","",IF(AND(WEEKDAY($A107,2)&lt;6,COUNTIF(JF,$A107)=0),INDEX($L$18:$O$18,,COLUMN()-1),""))</f>
        <v>Présent</v>
      </c>
      <c r="C107" s="51">
        <f>IF($A107="","",IF(AND(WEEKDAY($A107,2)&lt;6,COUNTIF(JF,$A107)=0),INDEX($L$18:$O$18,,COLUMN()-1),""))</f>
        <v>0.29166756666666699</v>
      </c>
      <c r="D107" s="51">
        <f>IF($A107="","",IF(AND(WEEKDAY($A107,2)&lt;6,COUNTIF(JF,$A107)=0),INDEX($L$18:$O$18,,COLUMN()-1),""))</f>
        <v>0.61458526666666702</v>
      </c>
      <c r="E107" s="51">
        <f>IF($A107="","",IF(AND(WEEKDAY($A107,2)&lt;6,COUNTIF(JF,$A107)=0),INDEX($L$18:$O$18,,COLUMN()-1),""))</f>
        <v>3.1250066666666701E-2</v>
      </c>
      <c r="F107" s="31">
        <f>IFERROR(IF(H107="","",(H107-G107)),"")</f>
        <v>0.29166666666666669</v>
      </c>
      <c r="G107" s="31">
        <f>IFERROR(IF(H107&lt;$P$22,$P$23,IF(H107&gt;$P$22,(H107-$P$22))),"")</f>
        <v>9.6666666665745637E-7</v>
      </c>
      <c r="H107" s="31">
        <f>IFERROR(IF(E107="","",D107-C107-E107),"")</f>
        <v>0.29166763333333334</v>
      </c>
      <c r="J107" s="10">
        <f>IF(A107="","",WEEKNUM(A107,2))</f>
        <v>9</v>
      </c>
      <c r="M107" s="28">
        <f>M106+0.0104167</f>
        <v>0.17708389999999999</v>
      </c>
      <c r="N107" s="28">
        <f>N106+0.0104167</f>
        <v>0.50000159999999993</v>
      </c>
      <c r="O107" s="44"/>
      <c r="P107" s="44"/>
    </row>
    <row r="108" spans="1:16" ht="15.75">
      <c r="A108" s="1" t="str">
        <f>IF(A107="","",IF(MONTH(A107+1)=MONTH(A107),A107+1,""))</f>
        <v/>
      </c>
      <c r="B108" s="23" t="str">
        <f>IF($A108="","",IF(AND(WEEKDAY($A108,2)&lt;6,COUNTIF(JF,$A108)=0),INDEX($L$18:$O$18,,COLUMN()-1),""))</f>
        <v/>
      </c>
      <c r="C108" s="51" t="str">
        <f>IF($A108="","",IF(AND(WEEKDAY($A108,2)&lt;6,COUNTIF(JF,$A108)=0),INDEX($L$18:$O$18,,COLUMN()-1),""))</f>
        <v/>
      </c>
      <c r="D108" s="51" t="str">
        <f>IF($A108="","",IF(AND(WEEKDAY($A108,2)&lt;6,COUNTIF(JF,$A108)=0),INDEX($L$18:$O$18,,COLUMN()-1),""))</f>
        <v/>
      </c>
      <c r="E108" s="51" t="str">
        <f>IF($A108="","",IF(AND(WEEKDAY($A108,2)&lt;6,COUNTIF(JF,$A108)=0),INDEX($L$18:$O$18,,COLUMN()-1),""))</f>
        <v/>
      </c>
      <c r="F108" s="31" t="str">
        <f>IFERROR(IF(H108="","",(H108-G108)),"")</f>
        <v/>
      </c>
      <c r="G108" s="31" t="str">
        <f>IFERROR(IF(H108&lt;$P$22,$P$23,IF(H108&gt;$P$22,(H108-$P$22))),"")</f>
        <v/>
      </c>
      <c r="H108" s="31" t="str">
        <f>IFERROR(IF(E108="","",D108-C108-E108),"")</f>
        <v/>
      </c>
      <c r="J108" s="10" t="str">
        <f>IF(A108="","",WEEKNUM(A108,2))</f>
        <v/>
      </c>
      <c r="M108" s="28">
        <f>M107+0.0104167</f>
        <v>0.18750059999999999</v>
      </c>
      <c r="N108" s="28">
        <f>N107+0.0104167</f>
        <v>0.51041829999999988</v>
      </c>
      <c r="O108" s="44"/>
      <c r="P108" s="44"/>
    </row>
    <row r="109" spans="1:16" ht="15.75">
      <c r="A109" s="1" t="str">
        <f>IF(A108="","",IF(MONTH(A108+1)=MONTH(A108),A108+1,""))</f>
        <v/>
      </c>
      <c r="B109" s="23" t="str">
        <f>IF($A109="","",IF(AND(WEEKDAY($A109,2)&lt;6,COUNTIF(JF,$A109)=0),INDEX($L$18:$O$18,,COLUMN()-1),""))</f>
        <v/>
      </c>
      <c r="C109" s="51" t="str">
        <f>IF($A109="","",IF(AND(WEEKDAY($A109,2)&lt;6,COUNTIF(JF,$A109)=0),INDEX($L$18:$O$18,,COLUMN()-1),""))</f>
        <v/>
      </c>
      <c r="D109" s="51" t="str">
        <f>IF($A109="","",IF(AND(WEEKDAY($A109,2)&lt;6,COUNTIF(JF,$A109)=0),INDEX($L$18:$O$18,,COLUMN()-1),""))</f>
        <v/>
      </c>
      <c r="E109" s="51" t="str">
        <f>IF($A109="","",IF(AND(WEEKDAY($A109,2)&lt;6,COUNTIF(JF,$A109)=0),INDEX($L$18:$O$18,,COLUMN()-1),""))</f>
        <v/>
      </c>
      <c r="F109" s="31" t="str">
        <f>IFERROR(IF(H109="","",(H109-G109)),"")</f>
        <v/>
      </c>
      <c r="G109" s="31" t="str">
        <f>IFERROR(IF(H109&lt;$P$22,$P$23,IF(H109&gt;$P$22,(H109-$P$22))),"")</f>
        <v/>
      </c>
      <c r="H109" s="31" t="str">
        <f>IFERROR(IF(E109="","",D109-C109-E109),"")</f>
        <v/>
      </c>
      <c r="J109" s="10" t="str">
        <f>IF(A109="","",WEEKNUM(A109,2))</f>
        <v/>
      </c>
      <c r="M109" s="28">
        <f>M108+0.0104167</f>
        <v>0.19791729999999999</v>
      </c>
      <c r="N109" s="28">
        <f>N108+0.0104167</f>
        <v>0.52083499999999983</v>
      </c>
      <c r="O109" s="44"/>
      <c r="P109" s="44"/>
    </row>
    <row r="110" spans="1:16" ht="15.75">
      <c r="A110" s="1" t="str">
        <f>IF(A109="","",IF(MONTH(A109+1)=MONTH(A109),A109+1,""))</f>
        <v/>
      </c>
      <c r="B110" s="23" t="str">
        <f>IF($A110="","",IF(AND(WEEKDAY($A110,2)&lt;6,COUNTIF(JF,$A110)=0),INDEX($L$18:$O$18,,COLUMN()-1),""))</f>
        <v/>
      </c>
      <c r="C110" s="51" t="str">
        <f>IF($A110="","",IF(AND(WEEKDAY($A110,2)&lt;6,COUNTIF(JF,$A110)=0),INDEX($L$18:$O$18,,COLUMN()-1),""))</f>
        <v/>
      </c>
      <c r="D110" s="51" t="str">
        <f>IF($A110="","",IF(AND(WEEKDAY($A110,2)&lt;6,COUNTIF(JF,$A110)=0),INDEX($L$18:$O$18,,COLUMN()-1),""))</f>
        <v/>
      </c>
      <c r="E110" s="51" t="str">
        <f>IF($A110="","",IF(AND(WEEKDAY($A110,2)&lt;6,COUNTIF(JF,$A110)=0),INDEX($L$18:$O$18,,COLUMN()-1),""))</f>
        <v/>
      </c>
      <c r="F110" s="31" t="str">
        <f>IFERROR(IF(H110="","",(H110-G110)),"")</f>
        <v/>
      </c>
      <c r="G110" s="31" t="str">
        <f>IFERROR(IF(H110&lt;$P$22,$P$23,IF(H110&gt;$P$22,(H110-$P$22))),"")</f>
        <v/>
      </c>
      <c r="H110" s="31" t="str">
        <f>IFERROR(IF(E110="","",D110-C110-E110),"")</f>
        <v/>
      </c>
      <c r="J110" s="10" t="str">
        <f>IF(A110="","",WEEKNUM(A110,2))</f>
        <v/>
      </c>
      <c r="M110" s="28">
        <f>M109+0.0104167</f>
        <v>0.20833399999999999</v>
      </c>
      <c r="N110" s="28">
        <f>N109+0.0104167</f>
        <v>0.53125169999999977</v>
      </c>
      <c r="O110" s="44"/>
      <c r="P110" s="44"/>
    </row>
    <row r="111" spans="1:16" ht="47.25">
      <c r="A111" s="1"/>
      <c r="B111" s="37" t="s">
        <v>54</v>
      </c>
      <c r="C111" s="38" t="s">
        <v>53</v>
      </c>
      <c r="D111" s="38" t="s">
        <v>52</v>
      </c>
      <c r="E111" s="39" t="s">
        <v>50</v>
      </c>
      <c r="F111" s="40" t="s">
        <v>51</v>
      </c>
      <c r="G111" s="40"/>
      <c r="H111" s="40" t="s">
        <v>55</v>
      </c>
      <c r="M111" s="28">
        <f>M110+0.0104167</f>
        <v>0.21875069999999999</v>
      </c>
      <c r="N111" s="28">
        <f>N110+0.0104167</f>
        <v>0.54166839999999972</v>
      </c>
      <c r="O111" s="44"/>
      <c r="P111" s="44"/>
    </row>
    <row r="112" spans="1:16" ht="15.75">
      <c r="A112" s="29" t="s">
        <v>83</v>
      </c>
      <c r="B112" s="34">
        <f>SUMIF($J$80:$J$110,$J112,$H$80:$H$110)+SUMIF($J$18:$J$48,$J54,$H$18:$H$48)</f>
        <v>1.4583381666666666</v>
      </c>
      <c r="C112" s="35">
        <f>IFERROR((IF(B112="","",IF(B112&lt;$P$24,($P$24-B112),0))),"")</f>
        <v>0</v>
      </c>
      <c r="D112" s="34">
        <f>IFERROR((IF(B112="","",IF(B112&gt;=$P$24,$P$24,B112))),"")</f>
        <v>1.458337833333335</v>
      </c>
      <c r="E112" s="36">
        <f>IFERROR(IF(B112="","",IF(B112&lt;=$P$24,0,IF(B112&lt;$P$25,B112-$P$24,$P$26))),"")</f>
        <v>3.3333333160356915E-7</v>
      </c>
      <c r="F112" s="32">
        <f>IFERROR(IF(B112="","",IF(B112&gt;$P$25,B112-$P$25,0)),"")</f>
        <v>0</v>
      </c>
      <c r="G112" s="32"/>
      <c r="H112" s="42"/>
      <c r="J112" s="10">
        <v>5</v>
      </c>
      <c r="M112" s="28">
        <f>M111+0.0104167</f>
        <v>0.22916739999999999</v>
      </c>
      <c r="N112" s="28">
        <f>N111+0.0104167</f>
        <v>0.55208509999999966</v>
      </c>
      <c r="O112" s="44"/>
      <c r="P112" s="44"/>
    </row>
    <row r="113" spans="1:16" ht="15.75">
      <c r="A113" s="29" t="s">
        <v>84</v>
      </c>
      <c r="B113" s="34">
        <f>SUMIF($J$80:$J$110,$J113,$H$80:$H$110)</f>
        <v>1.4583381666666666</v>
      </c>
      <c r="C113" s="35">
        <f>IFERROR((IF(B113="","",IF(B113&lt;$P$24,($P$24-B113),0))),"")</f>
        <v>0</v>
      </c>
      <c r="D113" s="34">
        <f>IFERROR((IF(B113="","",IF(B113&gt;=$P$24,$P$24,B113))),"")</f>
        <v>1.458337833333335</v>
      </c>
      <c r="E113" s="36">
        <f>IFERROR(IF(B113="","",IF(B113&lt;=$P$24,0,IF(B113&lt;$P$25,B113-$P$24,$P$26))),"")</f>
        <v>3.3333333160356915E-7</v>
      </c>
      <c r="F113" s="32">
        <f>IFERROR(IF(B113="","",IF(B113&gt;$P$25,B113-$P$25,0)),"")</f>
        <v>0</v>
      </c>
      <c r="G113" s="32"/>
      <c r="H113" s="42"/>
      <c r="J113" s="10">
        <f>J112+1</f>
        <v>6</v>
      </c>
      <c r="M113" s="28">
        <f>M112+0.0104167</f>
        <v>0.23958409999999999</v>
      </c>
      <c r="N113" s="28">
        <f>N112+0.0104167</f>
        <v>0.56250179999999961</v>
      </c>
      <c r="O113" s="44"/>
      <c r="P113" s="44"/>
    </row>
    <row r="114" spans="1:16" ht="15.75">
      <c r="A114" s="29" t="s">
        <v>85</v>
      </c>
      <c r="B114" s="34">
        <f>SUMIF($J$80:$J$110,$J114,$H$80:$H$110)</f>
        <v>1.4583381666666666</v>
      </c>
      <c r="C114" s="35">
        <f>IFERROR((IF(B114="","",IF(B114&lt;$P$24,($P$24-B114),0))),"")</f>
        <v>0</v>
      </c>
      <c r="D114" s="34">
        <f>IFERROR((IF(B114="","",IF(B114&gt;=$P$24,$P$24,B114))),"")</f>
        <v>1.458337833333335</v>
      </c>
      <c r="E114" s="36">
        <f>IFERROR(IF(B114="","",IF(B114&lt;=$P$24,0,IF(B114&lt;$P$25,B114-$P$24,$P$26))),"")</f>
        <v>3.3333333160356915E-7</v>
      </c>
      <c r="F114" s="32">
        <f>IFERROR(IF(B114="","",IF(B114&gt;$P$25,B114-$P$25,0)),"")</f>
        <v>0</v>
      </c>
      <c r="G114" s="32"/>
      <c r="H114" s="42"/>
      <c r="J114" s="10">
        <f>J113+1</f>
        <v>7</v>
      </c>
      <c r="M114" s="28">
        <f>M113+0.0104167</f>
        <v>0.25000079999999997</v>
      </c>
      <c r="N114" s="28">
        <f>N113+0.0104167</f>
        <v>0.57291849999999955</v>
      </c>
      <c r="O114" s="44"/>
      <c r="P114" s="44"/>
    </row>
    <row r="115" spans="1:16" ht="15.75">
      <c r="A115" s="29" t="s">
        <v>86</v>
      </c>
      <c r="B115" s="34">
        <f>SUMIF($J$80:$J$110,$J115,$H$80:$H$110)</f>
        <v>1.4583381666666666</v>
      </c>
      <c r="C115" s="35">
        <f>IFERROR((IF(B115="","",IF(B115&lt;$P$24,($P$24-B115),0))),"")</f>
        <v>0</v>
      </c>
      <c r="D115" s="34">
        <f>IFERROR((IF(B115="","",IF(B115&gt;=$P$24,$P$24,B115))),"")</f>
        <v>1.458337833333335</v>
      </c>
      <c r="E115" s="36">
        <f>IFERROR(IF(B115="","",IF(B115&lt;=$P$24,0,IF(B115&lt;$P$25,B115-$P$24,$P$26))),"")</f>
        <v>3.3333333160356915E-7</v>
      </c>
      <c r="F115" s="32">
        <f>IFERROR(IF(B115="","",IF(B115&gt;$P$25,B115-$P$25,0)),"")</f>
        <v>0</v>
      </c>
      <c r="G115" s="32"/>
      <c r="H115" s="42"/>
      <c r="J115" s="10">
        <f>J114+1</f>
        <v>8</v>
      </c>
      <c r="M115" s="28">
        <f>M114+0.0104167</f>
        <v>0.26041749999999997</v>
      </c>
      <c r="N115" s="28">
        <f>N114+0.0104167</f>
        <v>0.5833351999999995</v>
      </c>
      <c r="O115" s="44"/>
      <c r="P115" s="44"/>
    </row>
    <row r="116" spans="1:16" ht="15.75">
      <c r="A116" s="29" t="s">
        <v>88</v>
      </c>
      <c r="B116" s="34">
        <f>SUMIF(J80:J110,J116,H80:H110)</f>
        <v>1.4583381666666666</v>
      </c>
      <c r="C116" s="35">
        <v>0</v>
      </c>
      <c r="D116" s="34">
        <f>B116</f>
        <v>1.4583381666666666</v>
      </c>
      <c r="E116" s="36">
        <v>0</v>
      </c>
      <c r="F116" s="32">
        <v>0</v>
      </c>
      <c r="G116" s="32"/>
      <c r="H116" s="42"/>
      <c r="J116" s="10">
        <f>J115+1</f>
        <v>9</v>
      </c>
      <c r="M116" s="28">
        <f>M115+0.0104167</f>
        <v>0.27083419999999997</v>
      </c>
      <c r="N116" s="28">
        <f>N115+0.0104167</f>
        <v>0.59375189999999944</v>
      </c>
      <c r="O116" s="44"/>
      <c r="P116" s="44"/>
    </row>
    <row r="117" spans="1:16" ht="15.75">
      <c r="A117" s="29"/>
      <c r="B117" s="34"/>
      <c r="C117" s="35"/>
      <c r="D117" s="34"/>
      <c r="E117" s="36"/>
      <c r="F117" s="32"/>
      <c r="G117" s="32"/>
      <c r="H117" s="42"/>
      <c r="M117" s="28">
        <f>M116+0.0104167</f>
        <v>0.28125089999999997</v>
      </c>
      <c r="N117" s="28">
        <f>N116+0.0104167</f>
        <v>0.60416859999999939</v>
      </c>
      <c r="O117" s="44"/>
      <c r="P117" s="44"/>
    </row>
    <row r="118" spans="1:16">
      <c r="A118" s="12" t="s">
        <v>19</v>
      </c>
      <c r="B118" s="33">
        <f>SUM(B112:B117)</f>
        <v>7.291690833333333</v>
      </c>
      <c r="C118" s="33">
        <f>SUM(C112:C117)</f>
        <v>0</v>
      </c>
      <c r="D118" s="33">
        <f>SUM(D112:D117)</f>
        <v>7.2916895000000066</v>
      </c>
      <c r="E118" s="33">
        <f>SUM(E112:E117)</f>
        <v>1.3333333264142766E-6</v>
      </c>
      <c r="F118" s="33">
        <f>SUM(F112:F117)</f>
        <v>0</v>
      </c>
      <c r="G118" s="33"/>
      <c r="H118" s="43">
        <f>($AD$3*$AC$3*24)+(E118*24*$AC$4)+($AC$5*F118*24)-(C118*$AC$3*24)</f>
        <v>1600.0004219767177</v>
      </c>
    </row>
    <row r="120" spans="1:16">
      <c r="N120" s="41"/>
    </row>
    <row r="121" spans="1:16">
      <c r="N121" s="41"/>
    </row>
    <row r="122" spans="1:16">
      <c r="N122" s="41"/>
    </row>
    <row r="125" spans="1:16" ht="81" customHeight="1">
      <c r="D125" s="53" t="s">
        <v>0</v>
      </c>
      <c r="E125" s="53"/>
      <c r="F125" s="53"/>
      <c r="G125" s="53"/>
      <c r="H125" s="53"/>
      <c r="I125" s="53"/>
    </row>
    <row r="126" spans="1:16">
      <c r="D126" s="53"/>
      <c r="E126" s="53"/>
      <c r="F126" s="53"/>
      <c r="G126" s="53"/>
      <c r="H126" s="53"/>
      <c r="I126" s="53"/>
    </row>
    <row r="127" spans="1:16" ht="32.25" customHeight="1">
      <c r="D127" s="53"/>
      <c r="E127" s="53"/>
      <c r="F127" s="53"/>
      <c r="G127" s="53"/>
      <c r="H127" s="53"/>
      <c r="I127" s="53"/>
    </row>
    <row r="128" spans="1:16">
      <c r="D128" s="54" t="s">
        <v>1</v>
      </c>
      <c r="E128" s="54"/>
      <c r="F128" s="54"/>
      <c r="G128" s="54"/>
      <c r="H128" s="54"/>
      <c r="I128" s="54"/>
    </row>
    <row r="129" spans="1:10">
      <c r="D129" s="54"/>
      <c r="E129" s="54"/>
      <c r="F129" s="54"/>
      <c r="G129" s="54"/>
      <c r="H129" s="54"/>
      <c r="I129" s="54"/>
    </row>
    <row r="131" spans="1:10" ht="26.25">
      <c r="A131" s="9" t="s">
        <v>2</v>
      </c>
      <c r="B131" s="67">
        <f>$B$69</f>
        <v>1</v>
      </c>
      <c r="C131" s="67"/>
      <c r="D131" s="67"/>
      <c r="G131" s="55" t="s">
        <v>32</v>
      </c>
      <c r="H131" s="56"/>
    </row>
    <row r="132" spans="1:10" ht="26.25">
      <c r="A132" s="9" t="s">
        <v>3</v>
      </c>
      <c r="B132" s="65" t="str">
        <f>VLOOKUP(B131,Numero,2,FALSE)</f>
        <v>SMITH</v>
      </c>
      <c r="C132" s="65"/>
      <c r="D132" s="65"/>
      <c r="G132" s="57">
        <v>2014</v>
      </c>
      <c r="H132" s="58"/>
    </row>
    <row r="133" spans="1:10" ht="26.25">
      <c r="A133" s="9" t="s">
        <v>4</v>
      </c>
      <c r="B133" s="65" t="str">
        <f>VLOOKUP(B131,Numero,3,FALSE)</f>
        <v>Allan</v>
      </c>
      <c r="C133" s="65"/>
      <c r="D133" s="65"/>
      <c r="G133" s="59"/>
      <c r="H133" s="60"/>
    </row>
    <row r="134" spans="1:10" ht="21">
      <c r="A134" s="9" t="s">
        <v>6</v>
      </c>
      <c r="B134" s="62" t="str">
        <f>VLOOKUP(B131,Numero,5,FALSE)</f>
        <v>12 rue des tilleuls</v>
      </c>
      <c r="C134" s="63"/>
      <c r="D134" s="64"/>
    </row>
    <row r="135" spans="1:10" ht="21">
      <c r="A135" s="9" t="s">
        <v>7</v>
      </c>
      <c r="B135" s="62">
        <f>VLOOKUP(B131,Numero,6,FALSE)</f>
        <v>57000</v>
      </c>
      <c r="C135" s="63"/>
      <c r="D135" s="64"/>
    </row>
    <row r="136" spans="1:10" ht="21">
      <c r="A136" s="9" t="s">
        <v>8</v>
      </c>
      <c r="B136" s="62" t="str">
        <f>VLOOKUP(B131,Numero,7,FALSE)</f>
        <v>Metz</v>
      </c>
      <c r="C136" s="63"/>
      <c r="D136" s="64"/>
    </row>
    <row r="137" spans="1:10" ht="18.75">
      <c r="A137" s="9" t="s">
        <v>9</v>
      </c>
      <c r="B137" s="66" t="str">
        <f>VLOOKUP(B131,Numero,4,FALSE)</f>
        <v>Direction</v>
      </c>
      <c r="C137" s="66"/>
      <c r="D137" s="66"/>
    </row>
    <row r="138" spans="1:10" ht="15.75">
      <c r="A138" s="9" t="s">
        <v>11</v>
      </c>
      <c r="B138" s="61" t="s">
        <v>71</v>
      </c>
      <c r="C138" s="61"/>
      <c r="D138" s="61"/>
    </row>
    <row r="140" spans="1:10" ht="15.75" thickBot="1"/>
    <row r="141" spans="1:10" ht="30.75" thickBot="1">
      <c r="A141" s="18"/>
      <c r="B141" s="24" t="s">
        <v>13</v>
      </c>
      <c r="C141" s="19" t="s">
        <v>14</v>
      </c>
      <c r="D141" s="19" t="s">
        <v>15</v>
      </c>
      <c r="E141" s="19" t="s">
        <v>16</v>
      </c>
      <c r="F141" s="19" t="s">
        <v>17</v>
      </c>
      <c r="G141" s="19" t="s">
        <v>18</v>
      </c>
      <c r="H141" s="20" t="s">
        <v>19</v>
      </c>
      <c r="J141" s="10" t="s">
        <v>78</v>
      </c>
    </row>
    <row r="142" spans="1:10" ht="15.75">
      <c r="A142" s="25">
        <f>DATE($G$132,MONTH(1&amp;$G$131),1)</f>
        <v>41699</v>
      </c>
      <c r="B142" s="23" t="str">
        <f>IF(AND(WEEKDAY($A142,2)&lt;6,COUNTIF(JF,$A142)=0),INDEX($L$18:$O$18,,COLUMN()-1),"")</f>
        <v/>
      </c>
      <c r="C142" s="51" t="str">
        <f>IF(AND(WEEKDAY($A142,2)&lt;6,COUNTIF(JF,$A142)=0),INDEX($L$18:$O$18,,COLUMN()-1),"")</f>
        <v/>
      </c>
      <c r="D142" s="51" t="str">
        <f>IF(AND(WEEKDAY($A142,2)&lt;6,COUNTIF(JF,$A142)=0),INDEX($L$18:$O$18,,COLUMN()-1),"")</f>
        <v/>
      </c>
      <c r="E142" s="51" t="str">
        <f>IF(AND(WEEKDAY($A142,2)&lt;6,COUNTIF(JF,$A142)=0),INDEX($L$18:$O$18,,COLUMN()-1),"")</f>
        <v/>
      </c>
      <c r="F142" s="31" t="str">
        <f>IFERROR(IF(H142="","",(H142-G142)),"")</f>
        <v/>
      </c>
      <c r="G142" s="31" t="str">
        <f>IFERROR(IF(H142&lt;$P$22,$P$23,IF(H142&gt;$P$22,(H142-$P$22))),"")</f>
        <v/>
      </c>
      <c r="H142" s="31" t="str">
        <f>IFERROR(IF(E142="","",D142-C142-E142),"")</f>
        <v/>
      </c>
      <c r="J142" s="10">
        <f>WEEKNUM(A142,2)</f>
        <v>9</v>
      </c>
    </row>
    <row r="143" spans="1:10" ht="15.75">
      <c r="A143" s="1">
        <f>A142+1</f>
        <v>41700</v>
      </c>
      <c r="B143" s="23" t="str">
        <f>IF(AND(WEEKDAY($A143,2)&lt;6,COUNTIF(JF,$A143)=0),INDEX($L$18:$O$18,,COLUMN()-1),"")</f>
        <v/>
      </c>
      <c r="C143" s="51" t="str">
        <f>IF(AND(WEEKDAY($A143,2)&lt;6,COUNTIF(JF,$A143)=0),INDEX($L$18:$O$18,,COLUMN()-1),"")</f>
        <v/>
      </c>
      <c r="D143" s="51" t="str">
        <f>IF(AND(WEEKDAY($A143,2)&lt;6,COUNTIF(JF,$A143)=0),INDEX($L$18:$O$18,,COLUMN()-1),"")</f>
        <v/>
      </c>
      <c r="E143" s="51" t="str">
        <f>IF(AND(WEEKDAY($A143,2)&lt;6,COUNTIF(JF,$A143)=0),INDEX($L$18:$O$18,,COLUMN()-1),"")</f>
        <v/>
      </c>
      <c r="F143" s="31" t="str">
        <f>IFERROR(IF(H143="","",(H143-G143)),"")</f>
        <v/>
      </c>
      <c r="G143" s="31" t="str">
        <f>IFERROR(IF(H143&lt;$P$22,$P$23,IF(H143&gt;$P$22,(H143-$P$22))),"")</f>
        <v/>
      </c>
      <c r="H143" s="31" t="str">
        <f>IFERROR(IF(E143="","",D143-C143-E143),"")</f>
        <v/>
      </c>
      <c r="J143" s="10">
        <f>WEEKNUM(A143,2)</f>
        <v>9</v>
      </c>
    </row>
    <row r="144" spans="1:10" ht="15.75">
      <c r="A144" s="1">
        <f>A143+1</f>
        <v>41701</v>
      </c>
      <c r="B144" s="23" t="str">
        <f>IF(AND(WEEKDAY($A144,2)&lt;6,COUNTIF(JF,$A144)=0),INDEX($L$18:$O$18,,COLUMN()-1),"")</f>
        <v>Présent</v>
      </c>
      <c r="C144" s="51">
        <f>IF(AND(WEEKDAY($A144,2)&lt;6,COUNTIF(JF,$A144)=0),INDEX($L$18:$O$18,,COLUMN()-1),"")</f>
        <v>0.29166756666666699</v>
      </c>
      <c r="D144" s="51">
        <f>IF(AND(WEEKDAY($A144,2)&lt;6,COUNTIF(JF,$A144)=0),INDEX($L$18:$O$18,,COLUMN()-1),"")</f>
        <v>0.61458526666666702</v>
      </c>
      <c r="E144" s="51">
        <f>IF(AND(WEEKDAY($A144,2)&lt;6,COUNTIF(JF,$A144)=0),INDEX($L$18:$O$18,,COLUMN()-1),"")</f>
        <v>3.1250066666666701E-2</v>
      </c>
      <c r="F144" s="31">
        <f>IFERROR(IF(H144="","",(H144-G144)),"")</f>
        <v>0.29166666666666669</v>
      </c>
      <c r="G144" s="31">
        <f>IFERROR(IF(H144&lt;$P$22,$P$23,IF(H144&gt;$P$22,(H144-$P$22))),"")</f>
        <v>9.6666666665745637E-7</v>
      </c>
      <c r="H144" s="31">
        <f>IFERROR(IF(E144="","",D144-C144-E144),"")</f>
        <v>0.29166763333333334</v>
      </c>
      <c r="J144" s="10">
        <f>WEEKNUM(A144,2)</f>
        <v>10</v>
      </c>
    </row>
    <row r="145" spans="1:10" ht="15.75">
      <c r="A145" s="1">
        <f>A144+1</f>
        <v>41702</v>
      </c>
      <c r="B145" s="23" t="str">
        <f>IF(AND(WEEKDAY($A145,2)&lt;6,COUNTIF(JF,$A145)=0),INDEX($L$18:$O$18,,COLUMN()-1),"")</f>
        <v>Présent</v>
      </c>
      <c r="C145" s="51">
        <f>IF(AND(WEEKDAY($A145,2)&lt;6,COUNTIF(JF,$A145)=0),INDEX($L$18:$O$18,,COLUMN()-1),"")</f>
        <v>0.29166756666666699</v>
      </c>
      <c r="D145" s="51">
        <f>IF(AND(WEEKDAY($A145,2)&lt;6,COUNTIF(JF,$A145)=0),INDEX($L$18:$O$18,,COLUMN()-1),"")</f>
        <v>0.61458526666666702</v>
      </c>
      <c r="E145" s="51">
        <f>IF(AND(WEEKDAY($A145,2)&lt;6,COUNTIF(JF,$A145)=0),INDEX($L$18:$O$18,,COLUMN()-1),"")</f>
        <v>3.1250066666666701E-2</v>
      </c>
      <c r="F145" s="31">
        <f>IFERROR(IF(H145="","",(H145-G145)),"")</f>
        <v>0.29166666666666669</v>
      </c>
      <c r="G145" s="31">
        <f>IFERROR(IF(H145&lt;$P$22,$P$23,IF(H145&gt;$P$22,(H145-$P$22))),"")</f>
        <v>9.6666666665745637E-7</v>
      </c>
      <c r="H145" s="31">
        <f>IFERROR(IF(E145="","",D145-C145-E145),"")</f>
        <v>0.29166763333333334</v>
      </c>
      <c r="J145" s="10">
        <f>WEEKNUM(A145,2)</f>
        <v>10</v>
      </c>
    </row>
    <row r="146" spans="1:10" ht="15.75">
      <c r="A146" s="1">
        <f>A145+1</f>
        <v>41703</v>
      </c>
      <c r="B146" s="23" t="str">
        <f>IF(AND(WEEKDAY($A146,2)&lt;6,COUNTIF(JF,$A146)=0),INDEX($L$18:$O$18,,COLUMN()-1),"")</f>
        <v>Présent</v>
      </c>
      <c r="C146" s="51">
        <f>IF(AND(WEEKDAY($A146,2)&lt;6,COUNTIF(JF,$A146)=0),INDEX($L$18:$O$18,,COLUMN()-1),"")</f>
        <v>0.29166756666666699</v>
      </c>
      <c r="D146" s="51">
        <f>IF(AND(WEEKDAY($A146,2)&lt;6,COUNTIF(JF,$A146)=0),INDEX($L$18:$O$18,,COLUMN()-1),"")</f>
        <v>0.61458526666666702</v>
      </c>
      <c r="E146" s="51">
        <f>IF(AND(WEEKDAY($A146,2)&lt;6,COUNTIF(JF,$A146)=0),INDEX($L$18:$O$18,,COLUMN()-1),"")</f>
        <v>3.1250066666666701E-2</v>
      </c>
      <c r="F146" s="31">
        <f>IFERROR(IF(H146="","",(H146-G146)),"")</f>
        <v>0.29166666666666669</v>
      </c>
      <c r="G146" s="31">
        <f>IFERROR(IF(H146&lt;$P$22,$P$23,IF(H146&gt;$P$22,(H146-$P$22))),"")</f>
        <v>9.6666666665745637E-7</v>
      </c>
      <c r="H146" s="31">
        <f>IFERROR(IF(E146="","",D146-C146-E146),"")</f>
        <v>0.29166763333333334</v>
      </c>
      <c r="J146" s="10">
        <f>WEEKNUM(A146,2)</f>
        <v>10</v>
      </c>
    </row>
    <row r="147" spans="1:10" ht="15.75">
      <c r="A147" s="1">
        <f>A146+1</f>
        <v>41704</v>
      </c>
      <c r="B147" s="23" t="str">
        <f>IF(AND(WEEKDAY($A147,2)&lt;6,COUNTIF(JF,$A147)=0),INDEX($L$18:$O$18,,COLUMN()-1),"")</f>
        <v>Présent</v>
      </c>
      <c r="C147" s="51">
        <f>IF(AND(WEEKDAY($A147,2)&lt;6,COUNTIF(JF,$A147)=0),INDEX($L$18:$O$18,,COLUMN()-1),"")</f>
        <v>0.29166756666666699</v>
      </c>
      <c r="D147" s="51">
        <f>IF(AND(WEEKDAY($A147,2)&lt;6,COUNTIF(JF,$A147)=0),INDEX($L$18:$O$18,,COLUMN()-1),"")</f>
        <v>0.61458526666666702</v>
      </c>
      <c r="E147" s="51">
        <f>IF(AND(WEEKDAY($A147,2)&lt;6,COUNTIF(JF,$A147)=0),INDEX($L$18:$O$18,,COLUMN()-1),"")</f>
        <v>3.1250066666666701E-2</v>
      </c>
      <c r="F147" s="31">
        <f>IFERROR(IF(H147="","",(H147-G147)),"")</f>
        <v>0.29166666666666669</v>
      </c>
      <c r="G147" s="31">
        <f>IFERROR(IF(H147&lt;$P$22,$P$23,IF(H147&gt;$P$22,(H147-$P$22))),"")</f>
        <v>9.6666666665745637E-7</v>
      </c>
      <c r="H147" s="31">
        <f>IFERROR(IF(E147="","",D147-C147-E147),"")</f>
        <v>0.29166763333333334</v>
      </c>
      <c r="J147" s="10">
        <f>WEEKNUM(A147,2)</f>
        <v>10</v>
      </c>
    </row>
    <row r="148" spans="1:10" ht="15.75">
      <c r="A148" s="1">
        <f>A147+1</f>
        <v>41705</v>
      </c>
      <c r="B148" s="23" t="str">
        <f>IF(AND(WEEKDAY($A148,2)&lt;6,COUNTIF(JF,$A148)=0),INDEX($L$18:$O$18,,COLUMN()-1),"")</f>
        <v>Présent</v>
      </c>
      <c r="C148" s="51">
        <f>IF(AND(WEEKDAY($A148,2)&lt;6,COUNTIF(JF,$A148)=0),INDEX($L$18:$O$18,,COLUMN()-1),"")</f>
        <v>0.29166756666666699</v>
      </c>
      <c r="D148" s="51">
        <f>IF(AND(WEEKDAY($A148,2)&lt;6,COUNTIF(JF,$A148)=0),INDEX($L$18:$O$18,,COLUMN()-1),"")</f>
        <v>0.61458526666666702</v>
      </c>
      <c r="E148" s="51">
        <f>IF(AND(WEEKDAY($A148,2)&lt;6,COUNTIF(JF,$A148)=0),INDEX($L$18:$O$18,,COLUMN()-1),"")</f>
        <v>3.1250066666666701E-2</v>
      </c>
      <c r="F148" s="31">
        <f>IFERROR(IF(H148="","",(H148-G148)),"")</f>
        <v>0.29166666666666669</v>
      </c>
      <c r="G148" s="31">
        <f>IFERROR(IF(H148&lt;$P$22,$P$23,IF(H148&gt;$P$22,(H148-$P$22))),"")</f>
        <v>9.6666666665745637E-7</v>
      </c>
      <c r="H148" s="31">
        <f>IFERROR(IF(E148="","",D148-C148-E148),"")</f>
        <v>0.29166763333333334</v>
      </c>
      <c r="J148" s="10">
        <f>WEEKNUM(A148,2)</f>
        <v>10</v>
      </c>
    </row>
    <row r="149" spans="1:10" ht="15.75">
      <c r="A149" s="1">
        <f>A148+1</f>
        <v>41706</v>
      </c>
      <c r="B149" s="23" t="str">
        <f>IF(AND(WEEKDAY($A149,2)&lt;6,COUNTIF(JF,$A149)=0),INDEX($L$18:$O$18,,COLUMN()-1),"")</f>
        <v/>
      </c>
      <c r="C149" s="51" t="str">
        <f>IF(AND(WEEKDAY($A149,2)&lt;6,COUNTIF(JF,$A149)=0),INDEX($L$18:$O$18,,COLUMN()-1),"")</f>
        <v/>
      </c>
      <c r="D149" s="51" t="str">
        <f>IF(AND(WEEKDAY($A149,2)&lt;6,COUNTIF(JF,$A149)=0),INDEX($L$18:$O$18,,COLUMN()-1),"")</f>
        <v/>
      </c>
      <c r="E149" s="51" t="str">
        <f>IF(AND(WEEKDAY($A149,2)&lt;6,COUNTIF(JF,$A149)=0),INDEX($L$18:$O$18,,COLUMN()-1),"")</f>
        <v/>
      </c>
      <c r="F149" s="31" t="str">
        <f>IFERROR(IF(H149="","",(H149-G149)),"")</f>
        <v/>
      </c>
      <c r="G149" s="31" t="str">
        <f>IFERROR(IF(H149&lt;$P$22,$P$23,IF(H149&gt;$P$22,(H149-$P$22))),"")</f>
        <v/>
      </c>
      <c r="H149" s="31" t="str">
        <f>IFERROR(IF(E149="","",D149-C149-E149),"")</f>
        <v/>
      </c>
      <c r="J149" s="10">
        <f>WEEKNUM(A149,2)</f>
        <v>10</v>
      </c>
    </row>
    <row r="150" spans="1:10" ht="15.75">
      <c r="A150" s="1">
        <f>A149+1</f>
        <v>41707</v>
      </c>
      <c r="B150" s="23" t="str">
        <f>IF(AND(WEEKDAY($A150,2)&lt;6,COUNTIF(JF,$A150)=0),INDEX($L$18:$O$18,,COLUMN()-1),"")</f>
        <v/>
      </c>
      <c r="C150" s="51" t="str">
        <f>IF(AND(WEEKDAY($A150,2)&lt;6,COUNTIF(JF,$A150)=0),INDEX($L$18:$O$18,,COLUMN()-1),"")</f>
        <v/>
      </c>
      <c r="D150" s="51" t="str">
        <f>IF(AND(WEEKDAY($A150,2)&lt;6,COUNTIF(JF,$A150)=0),INDEX($L$18:$O$18,,COLUMN()-1),"")</f>
        <v/>
      </c>
      <c r="E150" s="51" t="str">
        <f>IF(AND(WEEKDAY($A150,2)&lt;6,COUNTIF(JF,$A150)=0),INDEX($L$18:$O$18,,COLUMN()-1),"")</f>
        <v/>
      </c>
      <c r="F150" s="31" t="str">
        <f>IFERROR(IF(H150="","",(H150-G150)),"")</f>
        <v/>
      </c>
      <c r="G150" s="31" t="str">
        <f>IFERROR(IF(H150&lt;$P$22,$P$23,IF(H150&gt;$P$22,(H150-$P$22))),"")</f>
        <v/>
      </c>
      <c r="H150" s="31" t="str">
        <f>IFERROR(IF(E150="","",D150-C150-E150),"")</f>
        <v/>
      </c>
      <c r="J150" s="10">
        <f>WEEKNUM(A150,2)</f>
        <v>10</v>
      </c>
    </row>
    <row r="151" spans="1:10" ht="15.75">
      <c r="A151" s="1">
        <f>A150+1</f>
        <v>41708</v>
      </c>
      <c r="B151" s="23" t="str">
        <f>IF(AND(WEEKDAY($A151,2)&lt;6,COUNTIF(JF,$A151)=0),INDEX($L$18:$O$18,,COLUMN()-1),"")</f>
        <v>Présent</v>
      </c>
      <c r="C151" s="51">
        <f>IF(AND(WEEKDAY($A151,2)&lt;6,COUNTIF(JF,$A151)=0),INDEX($L$18:$O$18,,COLUMN()-1),"")</f>
        <v>0.29166756666666699</v>
      </c>
      <c r="D151" s="51">
        <f>IF(AND(WEEKDAY($A151,2)&lt;6,COUNTIF(JF,$A151)=0),INDEX($L$18:$O$18,,COLUMN()-1),"")</f>
        <v>0.61458526666666702</v>
      </c>
      <c r="E151" s="51">
        <f>IF(AND(WEEKDAY($A151,2)&lt;6,COUNTIF(JF,$A151)=0),INDEX($L$18:$O$18,,COLUMN()-1),"")</f>
        <v>3.1250066666666701E-2</v>
      </c>
      <c r="F151" s="31">
        <f>IFERROR(IF(H151="","",(H151-G151)),"")</f>
        <v>0.29166666666666669</v>
      </c>
      <c r="G151" s="31">
        <f>IFERROR(IF(H151&lt;$P$22,$P$23,IF(H151&gt;$P$22,(H151-$P$22))),"")</f>
        <v>9.6666666665745637E-7</v>
      </c>
      <c r="H151" s="31">
        <f>IFERROR(IF(E151="","",D151-C151-E151),"")</f>
        <v>0.29166763333333334</v>
      </c>
      <c r="J151" s="10">
        <f>WEEKNUM(A151,2)</f>
        <v>11</v>
      </c>
    </row>
    <row r="152" spans="1:10" ht="15.75">
      <c r="A152" s="1">
        <f>A151+1</f>
        <v>41709</v>
      </c>
      <c r="B152" s="23" t="str">
        <f>IF(AND(WEEKDAY($A152,2)&lt;6,COUNTIF(JF,$A152)=0),INDEX($L$18:$O$18,,COLUMN()-1),"")</f>
        <v>Présent</v>
      </c>
      <c r="C152" s="51">
        <f>IF(AND(WEEKDAY($A152,2)&lt;6,COUNTIF(JF,$A152)=0),INDEX($L$18:$O$18,,COLUMN()-1),"")</f>
        <v>0.29166756666666699</v>
      </c>
      <c r="D152" s="51">
        <f>IF(AND(WEEKDAY($A152,2)&lt;6,COUNTIF(JF,$A152)=0),INDEX($L$18:$O$18,,COLUMN()-1),"")</f>
        <v>0.61458526666666702</v>
      </c>
      <c r="E152" s="51">
        <f>IF(AND(WEEKDAY($A152,2)&lt;6,COUNTIF(JF,$A152)=0),INDEX($L$18:$O$18,,COLUMN()-1),"")</f>
        <v>3.1250066666666701E-2</v>
      </c>
      <c r="F152" s="31">
        <f>IFERROR(IF(H152="","",(H152-G152)),"")</f>
        <v>0.29166666666666669</v>
      </c>
      <c r="G152" s="31">
        <f>IFERROR(IF(H152&lt;$P$22,$P$23,IF(H152&gt;$P$22,(H152-$P$22))),"")</f>
        <v>9.6666666665745637E-7</v>
      </c>
      <c r="H152" s="31">
        <f>IFERROR(IF(E152="","",D152-C152-E152),"")</f>
        <v>0.29166763333333334</v>
      </c>
      <c r="J152" s="10">
        <f>WEEKNUM(A152,2)</f>
        <v>11</v>
      </c>
    </row>
    <row r="153" spans="1:10" ht="15.75">
      <c r="A153" s="1">
        <f>A152+1</f>
        <v>41710</v>
      </c>
      <c r="B153" s="23" t="str">
        <f>IF(AND(WEEKDAY($A153,2)&lt;6,COUNTIF(JF,$A153)=0),INDEX($L$18:$O$18,,COLUMN()-1),"")</f>
        <v>Présent</v>
      </c>
      <c r="C153" s="51">
        <f>IF(AND(WEEKDAY($A153,2)&lt;6,COUNTIF(JF,$A153)=0),INDEX($L$18:$O$18,,COLUMN()-1),"")</f>
        <v>0.29166756666666699</v>
      </c>
      <c r="D153" s="51">
        <f>IF(AND(WEEKDAY($A153,2)&lt;6,COUNTIF(JF,$A153)=0),INDEX($L$18:$O$18,,COLUMN()-1),"")</f>
        <v>0.61458526666666702</v>
      </c>
      <c r="E153" s="51">
        <f>IF(AND(WEEKDAY($A153,2)&lt;6,COUNTIF(JF,$A153)=0),INDEX($L$18:$O$18,,COLUMN()-1),"")</f>
        <v>3.1250066666666701E-2</v>
      </c>
      <c r="F153" s="31">
        <f>IFERROR(IF(H153="","",(H153-G153)),"")</f>
        <v>0.29166666666666669</v>
      </c>
      <c r="G153" s="31">
        <f>IFERROR(IF(H153&lt;$P$22,$P$23,IF(H153&gt;$P$22,(H153-$P$22))),"")</f>
        <v>9.6666666665745637E-7</v>
      </c>
      <c r="H153" s="31">
        <f>IFERROR(IF(E153="","",D153-C153-E153),"")</f>
        <v>0.29166763333333334</v>
      </c>
      <c r="J153" s="10">
        <f>WEEKNUM(A153,2)</f>
        <v>11</v>
      </c>
    </row>
    <row r="154" spans="1:10" ht="15.75">
      <c r="A154" s="1">
        <f>A153+1</f>
        <v>41711</v>
      </c>
      <c r="B154" s="23" t="str">
        <f>IF(AND(WEEKDAY($A154,2)&lt;6,COUNTIF(JF,$A154)=0),INDEX($L$18:$O$18,,COLUMN()-1),"")</f>
        <v>Présent</v>
      </c>
      <c r="C154" s="51">
        <f>IF(AND(WEEKDAY($A154,2)&lt;6,COUNTIF(JF,$A154)=0),INDEX($L$18:$O$18,,COLUMN()-1),"")</f>
        <v>0.29166756666666699</v>
      </c>
      <c r="D154" s="51">
        <f>IF(AND(WEEKDAY($A154,2)&lt;6,COUNTIF(JF,$A154)=0),INDEX($L$18:$O$18,,COLUMN()-1),"")</f>
        <v>0.61458526666666702</v>
      </c>
      <c r="E154" s="51">
        <f>IF(AND(WEEKDAY($A154,2)&lt;6,COUNTIF(JF,$A154)=0),INDEX($L$18:$O$18,,COLUMN()-1),"")</f>
        <v>3.1250066666666701E-2</v>
      </c>
      <c r="F154" s="31">
        <f>IFERROR(IF(H154="","",(H154-G154)),"")</f>
        <v>0.29166666666666669</v>
      </c>
      <c r="G154" s="31">
        <f>IFERROR(IF(H154&lt;$P$22,$P$23,IF(H154&gt;$P$22,(H154-$P$22))),"")</f>
        <v>9.6666666665745637E-7</v>
      </c>
      <c r="H154" s="31">
        <f>IFERROR(IF(E154="","",D154-C154-E154),"")</f>
        <v>0.29166763333333334</v>
      </c>
      <c r="J154" s="10">
        <f>WEEKNUM(A154,2)</f>
        <v>11</v>
      </c>
    </row>
    <row r="155" spans="1:10" ht="15.75">
      <c r="A155" s="1">
        <f>A154+1</f>
        <v>41712</v>
      </c>
      <c r="B155" s="23" t="str">
        <f>IF(AND(WEEKDAY($A155,2)&lt;6,COUNTIF(JF,$A155)=0),INDEX($L$18:$O$18,,COLUMN()-1),"")</f>
        <v>Présent</v>
      </c>
      <c r="C155" s="51">
        <f>IF(AND(WEEKDAY($A155,2)&lt;6,COUNTIF(JF,$A155)=0),INDEX($L$18:$O$18,,COLUMN()-1),"")</f>
        <v>0.29166756666666699</v>
      </c>
      <c r="D155" s="51">
        <f>IF(AND(WEEKDAY($A155,2)&lt;6,COUNTIF(JF,$A155)=0),INDEX($L$18:$O$18,,COLUMN()-1),"")</f>
        <v>0.61458526666666702</v>
      </c>
      <c r="E155" s="51">
        <f>IF(AND(WEEKDAY($A155,2)&lt;6,COUNTIF(JF,$A155)=0),INDEX($L$18:$O$18,,COLUMN()-1),"")</f>
        <v>3.1250066666666701E-2</v>
      </c>
      <c r="F155" s="31">
        <f>IFERROR(IF(H155="","",(H155-G155)),"")</f>
        <v>0.29166666666666669</v>
      </c>
      <c r="G155" s="31">
        <f>IFERROR(IF(H155&lt;$P$22,$P$23,IF(H155&gt;$P$22,(H155-$P$22))),"")</f>
        <v>9.6666666665745637E-7</v>
      </c>
      <c r="H155" s="31">
        <f>IFERROR(IF(E155="","",D155-C155-E155),"")</f>
        <v>0.29166763333333334</v>
      </c>
      <c r="J155" s="10">
        <f>WEEKNUM(A155,2)</f>
        <v>11</v>
      </c>
    </row>
    <row r="156" spans="1:10" ht="15.75">
      <c r="A156" s="1">
        <f>A155+1</f>
        <v>41713</v>
      </c>
      <c r="B156" s="23" t="str">
        <f>IF(AND(WEEKDAY($A156,2)&lt;6,COUNTIF(JF,$A156)=0),INDEX($L$18:$O$18,,COLUMN()-1),"")</f>
        <v/>
      </c>
      <c r="C156" s="51" t="str">
        <f>IF(AND(WEEKDAY($A156,2)&lt;6,COUNTIF(JF,$A156)=0),INDEX($L$18:$O$18,,COLUMN()-1),"")</f>
        <v/>
      </c>
      <c r="D156" s="51" t="str">
        <f>IF(AND(WEEKDAY($A156,2)&lt;6,COUNTIF(JF,$A156)=0),INDEX($L$18:$O$18,,COLUMN()-1),"")</f>
        <v/>
      </c>
      <c r="E156" s="51" t="str">
        <f>IF(AND(WEEKDAY($A156,2)&lt;6,COUNTIF(JF,$A156)=0),INDEX($L$18:$O$18,,COLUMN()-1),"")</f>
        <v/>
      </c>
      <c r="F156" s="31" t="str">
        <f>IFERROR(IF(H156="","",(H156-G156)),"")</f>
        <v/>
      </c>
      <c r="G156" s="31" t="str">
        <f>IFERROR(IF(H156&lt;$P$22,$P$23,IF(H156&gt;$P$22,(H156-$P$22))),"")</f>
        <v/>
      </c>
      <c r="H156" s="31" t="str">
        <f>IFERROR(IF(E156="","",D156-C156-E156),"")</f>
        <v/>
      </c>
      <c r="J156" s="10">
        <f>WEEKNUM(A156,2)</f>
        <v>11</v>
      </c>
    </row>
    <row r="157" spans="1:10" ht="15.75">
      <c r="A157" s="1">
        <f>A156+1</f>
        <v>41714</v>
      </c>
      <c r="B157" s="23" t="str">
        <f>IF(AND(WEEKDAY($A157,2)&lt;6,COUNTIF(JF,$A157)=0),INDEX($L$18:$O$18,,COLUMN()-1),"")</f>
        <v/>
      </c>
      <c r="C157" s="51" t="str">
        <f>IF(AND(WEEKDAY($A157,2)&lt;6,COUNTIF(JF,$A157)=0),INDEX($L$18:$O$18,,COLUMN()-1),"")</f>
        <v/>
      </c>
      <c r="D157" s="51" t="str">
        <f>IF(AND(WEEKDAY($A157,2)&lt;6,COUNTIF(JF,$A157)=0),INDEX($L$18:$O$18,,COLUMN()-1),"")</f>
        <v/>
      </c>
      <c r="E157" s="51" t="str">
        <f>IF(AND(WEEKDAY($A157,2)&lt;6,COUNTIF(JF,$A157)=0),INDEX($L$18:$O$18,,COLUMN()-1),"")</f>
        <v/>
      </c>
      <c r="F157" s="31" t="str">
        <f>IFERROR(IF(H157="","",(H157-G157)),"")</f>
        <v/>
      </c>
      <c r="G157" s="31" t="str">
        <f>IFERROR(IF(H157&lt;$P$22,$P$23,IF(H157&gt;$P$22,(H157-$P$22))),"")</f>
        <v/>
      </c>
      <c r="H157" s="31" t="str">
        <f>IFERROR(IF(E157="","",D157-C157-E157),"")</f>
        <v/>
      </c>
      <c r="J157" s="10">
        <f>WEEKNUM(A157,2)</f>
        <v>11</v>
      </c>
    </row>
    <row r="158" spans="1:10" ht="15.75">
      <c r="A158" s="1">
        <f>A157+1</f>
        <v>41715</v>
      </c>
      <c r="B158" s="23" t="str">
        <f>IF(AND(WEEKDAY($A158,2)&lt;6,COUNTIF(JF,$A158)=0),INDEX($L$18:$O$18,,COLUMN()-1),"")</f>
        <v>Présent</v>
      </c>
      <c r="C158" s="51">
        <f>IF(AND(WEEKDAY($A158,2)&lt;6,COUNTIF(JF,$A158)=0),INDEX($L$18:$O$18,,COLUMN()-1),"")</f>
        <v>0.29166756666666699</v>
      </c>
      <c r="D158" s="51">
        <f>IF(AND(WEEKDAY($A158,2)&lt;6,COUNTIF(JF,$A158)=0),INDEX($L$18:$O$18,,COLUMN()-1),"")</f>
        <v>0.61458526666666702</v>
      </c>
      <c r="E158" s="51">
        <f>IF(AND(WEEKDAY($A158,2)&lt;6,COUNTIF(JF,$A158)=0),INDEX($L$18:$O$18,,COLUMN()-1),"")</f>
        <v>3.1250066666666701E-2</v>
      </c>
      <c r="F158" s="31">
        <f>IFERROR(IF(H158="","",(H158-G158)),"")</f>
        <v>0.29166666666666669</v>
      </c>
      <c r="G158" s="31">
        <f>IFERROR(IF(H158&lt;$P$22,$P$23,IF(H158&gt;$P$22,(H158-$P$22))),"")</f>
        <v>9.6666666665745637E-7</v>
      </c>
      <c r="H158" s="31">
        <f>IFERROR(IF(E158="","",D158-C158-E158),"")</f>
        <v>0.29166763333333334</v>
      </c>
      <c r="J158" s="10">
        <f>WEEKNUM(A158,2)</f>
        <v>12</v>
      </c>
    </row>
    <row r="159" spans="1:10" ht="15.75">
      <c r="A159" s="1">
        <f>A158+1</f>
        <v>41716</v>
      </c>
      <c r="B159" s="23" t="str">
        <f>IF(AND(WEEKDAY($A159,2)&lt;6,COUNTIF(JF,$A159)=0),INDEX($L$18:$O$18,,COLUMN()-1),"")</f>
        <v>Présent</v>
      </c>
      <c r="C159" s="51">
        <f>IF(AND(WEEKDAY($A159,2)&lt;6,COUNTIF(JF,$A159)=0),INDEX($L$18:$O$18,,COLUMN()-1),"")</f>
        <v>0.29166756666666699</v>
      </c>
      <c r="D159" s="51">
        <f>IF(AND(WEEKDAY($A159,2)&lt;6,COUNTIF(JF,$A159)=0),INDEX($L$18:$O$18,,COLUMN()-1),"")</f>
        <v>0.61458526666666702</v>
      </c>
      <c r="E159" s="51">
        <f>IF(AND(WEEKDAY($A159,2)&lt;6,COUNTIF(JF,$A159)=0),INDEX($L$18:$O$18,,COLUMN()-1),"")</f>
        <v>3.1250066666666701E-2</v>
      </c>
      <c r="F159" s="31">
        <f>IFERROR(IF(H159="","",(H159-G159)),"")</f>
        <v>0.29166666666666669</v>
      </c>
      <c r="G159" s="31">
        <f>IFERROR(IF(H159&lt;$P$22,$P$23,IF(H159&gt;$P$22,(H159-$P$22))),"")</f>
        <v>9.6666666665745637E-7</v>
      </c>
      <c r="H159" s="31">
        <f>IFERROR(IF(E159="","",D159-C159-E159),"")</f>
        <v>0.29166763333333334</v>
      </c>
      <c r="J159" s="10">
        <f>WEEKNUM(A159,2)</f>
        <v>12</v>
      </c>
    </row>
    <row r="160" spans="1:10" ht="15.75">
      <c r="A160" s="1">
        <f>A159+1</f>
        <v>41717</v>
      </c>
      <c r="B160" s="23" t="str">
        <f>IF(AND(WEEKDAY($A160,2)&lt;6,COUNTIF(JF,$A160)=0),INDEX($L$18:$O$18,,COLUMN()-1),"")</f>
        <v>Présent</v>
      </c>
      <c r="C160" s="51">
        <f>IF(AND(WEEKDAY($A160,2)&lt;6,COUNTIF(JF,$A160)=0),INDEX($L$18:$O$18,,COLUMN()-1),"")</f>
        <v>0.29166756666666699</v>
      </c>
      <c r="D160" s="51">
        <f>IF(AND(WEEKDAY($A160,2)&lt;6,COUNTIF(JF,$A160)=0),INDEX($L$18:$O$18,,COLUMN()-1),"")</f>
        <v>0.61458526666666702</v>
      </c>
      <c r="E160" s="51">
        <f>IF(AND(WEEKDAY($A160,2)&lt;6,COUNTIF(JF,$A160)=0),INDEX($L$18:$O$18,,COLUMN()-1),"")</f>
        <v>3.1250066666666701E-2</v>
      </c>
      <c r="F160" s="31">
        <f>IFERROR(IF(H160="","",(H160-G160)),"")</f>
        <v>0.29166666666666669</v>
      </c>
      <c r="G160" s="31">
        <f>IFERROR(IF(H160&lt;$P$22,$P$23,IF(H160&gt;$P$22,(H160-$P$22))),"")</f>
        <v>9.6666666665745637E-7</v>
      </c>
      <c r="H160" s="31">
        <f>IFERROR(IF(E160="","",D160-C160-E160),"")</f>
        <v>0.29166763333333334</v>
      </c>
      <c r="J160" s="10">
        <f>WEEKNUM(A160,2)</f>
        <v>12</v>
      </c>
    </row>
    <row r="161" spans="1:10" ht="15.75">
      <c r="A161" s="1">
        <f>A160+1</f>
        <v>41718</v>
      </c>
      <c r="B161" s="23" t="str">
        <f>IF(AND(WEEKDAY($A161,2)&lt;6,COUNTIF(JF,$A161)=0),INDEX($L$18:$O$18,,COLUMN()-1),"")</f>
        <v>Présent</v>
      </c>
      <c r="C161" s="51">
        <f>IF(AND(WEEKDAY($A161,2)&lt;6,COUNTIF(JF,$A161)=0),INDEX($L$18:$O$18,,COLUMN()-1),"")</f>
        <v>0.29166756666666699</v>
      </c>
      <c r="D161" s="51">
        <f>IF(AND(WEEKDAY($A161,2)&lt;6,COUNTIF(JF,$A161)=0),INDEX($L$18:$O$18,,COLUMN()-1),"")</f>
        <v>0.61458526666666702</v>
      </c>
      <c r="E161" s="51">
        <f>IF(AND(WEEKDAY($A161,2)&lt;6,COUNTIF(JF,$A161)=0),INDEX($L$18:$O$18,,COLUMN()-1),"")</f>
        <v>3.1250066666666701E-2</v>
      </c>
      <c r="F161" s="31">
        <f>IFERROR(IF(H161="","",(H161-G161)),"")</f>
        <v>0.29166666666666669</v>
      </c>
      <c r="G161" s="31">
        <f>IFERROR(IF(H161&lt;$P$22,$P$23,IF(H161&gt;$P$22,(H161-$P$22))),"")</f>
        <v>9.6666666665745637E-7</v>
      </c>
      <c r="H161" s="31">
        <f>IFERROR(IF(E161="","",D161-C161-E161),"")</f>
        <v>0.29166763333333334</v>
      </c>
      <c r="J161" s="10">
        <f>WEEKNUM(A161,2)</f>
        <v>12</v>
      </c>
    </row>
    <row r="162" spans="1:10" ht="15.75">
      <c r="A162" s="1">
        <f>A161+1</f>
        <v>41719</v>
      </c>
      <c r="B162" s="23" t="str">
        <f>IF(AND(WEEKDAY($A162,2)&lt;6,COUNTIF(JF,$A162)=0),INDEX($L$18:$O$18,,COLUMN()-1),"")</f>
        <v>Présent</v>
      </c>
      <c r="C162" s="51">
        <f>IF(AND(WEEKDAY($A162,2)&lt;6,COUNTIF(JF,$A162)=0),INDEX($L$18:$O$18,,COLUMN()-1),"")</f>
        <v>0.29166756666666699</v>
      </c>
      <c r="D162" s="51">
        <f>IF(AND(WEEKDAY($A162,2)&lt;6,COUNTIF(JF,$A162)=0),INDEX($L$18:$O$18,,COLUMN()-1),"")</f>
        <v>0.61458526666666702</v>
      </c>
      <c r="E162" s="51">
        <f>IF(AND(WEEKDAY($A162,2)&lt;6,COUNTIF(JF,$A162)=0),INDEX($L$18:$O$18,,COLUMN()-1),"")</f>
        <v>3.1250066666666701E-2</v>
      </c>
      <c r="F162" s="31">
        <f>IFERROR(IF(H162="","",(H162-G162)),"")</f>
        <v>0.29166666666666669</v>
      </c>
      <c r="G162" s="31">
        <f>IFERROR(IF(H162&lt;$P$22,$P$23,IF(H162&gt;$P$22,(H162-$P$22))),"")</f>
        <v>9.6666666665745637E-7</v>
      </c>
      <c r="H162" s="31">
        <f>IFERROR(IF(E162="","",D162-C162-E162),"")</f>
        <v>0.29166763333333334</v>
      </c>
      <c r="J162" s="10">
        <f>WEEKNUM(A162,2)</f>
        <v>12</v>
      </c>
    </row>
    <row r="163" spans="1:10" ht="15.75">
      <c r="A163" s="1">
        <f>A162+1</f>
        <v>41720</v>
      </c>
      <c r="B163" s="23" t="str">
        <f>IF(AND(WEEKDAY($A163,2)&lt;6,COUNTIF(JF,$A163)=0),INDEX($L$18:$O$18,,COLUMN()-1),"")</f>
        <v/>
      </c>
      <c r="C163" s="51" t="str">
        <f>IF(AND(WEEKDAY($A163,2)&lt;6,COUNTIF(JF,$A163)=0),INDEX($L$18:$O$18,,COLUMN()-1),"")</f>
        <v/>
      </c>
      <c r="D163" s="51" t="str">
        <f>IF(AND(WEEKDAY($A163,2)&lt;6,COUNTIF(JF,$A163)=0),INDEX($L$18:$O$18,,COLUMN()-1),"")</f>
        <v/>
      </c>
      <c r="E163" s="51" t="str">
        <f>IF(AND(WEEKDAY($A163,2)&lt;6,COUNTIF(JF,$A163)=0),INDEX($L$18:$O$18,,COLUMN()-1),"")</f>
        <v/>
      </c>
      <c r="F163" s="31" t="str">
        <f>IFERROR(IF(H163="","",(H163-G163)),"")</f>
        <v/>
      </c>
      <c r="G163" s="31" t="str">
        <f>IFERROR(IF(H163&lt;$P$22,$P$23,IF(H163&gt;$P$22,(H163-$P$22))),"")</f>
        <v/>
      </c>
      <c r="H163" s="31" t="str">
        <f>IFERROR(IF(E163="","",D163-C163-E163),"")</f>
        <v/>
      </c>
      <c r="J163" s="10">
        <f>WEEKNUM(A163,2)</f>
        <v>12</v>
      </c>
    </row>
    <row r="164" spans="1:10" ht="15.75">
      <c r="A164" s="1">
        <f>A163+1</f>
        <v>41721</v>
      </c>
      <c r="B164" s="23" t="str">
        <f>IF(AND(WEEKDAY($A164,2)&lt;6,COUNTIF(JF,$A164)=0),INDEX($L$18:$O$18,,COLUMN()-1),"")</f>
        <v/>
      </c>
      <c r="C164" s="51" t="str">
        <f>IF(AND(WEEKDAY($A164,2)&lt;6,COUNTIF(JF,$A164)=0),INDEX($L$18:$O$18,,COLUMN()-1),"")</f>
        <v/>
      </c>
      <c r="D164" s="51" t="str">
        <f>IF(AND(WEEKDAY($A164,2)&lt;6,COUNTIF(JF,$A164)=0),INDEX($L$18:$O$18,,COLUMN()-1),"")</f>
        <v/>
      </c>
      <c r="E164" s="51" t="str">
        <f>IF(AND(WEEKDAY($A164,2)&lt;6,COUNTIF(JF,$A164)=0),INDEX($L$18:$O$18,,COLUMN()-1),"")</f>
        <v/>
      </c>
      <c r="F164" s="31" t="str">
        <f>IFERROR(IF(H164="","",(H164-G164)),"")</f>
        <v/>
      </c>
      <c r="G164" s="31" t="str">
        <f>IFERROR(IF(H164&lt;$P$22,$P$23,IF(H164&gt;$P$22,(H164-$P$22))),"")</f>
        <v/>
      </c>
      <c r="H164" s="31" t="str">
        <f>IFERROR(IF(E164="","",D164-C164-E164),"")</f>
        <v/>
      </c>
      <c r="J164" s="10">
        <f>WEEKNUM(A164,2)</f>
        <v>12</v>
      </c>
    </row>
    <row r="165" spans="1:10" ht="15.75">
      <c r="A165" s="1">
        <f>A164+1</f>
        <v>41722</v>
      </c>
      <c r="B165" s="23" t="str">
        <f>IF(AND(WEEKDAY($A165,2)&lt;6,COUNTIF(JF,$A165)=0),INDEX($L$18:$O$18,,COLUMN()-1),"")</f>
        <v>Présent</v>
      </c>
      <c r="C165" s="51">
        <f>IF(AND(WEEKDAY($A165,2)&lt;6,COUNTIF(JF,$A165)=0),INDEX($L$18:$O$18,,COLUMN()-1),"")</f>
        <v>0.29166756666666699</v>
      </c>
      <c r="D165" s="51">
        <f>IF(AND(WEEKDAY($A165,2)&lt;6,COUNTIF(JF,$A165)=0),INDEX($L$18:$O$18,,COLUMN()-1),"")</f>
        <v>0.61458526666666702</v>
      </c>
      <c r="E165" s="51">
        <f>IF(AND(WEEKDAY($A165,2)&lt;6,COUNTIF(JF,$A165)=0),INDEX($L$18:$O$18,,COLUMN()-1),"")</f>
        <v>3.1250066666666701E-2</v>
      </c>
      <c r="F165" s="31">
        <f>IFERROR(IF(H165="","",(H165-G165)),"")</f>
        <v>0.29166666666666669</v>
      </c>
      <c r="G165" s="31">
        <f>IFERROR(IF(H165&lt;$P$22,$P$23,IF(H165&gt;$P$22,(H165-$P$22))),"")</f>
        <v>9.6666666665745637E-7</v>
      </c>
      <c r="H165" s="31">
        <f>IFERROR(IF(E165="","",D165-C165-E165),"")</f>
        <v>0.29166763333333334</v>
      </c>
      <c r="J165" s="10">
        <f>WEEKNUM(A165,2)</f>
        <v>13</v>
      </c>
    </row>
    <row r="166" spans="1:10" ht="15.75">
      <c r="A166" s="1">
        <f>A165+1</f>
        <v>41723</v>
      </c>
      <c r="B166" s="23" t="str">
        <f>IF(AND(WEEKDAY($A166,2)&lt;6,COUNTIF(JF,$A166)=0),INDEX($L$18:$O$18,,COLUMN()-1),"")</f>
        <v>Présent</v>
      </c>
      <c r="C166" s="51">
        <f>IF(AND(WEEKDAY($A166,2)&lt;6,COUNTIF(JF,$A166)=0),INDEX($L$18:$O$18,,COLUMN()-1),"")</f>
        <v>0.29166756666666699</v>
      </c>
      <c r="D166" s="51">
        <f>IF(AND(WEEKDAY($A166,2)&lt;6,COUNTIF(JF,$A166)=0),INDEX($L$18:$O$18,,COLUMN()-1),"")</f>
        <v>0.61458526666666702</v>
      </c>
      <c r="E166" s="51">
        <f>IF(AND(WEEKDAY($A166,2)&lt;6,COUNTIF(JF,$A166)=0),INDEX($L$18:$O$18,,COLUMN()-1),"")</f>
        <v>3.1250066666666701E-2</v>
      </c>
      <c r="F166" s="31">
        <f>IFERROR(IF(H166="","",(H166-G166)),"")</f>
        <v>0.29166666666666669</v>
      </c>
      <c r="G166" s="31">
        <f>IFERROR(IF(H166&lt;$P$22,$P$23,IF(H166&gt;$P$22,(H166-$P$22))),"")</f>
        <v>9.6666666665745637E-7</v>
      </c>
      <c r="H166" s="31">
        <f>IFERROR(IF(E166="","",D166-C166-E166),"")</f>
        <v>0.29166763333333334</v>
      </c>
      <c r="J166" s="10">
        <f>WEEKNUM(A166,2)</f>
        <v>13</v>
      </c>
    </row>
    <row r="167" spans="1:10" ht="15.75">
      <c r="A167" s="1">
        <f>A166+1</f>
        <v>41724</v>
      </c>
      <c r="B167" s="23" t="str">
        <f>IF(AND(WEEKDAY($A167,2)&lt;6,COUNTIF(JF,$A167)=0),INDEX($L$18:$O$18,,COLUMN()-1),"")</f>
        <v>Présent</v>
      </c>
      <c r="C167" s="51">
        <f>IF(AND(WEEKDAY($A167,2)&lt;6,COUNTIF(JF,$A167)=0),INDEX($L$18:$O$18,,COLUMN()-1),"")</f>
        <v>0.29166756666666699</v>
      </c>
      <c r="D167" s="51">
        <v>0.61458526666666702</v>
      </c>
      <c r="E167" s="51">
        <f>IF(AND(WEEKDAY($A167,2)&lt;6,COUNTIF(JF,$A167)=0),INDEX($L$18:$O$18,,COLUMN()-1),"")</f>
        <v>3.1250066666666701E-2</v>
      </c>
      <c r="F167" s="31">
        <f>IFERROR(IF(H167="","",(H167-G167)),"")</f>
        <v>0.29166666666666669</v>
      </c>
      <c r="G167" s="31">
        <f>IFERROR(IF(H167&lt;$P$22,$P$23,IF(H167&gt;$P$22,(H167-$P$22))),"")</f>
        <v>9.6666666665745637E-7</v>
      </c>
      <c r="H167" s="31">
        <f>IFERROR(IF(E167="","",D167-C167-E167),"")</f>
        <v>0.29166763333333334</v>
      </c>
      <c r="J167" s="10">
        <f>WEEKNUM(A167,2)</f>
        <v>13</v>
      </c>
    </row>
    <row r="168" spans="1:10" ht="15.75">
      <c r="A168" s="1">
        <f>A167+1</f>
        <v>41725</v>
      </c>
      <c r="B168" s="23" t="str">
        <f>IF($A168="","",IF(AND(WEEKDAY($A168,2)&lt;6,COUNTIF(JF,$A168)=0),INDEX($L$18:$O$18,,COLUMN()-1),""))</f>
        <v>Présent</v>
      </c>
      <c r="C168" s="51">
        <f>IF($A168="","",IF(AND(WEEKDAY($A168,2)&lt;6,COUNTIF(JF,$A168)=0),INDEX($L$18:$O$18,,COLUMN()-1),""))</f>
        <v>0.29166756666666699</v>
      </c>
      <c r="D168" s="51">
        <f>IF($A168="","",IF(AND(WEEKDAY($A168,2)&lt;6,COUNTIF(JF,$A168)=0),INDEX($L$18:$O$18,,COLUMN()-1),""))</f>
        <v>0.61458526666666702</v>
      </c>
      <c r="E168" s="51">
        <f>IF($A168="","",IF(AND(WEEKDAY($A168,2)&lt;6,COUNTIF(JF,$A168)=0),INDEX($L$18:$O$18,,COLUMN()-1),""))</f>
        <v>3.1250066666666701E-2</v>
      </c>
      <c r="F168" s="31">
        <f>IFERROR(IF(H168="","",(H168-G168)),"")</f>
        <v>0.29166666666666669</v>
      </c>
      <c r="G168" s="31">
        <f>IFERROR(IF(H168&lt;$P$22,$P$23,IF(H168&gt;$P$22,(H168-$P$22))),"")</f>
        <v>9.6666666665745637E-7</v>
      </c>
      <c r="H168" s="31">
        <f>IFERROR(IF(E168="","",D168-C168-E168),"")</f>
        <v>0.29166763333333334</v>
      </c>
      <c r="J168" s="10">
        <f>WEEKNUM(A168,2)</f>
        <v>13</v>
      </c>
    </row>
    <row r="169" spans="1:10" ht="15.75">
      <c r="A169" s="1">
        <f>A168+1</f>
        <v>41726</v>
      </c>
      <c r="B169" s="23" t="str">
        <f>IF($A169="","",IF(AND(WEEKDAY($A169,2)&lt;6,COUNTIF(JF,$A169)=0),INDEX($L$18:$O$18,,COLUMN()-1),""))</f>
        <v>Présent</v>
      </c>
      <c r="C169" s="51">
        <f>IF($A169="","",IF(AND(WEEKDAY($A169,2)&lt;6,COUNTIF(JF,$A169)=0),INDEX($L$18:$O$18,,COLUMN()-1),""))</f>
        <v>0.29166756666666699</v>
      </c>
      <c r="D169" s="51">
        <f>IF($A169="","",IF(AND(WEEKDAY($A169,2)&lt;6,COUNTIF(JF,$A169)=0),INDEX($L$18:$O$18,,COLUMN()-1),""))</f>
        <v>0.61458526666666702</v>
      </c>
      <c r="E169" s="51">
        <f>IF($A169="","",IF(AND(WEEKDAY($A169,2)&lt;6,COUNTIF(JF,$A169)=0),INDEX($L$18:$O$18,,COLUMN()-1),""))</f>
        <v>3.1250066666666701E-2</v>
      </c>
      <c r="F169" s="31">
        <f>IFERROR(IF(H169="","",(H169-G169)),"")</f>
        <v>0.29166666666666669</v>
      </c>
      <c r="G169" s="31">
        <f>IFERROR(IF(H169&lt;$P$22,$P$23,IF(H169&gt;$P$22,(H169-$P$22))),"")</f>
        <v>9.6666666665745637E-7</v>
      </c>
      <c r="H169" s="31">
        <f>IFERROR(IF(E169="","",D169-C169-E169),"")</f>
        <v>0.29166763333333334</v>
      </c>
      <c r="J169" s="10">
        <f>IF(A169="","",WEEKNUM(A169,2))</f>
        <v>13</v>
      </c>
    </row>
    <row r="170" spans="1:10" ht="15.75">
      <c r="A170" s="1">
        <f>IF(A169="","",IF(MONTH(A169+1)=MONTH(A169),A169+1,""))</f>
        <v>41727</v>
      </c>
      <c r="B170" s="23" t="str">
        <f>IF($A170="","",IF(AND(WEEKDAY($A170,2)&lt;6,COUNTIF(JF,$A170)=0),INDEX($L$18:$O$18,,COLUMN()-1),""))</f>
        <v/>
      </c>
      <c r="C170" s="51" t="str">
        <f>IF($A170="","",IF(AND(WEEKDAY($A170,2)&lt;6,COUNTIF(JF,$A170)=0),INDEX($L$18:$O$18,,COLUMN()-1),""))</f>
        <v/>
      </c>
      <c r="D170" s="51" t="str">
        <f>IF($A170="","",IF(AND(WEEKDAY($A170,2)&lt;6,COUNTIF(JF,$A170)=0),INDEX($L$18:$O$18,,COLUMN()-1),""))</f>
        <v/>
      </c>
      <c r="E170" s="51" t="str">
        <f>IF($A170="","",IF(AND(WEEKDAY($A170,2)&lt;6,COUNTIF(JF,$A170)=0),INDEX($L$18:$O$18,,COLUMN()-1),""))</f>
        <v/>
      </c>
      <c r="F170" s="31" t="str">
        <f>IFERROR(IF(H170="","",(H170-G170)),"")</f>
        <v/>
      </c>
      <c r="G170" s="31" t="str">
        <f>IFERROR(IF(H170&lt;$P$22,$P$23,IF(H170&gt;$P$22,(H170-$P$22))),"")</f>
        <v/>
      </c>
      <c r="H170" s="31" t="str">
        <f>IFERROR(IF(E170="","",D170-C170-E170),"")</f>
        <v/>
      </c>
      <c r="J170" s="10">
        <f>IF(A170="","",WEEKNUM(A170,2))</f>
        <v>13</v>
      </c>
    </row>
    <row r="171" spans="1:10" ht="15.75">
      <c r="A171" s="1">
        <f>IF(A170="","",IF(MONTH(A170+1)=MONTH(A170),A170+1,""))</f>
        <v>41728</v>
      </c>
      <c r="B171" s="23" t="str">
        <f>IF($A171="","",IF(AND(WEEKDAY($A171,2)&lt;6,COUNTIF(JF,$A171)=0),INDEX($L$18:$O$18,,COLUMN()-1),""))</f>
        <v/>
      </c>
      <c r="C171" s="51" t="str">
        <f>IF($A171="","",IF(AND(WEEKDAY($A171,2)&lt;6,COUNTIF(JF,$A171)=0),INDEX($L$18:$O$18,,COLUMN()-1),""))</f>
        <v/>
      </c>
      <c r="D171" s="51" t="str">
        <f>IF($A171="","",IF(AND(WEEKDAY($A171,2)&lt;6,COUNTIF(JF,$A171)=0),INDEX($L$18:$O$18,,COLUMN()-1),""))</f>
        <v/>
      </c>
      <c r="E171" s="51" t="str">
        <f>IF($A171="","",IF(AND(WEEKDAY($A171,2)&lt;6,COUNTIF(JF,$A171)=0),INDEX($L$18:$O$18,,COLUMN()-1),""))</f>
        <v/>
      </c>
      <c r="F171" s="31" t="str">
        <f>IFERROR(IF(H171="","",(H171-G171)),"")</f>
        <v/>
      </c>
      <c r="G171" s="31" t="str">
        <f>IFERROR(IF(H171&lt;$P$22,$P$23,IF(H171&gt;$P$22,(H171-$P$22))),"")</f>
        <v/>
      </c>
      <c r="H171" s="31" t="str">
        <f>IFERROR(IF(E171="","",D171-C171-E171),"")</f>
        <v/>
      </c>
      <c r="J171" s="10">
        <f>IF(A171="","",WEEKNUM(A171,2))</f>
        <v>13</v>
      </c>
    </row>
    <row r="172" spans="1:10" ht="15.75">
      <c r="A172" s="1">
        <f>IF(A171="","",IF(MONTH(A171+1)=MONTH(A171),A171+1,""))</f>
        <v>41729</v>
      </c>
      <c r="B172" s="23" t="str">
        <f>IF($A172="","",IF(AND(WEEKDAY($A172,2)&lt;6,COUNTIF(JF,$A172)=0),INDEX($L$18:$O$18,,COLUMN()-1),""))</f>
        <v>Présent</v>
      </c>
      <c r="C172" s="51">
        <f>IF($A172="","",IF(AND(WEEKDAY($A172,2)&lt;6,COUNTIF(JF,$A172)=0),INDEX($L$18:$O$18,,COLUMN()-1),""))</f>
        <v>0.29166756666666699</v>
      </c>
      <c r="D172" s="51">
        <f>IF($A172="","",IF(AND(WEEKDAY($A172,2)&lt;6,COUNTIF(JF,$A172)=0),INDEX($L$18:$O$18,,COLUMN()-1),""))</f>
        <v>0.61458526666666702</v>
      </c>
      <c r="E172" s="51">
        <f>IF($A172="","",IF(AND(WEEKDAY($A172,2)&lt;6,COUNTIF(JF,$A172)=0),INDEX($L$18:$O$18,,COLUMN()-1),""))</f>
        <v>3.1250066666666701E-2</v>
      </c>
      <c r="F172" s="31">
        <f>IFERROR(IF(H172="","",(H172-G172)),"")</f>
        <v>0.29166666666666669</v>
      </c>
      <c r="G172" s="31">
        <f>IFERROR(IF(H172&lt;$P$22,$P$23,IF(H172&gt;$P$22,(H172-$P$22))),"")</f>
        <v>9.6666666665745637E-7</v>
      </c>
      <c r="H172" s="31">
        <f>IFERROR(IF(E172="","",D172-C172-E172),"")</f>
        <v>0.29166763333333334</v>
      </c>
      <c r="J172" s="10">
        <f>IF(A172="","",WEEKNUM(A172,2))</f>
        <v>14</v>
      </c>
    </row>
    <row r="173" spans="1:10" ht="47.25">
      <c r="A173" s="1"/>
      <c r="B173" s="37" t="s">
        <v>54</v>
      </c>
      <c r="C173" s="38" t="s">
        <v>53</v>
      </c>
      <c r="D173" s="38" t="s">
        <v>52</v>
      </c>
      <c r="E173" s="39" t="s">
        <v>50</v>
      </c>
      <c r="F173" s="40" t="s">
        <v>51</v>
      </c>
      <c r="G173" s="40"/>
      <c r="H173" s="40" t="s">
        <v>55</v>
      </c>
    </row>
    <row r="174" spans="1:10" ht="15.75">
      <c r="A174" s="29" t="s">
        <v>89</v>
      </c>
      <c r="B174" s="34">
        <f>SUMIF($J$142:$J$172,$J174,$H$142:$H$172)+SUMIF($J$80:$J$110,$J116,$H$80:$H$110)</f>
        <v>1.4583381666666666</v>
      </c>
      <c r="C174" s="35">
        <f>IFERROR((IF(B174="","",IF(B174&lt;$P$24,($P$24-B174),0))),"")</f>
        <v>0</v>
      </c>
      <c r="D174" s="34">
        <f>IFERROR((IF(B174="","",IF(B174&gt;=$P$24,$P$24,B174))),"")</f>
        <v>1.458337833333335</v>
      </c>
      <c r="E174" s="36">
        <f>IFERROR(IF(B174="","",IF(B174&lt;=$P$24,0,IF(B174&lt;$P$25,B174-$P$24,$P$26))),"")</f>
        <v>3.3333333160356915E-7</v>
      </c>
      <c r="F174" s="32">
        <f>IFERROR(IF(B174="","",IF(B174&gt;$P$25,B174-$P$25,0)),"")</f>
        <v>0</v>
      </c>
      <c r="G174" s="32"/>
      <c r="H174" s="42"/>
      <c r="J174" s="10">
        <v>9</v>
      </c>
    </row>
    <row r="175" spans="1:10" ht="15.75">
      <c r="A175" s="29" t="s">
        <v>90</v>
      </c>
      <c r="B175" s="34">
        <f>SUMIF($J$142:$J$172,$J175,$H$142:$H$172)</f>
        <v>1.4583381666666666</v>
      </c>
      <c r="C175" s="35">
        <f>IFERROR((IF(B175="","",IF(B175&lt;$P$24,($P$24-B175),0))),"")</f>
        <v>0</v>
      </c>
      <c r="D175" s="34">
        <f>IFERROR((IF(B175="","",IF(B175&gt;=$P$24,$P$24,B175))),"")</f>
        <v>1.458337833333335</v>
      </c>
      <c r="E175" s="36">
        <f>IFERROR(IF(B175="","",IF(B175&lt;=$P$24,0,IF(B175&lt;$P$25,B175-$P$24,$P$26))),"")</f>
        <v>3.3333333160356915E-7</v>
      </c>
      <c r="F175" s="32">
        <f>IFERROR(IF(B175="","",IF(B175&gt;$P$25,B175-$P$25,0)),"")</f>
        <v>0</v>
      </c>
      <c r="G175" s="32"/>
      <c r="H175" s="42"/>
      <c r="J175" s="10">
        <f>J174+1</f>
        <v>10</v>
      </c>
    </row>
    <row r="176" spans="1:10" ht="15.75">
      <c r="A176" s="29" t="s">
        <v>91</v>
      </c>
      <c r="B176" s="34">
        <f>SUMIF($J$142:$J$172,$J176,$H$142:$H$172)</f>
        <v>1.4583381666666666</v>
      </c>
      <c r="C176" s="35">
        <f>IFERROR((IF(B176="","",IF(B176&lt;$P$24,($P$24-B176),0))),"")</f>
        <v>0</v>
      </c>
      <c r="D176" s="34">
        <f>IFERROR((IF(B176="","",IF(B176&gt;=$P$24,$P$24,B176))),"")</f>
        <v>1.458337833333335</v>
      </c>
      <c r="E176" s="36">
        <f>IFERROR(IF(B176="","",IF(B176&lt;=$P$24,0,IF(B176&lt;$P$25,B176-$P$24,$P$26))),"")</f>
        <v>3.3333333160356915E-7</v>
      </c>
      <c r="F176" s="32">
        <f>IFERROR(IF(B176="","",IF(B176&gt;$P$25,B176-$P$25,0)),"")</f>
        <v>0</v>
      </c>
      <c r="G176" s="32"/>
      <c r="H176" s="42"/>
      <c r="J176" s="10">
        <f>J175+1</f>
        <v>11</v>
      </c>
    </row>
    <row r="177" spans="1:10" ht="15.75">
      <c r="A177" s="29" t="s">
        <v>92</v>
      </c>
      <c r="B177" s="34">
        <f>SUMIF($J$142:$J$172,$J177,$H$142:$H$172)</f>
        <v>1.4583381666666666</v>
      </c>
      <c r="C177" s="35">
        <f>IFERROR((IF(B177="","",IF(B177&lt;$P$24,($P$24-B177),0))),"")</f>
        <v>0</v>
      </c>
      <c r="D177" s="34">
        <f>IFERROR((IF(B177="","",IF(B177&gt;=$P$24,$P$24,B177))),"")</f>
        <v>1.458337833333335</v>
      </c>
      <c r="E177" s="36">
        <f>IFERROR(IF(B177="","",IF(B177&lt;=$P$24,0,IF(B177&lt;$P$25,B177-$P$24,$P$26))),"")</f>
        <v>3.3333333160356915E-7</v>
      </c>
      <c r="F177" s="32">
        <f>IFERROR(IF(B177="","",IF(B177&gt;$P$25,B177-$P$25,0)),"")</f>
        <v>0</v>
      </c>
      <c r="G177" s="32"/>
      <c r="H177" s="42"/>
      <c r="J177" s="10">
        <f>J176+1</f>
        <v>12</v>
      </c>
    </row>
    <row r="178" spans="1:10" ht="15.75">
      <c r="A178" s="29" t="s">
        <v>93</v>
      </c>
      <c r="B178" s="34">
        <f>SUMIF($J$142:$J$172,$J178,$H$142:$H$172)</f>
        <v>1.4583381666666666</v>
      </c>
      <c r="C178" s="35">
        <f>IFERROR((IF(B178="","",IF(B178&lt;$P$24,($P$24-B178),0))),"")</f>
        <v>0</v>
      </c>
      <c r="D178" s="34">
        <f>IFERROR((IF(B178="","",IF(B178&gt;=$P$24,$P$24,B178))),"")</f>
        <v>1.458337833333335</v>
      </c>
      <c r="E178" s="36">
        <f>IFERROR(IF(B178="","",IF(B178&lt;=$P$24,0,IF(B178&lt;$P$25,B178-$P$24,$P$26))),"")</f>
        <v>3.3333333160356915E-7</v>
      </c>
      <c r="F178" s="32">
        <f>IFERROR(IF(B178="","",IF(B178&gt;$P$25,B178-$P$25,0)),"")</f>
        <v>0</v>
      </c>
      <c r="G178" s="32"/>
      <c r="H178" s="42"/>
      <c r="J178" s="10">
        <f>J177+1</f>
        <v>13</v>
      </c>
    </row>
    <row r="179" spans="1:10" ht="15.75">
      <c r="A179" s="29" t="s">
        <v>94</v>
      </c>
      <c r="B179" s="34">
        <f>SUMIF(J143:J173,J179,H143:H173)</f>
        <v>0.29166763333333334</v>
      </c>
      <c r="C179" s="35">
        <v>0</v>
      </c>
      <c r="D179" s="34">
        <f>B179</f>
        <v>0.29166763333333334</v>
      </c>
      <c r="E179" s="36">
        <v>0</v>
      </c>
      <c r="F179" s="32">
        <v>0</v>
      </c>
      <c r="G179" s="32"/>
      <c r="H179" s="42"/>
      <c r="J179" s="10">
        <f>J178+1</f>
        <v>14</v>
      </c>
    </row>
    <row r="180" spans="1:10">
      <c r="A180" s="12" t="s">
        <v>19</v>
      </c>
      <c r="B180" s="33">
        <f>SUM(B174:B179)</f>
        <v>7.5833584666666667</v>
      </c>
      <c r="C180" s="33">
        <f>SUM(C174:C179)</f>
        <v>0</v>
      </c>
      <c r="D180" s="33">
        <f>SUM(D174:D179)</f>
        <v>7.5833568000000087</v>
      </c>
      <c r="E180" s="33">
        <f>SUM(E174:E179)</f>
        <v>1.6666666580178457E-6</v>
      </c>
      <c r="F180" s="33">
        <f>SUM(F174:F179)</f>
        <v>0</v>
      </c>
      <c r="G180" s="33"/>
      <c r="H180" s="43">
        <f>($AD$3*$AC$3*24)+(E180*24*$AC$4)+($AC$5*F180*24)-(C180*$AC$3*24)</f>
        <v>1600.0005274708972</v>
      </c>
    </row>
    <row r="187" spans="1:10" ht="81" customHeight="1">
      <c r="D187" s="53" t="s">
        <v>0</v>
      </c>
      <c r="E187" s="53"/>
      <c r="F187" s="53"/>
      <c r="G187" s="53"/>
      <c r="H187" s="53"/>
      <c r="I187" s="53"/>
    </row>
    <row r="188" spans="1:10">
      <c r="D188" s="53"/>
      <c r="E188" s="53"/>
      <c r="F188" s="53"/>
      <c r="G188" s="53"/>
      <c r="H188" s="53"/>
      <c r="I188" s="53"/>
    </row>
    <row r="189" spans="1:10" ht="32.25" customHeight="1">
      <c r="D189" s="53"/>
      <c r="E189" s="53"/>
      <c r="F189" s="53"/>
      <c r="G189" s="53"/>
      <c r="H189" s="53"/>
      <c r="I189" s="53"/>
    </row>
    <row r="190" spans="1:10">
      <c r="D190" s="54" t="s">
        <v>1</v>
      </c>
      <c r="E190" s="54"/>
      <c r="F190" s="54"/>
      <c r="G190" s="54"/>
      <c r="H190" s="54"/>
      <c r="I190" s="54"/>
    </row>
    <row r="191" spans="1:10">
      <c r="D191" s="54"/>
      <c r="E191" s="54"/>
      <c r="F191" s="54"/>
      <c r="G191" s="54"/>
      <c r="H191" s="54"/>
      <c r="I191" s="54"/>
    </row>
    <row r="193" spans="1:10" ht="26.25">
      <c r="A193" s="9" t="s">
        <v>2</v>
      </c>
      <c r="B193" s="67">
        <f>$B$131</f>
        <v>1</v>
      </c>
      <c r="C193" s="67"/>
      <c r="D193" s="67"/>
      <c r="G193" s="55" t="s">
        <v>36</v>
      </c>
      <c r="H193" s="56"/>
    </row>
    <row r="194" spans="1:10" ht="26.25">
      <c r="A194" s="9" t="s">
        <v>3</v>
      </c>
      <c r="B194" s="65" t="str">
        <f>VLOOKUP(B193,Numero,2,FALSE)</f>
        <v>SMITH</v>
      </c>
      <c r="C194" s="65"/>
      <c r="D194" s="65"/>
      <c r="G194" s="57">
        <v>2014</v>
      </c>
      <c r="H194" s="58"/>
    </row>
    <row r="195" spans="1:10" ht="26.25">
      <c r="A195" s="9" t="s">
        <v>4</v>
      </c>
      <c r="B195" s="65" t="str">
        <f>VLOOKUP(B193,Numero,3,FALSE)</f>
        <v>Allan</v>
      </c>
      <c r="C195" s="65"/>
      <c r="D195" s="65"/>
      <c r="G195" s="59"/>
      <c r="H195" s="60"/>
    </row>
    <row r="196" spans="1:10" ht="21">
      <c r="A196" s="9" t="s">
        <v>6</v>
      </c>
      <c r="B196" s="62" t="str">
        <f>VLOOKUP(B193,Numero,5,FALSE)</f>
        <v>12 rue des tilleuls</v>
      </c>
      <c r="C196" s="63"/>
      <c r="D196" s="64"/>
    </row>
    <row r="197" spans="1:10" ht="21">
      <c r="A197" s="9" t="s">
        <v>7</v>
      </c>
      <c r="B197" s="62">
        <f>VLOOKUP(B193,Numero,6,FALSE)</f>
        <v>57000</v>
      </c>
      <c r="C197" s="63"/>
      <c r="D197" s="64"/>
    </row>
    <row r="198" spans="1:10" ht="21">
      <c r="A198" s="9" t="s">
        <v>8</v>
      </c>
      <c r="B198" s="62" t="str">
        <f>VLOOKUP(B193,Numero,7,FALSE)</f>
        <v>Metz</v>
      </c>
      <c r="C198" s="63"/>
      <c r="D198" s="64"/>
    </row>
    <row r="199" spans="1:10" ht="18.75">
      <c r="A199" s="9" t="s">
        <v>9</v>
      </c>
      <c r="B199" s="66" t="str">
        <f>VLOOKUP(B193,Numero,4,FALSE)</f>
        <v>Direction</v>
      </c>
      <c r="C199" s="66"/>
      <c r="D199" s="66"/>
    </row>
    <row r="200" spans="1:10" ht="15.75">
      <c r="A200" s="9" t="s">
        <v>11</v>
      </c>
      <c r="B200" s="61" t="s">
        <v>71</v>
      </c>
      <c r="C200" s="61"/>
      <c r="D200" s="61"/>
    </row>
    <row r="202" spans="1:10" ht="15.75" thickBot="1"/>
    <row r="203" spans="1:10" ht="30.75" thickBot="1">
      <c r="A203" s="18"/>
      <c r="B203" s="24" t="s">
        <v>13</v>
      </c>
      <c r="C203" s="19" t="s">
        <v>14</v>
      </c>
      <c r="D203" s="19" t="s">
        <v>15</v>
      </c>
      <c r="E203" s="19" t="s">
        <v>16</v>
      </c>
      <c r="F203" s="19" t="s">
        <v>17</v>
      </c>
      <c r="G203" s="19" t="s">
        <v>18</v>
      </c>
      <c r="H203" s="20" t="s">
        <v>19</v>
      </c>
      <c r="J203" s="10" t="s">
        <v>78</v>
      </c>
    </row>
    <row r="204" spans="1:10" ht="15.75">
      <c r="A204" s="25">
        <f>DATE($G$194,MONTH(1&amp;$G$193),1)</f>
        <v>41730</v>
      </c>
      <c r="B204" s="23" t="str">
        <f>IF(AND(WEEKDAY($A204,2)&lt;6,COUNTIF(JF,$A204)=0),INDEX($L$18:$O$18,,COLUMN()-1),"")</f>
        <v>Présent</v>
      </c>
      <c r="C204" s="51">
        <f>IF(AND(WEEKDAY($A204,2)&lt;6,COUNTIF(JF,$A204)=0),INDEX($L$18:$O$18,,COLUMN()-1),"")</f>
        <v>0.29166756666666699</v>
      </c>
      <c r="D204" s="51">
        <f>IF(AND(WEEKDAY($A204,2)&lt;6,COUNTIF(JF,$A204)=0),INDEX($L$18:$O$18,,COLUMN()-1),"")</f>
        <v>0.61458526666666702</v>
      </c>
      <c r="E204" s="51">
        <f>IF(AND(WEEKDAY($A204,2)&lt;6,COUNTIF(JF,$A204)=0),INDEX($L$18:$O$18,,COLUMN()-1),"")</f>
        <v>3.1250066666666701E-2</v>
      </c>
      <c r="F204" s="31">
        <f>IFERROR(IF(H204="","",(H204-G204)),"")</f>
        <v>0.29166666666666669</v>
      </c>
      <c r="G204" s="31">
        <f>IFERROR(IF(H204&lt;$P$22,$P$23,IF(H204&gt;$P$22,(H204-$P$22))),"")</f>
        <v>9.6666666665745637E-7</v>
      </c>
      <c r="H204" s="31">
        <f>IFERROR(IF(E204="","",D204-C204-E204),"")</f>
        <v>0.29166763333333334</v>
      </c>
      <c r="J204" s="10">
        <f>WEEKNUM(A204,2)</f>
        <v>14</v>
      </c>
    </row>
    <row r="205" spans="1:10" ht="15.75">
      <c r="A205" s="1">
        <f>A204+1</f>
        <v>41731</v>
      </c>
      <c r="B205" s="23" t="str">
        <f>IF(AND(WEEKDAY($A205,2)&lt;6,COUNTIF(JF,$A205)=0),INDEX($L$18:$O$18,,COLUMN()-1),"")</f>
        <v>Présent</v>
      </c>
      <c r="C205" s="51">
        <f>IF(AND(WEEKDAY($A205,2)&lt;6,COUNTIF(JF,$A205)=0),INDEX($L$18:$O$18,,COLUMN()-1),"")</f>
        <v>0.29166756666666699</v>
      </c>
      <c r="D205" s="51">
        <f>IF(AND(WEEKDAY($A205,2)&lt;6,COUNTIF(JF,$A205)=0),INDEX($L$18:$O$18,,COLUMN()-1),"")</f>
        <v>0.61458526666666702</v>
      </c>
      <c r="E205" s="51">
        <f>IF(AND(WEEKDAY($A205,2)&lt;6,COUNTIF(JF,$A205)=0),INDEX($L$18:$O$18,,COLUMN()-1),"")</f>
        <v>3.1250066666666701E-2</v>
      </c>
      <c r="F205" s="31">
        <f>IFERROR(IF(H205="","",(H205-G205)),"")</f>
        <v>0.29166666666666669</v>
      </c>
      <c r="G205" s="31">
        <f>IFERROR(IF(H205&lt;$P$22,$P$23,IF(H205&gt;$P$22,(H205-$P$22))),"")</f>
        <v>9.6666666665745637E-7</v>
      </c>
      <c r="H205" s="31">
        <f>IFERROR(IF(E205="","",D205-C205-E205),"")</f>
        <v>0.29166763333333334</v>
      </c>
      <c r="J205" s="10">
        <f>WEEKNUM(A205,2)</f>
        <v>14</v>
      </c>
    </row>
    <row r="206" spans="1:10" ht="15.75">
      <c r="A206" s="1">
        <f>A205+1</f>
        <v>41732</v>
      </c>
      <c r="B206" s="23" t="str">
        <f>IF(AND(WEEKDAY($A206,2)&lt;6,COUNTIF(JF,$A206)=0),INDEX($L$18:$O$18,,COLUMN()-1),"")</f>
        <v>Présent</v>
      </c>
      <c r="C206" s="51">
        <f>IF(AND(WEEKDAY($A206,2)&lt;6,COUNTIF(JF,$A206)=0),INDEX($L$18:$O$18,,COLUMN()-1),"")</f>
        <v>0.29166756666666699</v>
      </c>
      <c r="D206" s="51">
        <f>IF(AND(WEEKDAY($A206,2)&lt;6,COUNTIF(JF,$A206)=0),INDEX($L$18:$O$18,,COLUMN()-1),"")</f>
        <v>0.61458526666666702</v>
      </c>
      <c r="E206" s="51">
        <f>IF(AND(WEEKDAY($A206,2)&lt;6,COUNTIF(JF,$A206)=0),INDEX($L$18:$O$18,,COLUMN()-1),"")</f>
        <v>3.1250066666666701E-2</v>
      </c>
      <c r="F206" s="31">
        <f>IFERROR(IF(H206="","",(H206-G206)),"")</f>
        <v>0.29166666666666669</v>
      </c>
      <c r="G206" s="31">
        <f>IFERROR(IF(H206&lt;$P$22,$P$23,IF(H206&gt;$P$22,(H206-$P$22))),"")</f>
        <v>9.6666666665745637E-7</v>
      </c>
      <c r="H206" s="31">
        <f>IFERROR(IF(E206="","",D206-C206-E206),"")</f>
        <v>0.29166763333333334</v>
      </c>
      <c r="J206" s="10">
        <f>WEEKNUM(A206,2)</f>
        <v>14</v>
      </c>
    </row>
    <row r="207" spans="1:10" ht="15.75">
      <c r="A207" s="1">
        <f>A206+1</f>
        <v>41733</v>
      </c>
      <c r="B207" s="23" t="str">
        <f>IF(AND(WEEKDAY($A207,2)&lt;6,COUNTIF(JF,$A207)=0),INDEX($L$18:$O$18,,COLUMN()-1),"")</f>
        <v>Présent</v>
      </c>
      <c r="C207" s="51">
        <f>IF(AND(WEEKDAY($A207,2)&lt;6,COUNTIF(JF,$A207)=0),INDEX($L$18:$O$18,,COLUMN()-1),"")</f>
        <v>0.29166756666666699</v>
      </c>
      <c r="D207" s="51">
        <f>IF(AND(WEEKDAY($A207,2)&lt;6,COUNTIF(JF,$A207)=0),INDEX($L$18:$O$18,,COLUMN()-1),"")</f>
        <v>0.61458526666666702</v>
      </c>
      <c r="E207" s="51">
        <f>IF(AND(WEEKDAY($A207,2)&lt;6,COUNTIF(JF,$A207)=0),INDEX($L$18:$O$18,,COLUMN()-1),"")</f>
        <v>3.1250066666666701E-2</v>
      </c>
      <c r="F207" s="31">
        <f>IFERROR(IF(H207="","",(H207-G207)),"")</f>
        <v>0.29166666666666669</v>
      </c>
      <c r="G207" s="31">
        <f>IFERROR(IF(H207&lt;$P$22,$P$23,IF(H207&gt;$P$22,(H207-$P$22))),"")</f>
        <v>9.6666666665745637E-7</v>
      </c>
      <c r="H207" s="31">
        <f>IFERROR(IF(E207="","",D207-C207-E207),"")</f>
        <v>0.29166763333333334</v>
      </c>
      <c r="J207" s="10">
        <f>WEEKNUM(A207,2)</f>
        <v>14</v>
      </c>
    </row>
    <row r="208" spans="1:10" ht="15.75">
      <c r="A208" s="1">
        <f>A207+1</f>
        <v>41734</v>
      </c>
      <c r="B208" s="23" t="str">
        <f>IF(AND(WEEKDAY($A208,2)&lt;6,COUNTIF(JF,$A208)=0),INDEX($L$18:$O$18,,COLUMN()-1),"")</f>
        <v/>
      </c>
      <c r="C208" s="51" t="str">
        <f>IF(AND(WEEKDAY($A208,2)&lt;6,COUNTIF(JF,$A208)=0),INDEX($L$18:$O$18,,COLUMN()-1),"")</f>
        <v/>
      </c>
      <c r="D208" s="51" t="str">
        <f>IF(AND(WEEKDAY($A208,2)&lt;6,COUNTIF(JF,$A208)=0),INDEX($L$18:$O$18,,COLUMN()-1),"")</f>
        <v/>
      </c>
      <c r="E208" s="51" t="str">
        <f>IF(AND(WEEKDAY($A208,2)&lt;6,COUNTIF(JF,$A208)=0),INDEX($L$18:$O$18,,COLUMN()-1),"")</f>
        <v/>
      </c>
      <c r="F208" s="31" t="str">
        <f>IFERROR(IF(H208="","",(H208-G208)),"")</f>
        <v/>
      </c>
      <c r="G208" s="31" t="str">
        <f>IFERROR(IF(H208&lt;$P$22,$P$23,IF(H208&gt;$P$22,(H208-$P$22))),"")</f>
        <v/>
      </c>
      <c r="H208" s="31" t="str">
        <f>IFERROR(IF(E208="","",D208-C208-E208),"")</f>
        <v/>
      </c>
      <c r="J208" s="10">
        <f>WEEKNUM(A208,2)</f>
        <v>14</v>
      </c>
    </row>
    <row r="209" spans="1:10" ht="15.75">
      <c r="A209" s="1">
        <f>A208+1</f>
        <v>41735</v>
      </c>
      <c r="B209" s="23" t="str">
        <f>IF(AND(WEEKDAY($A209,2)&lt;6,COUNTIF(JF,$A209)=0),INDEX($L$18:$O$18,,COLUMN()-1),"")</f>
        <v/>
      </c>
      <c r="C209" s="51" t="str">
        <f>IF(AND(WEEKDAY($A209,2)&lt;6,COUNTIF(JF,$A209)=0),INDEX($L$18:$O$18,,COLUMN()-1),"")</f>
        <v/>
      </c>
      <c r="D209" s="51" t="str">
        <f>IF(AND(WEEKDAY($A209,2)&lt;6,COUNTIF(JF,$A209)=0),INDEX($L$18:$O$18,,COLUMN()-1),"")</f>
        <v/>
      </c>
      <c r="E209" s="51" t="str">
        <f>IF(AND(WEEKDAY($A209,2)&lt;6,COUNTIF(JF,$A209)=0),INDEX($L$18:$O$18,,COLUMN()-1),"")</f>
        <v/>
      </c>
      <c r="F209" s="31" t="str">
        <f>IFERROR(IF(H209="","",(H209-G209)),"")</f>
        <v/>
      </c>
      <c r="G209" s="31" t="str">
        <f>IFERROR(IF(H209&lt;$P$22,$P$23,IF(H209&gt;$P$22,(H209-$P$22))),"")</f>
        <v/>
      </c>
      <c r="H209" s="31" t="str">
        <f>IFERROR(IF(E209="","",D209-C209-E209),"")</f>
        <v/>
      </c>
      <c r="J209" s="10">
        <f>WEEKNUM(A209,2)</f>
        <v>14</v>
      </c>
    </row>
    <row r="210" spans="1:10" ht="15.75">
      <c r="A210" s="1">
        <f>A209+1</f>
        <v>41736</v>
      </c>
      <c r="B210" s="23" t="str">
        <f>IF(AND(WEEKDAY($A210,2)&lt;6,COUNTIF(JF,$A210)=0),INDEX($L$18:$O$18,,COLUMN()-1),"")</f>
        <v>Présent</v>
      </c>
      <c r="C210" s="51">
        <f>IF(AND(WEEKDAY($A210,2)&lt;6,COUNTIF(JF,$A210)=0),INDEX($L$18:$O$18,,COLUMN()-1),"")</f>
        <v>0.29166756666666699</v>
      </c>
      <c r="D210" s="51">
        <f>IF(AND(WEEKDAY($A210,2)&lt;6,COUNTIF(JF,$A210)=0),INDEX($L$18:$O$18,,COLUMN()-1),"")</f>
        <v>0.61458526666666702</v>
      </c>
      <c r="E210" s="51">
        <f>IF(AND(WEEKDAY($A210,2)&lt;6,COUNTIF(JF,$A210)=0),INDEX($L$18:$O$18,,COLUMN()-1),"")</f>
        <v>3.1250066666666701E-2</v>
      </c>
      <c r="F210" s="31">
        <f>IFERROR(IF(H210="","",(H210-G210)),"")</f>
        <v>0.29166666666666669</v>
      </c>
      <c r="G210" s="31">
        <f>IFERROR(IF(H210&lt;$P$22,$P$23,IF(H210&gt;$P$22,(H210-$P$22))),"")</f>
        <v>9.6666666665745637E-7</v>
      </c>
      <c r="H210" s="31">
        <f>IFERROR(IF(E210="","",D210-C210-E210),"")</f>
        <v>0.29166763333333334</v>
      </c>
      <c r="J210" s="10">
        <f>WEEKNUM(A210,2)</f>
        <v>15</v>
      </c>
    </row>
    <row r="211" spans="1:10" ht="15.75">
      <c r="A211" s="1">
        <f>A210+1</f>
        <v>41737</v>
      </c>
      <c r="B211" s="23" t="str">
        <f>IF(AND(WEEKDAY($A211,2)&lt;6,COUNTIF(JF,$A211)=0),INDEX($L$18:$O$18,,COLUMN()-1),"")</f>
        <v>Présent</v>
      </c>
      <c r="C211" s="51">
        <f>IF(AND(WEEKDAY($A211,2)&lt;6,COUNTIF(JF,$A211)=0),INDEX($L$18:$O$18,,COLUMN()-1),"")</f>
        <v>0.29166756666666699</v>
      </c>
      <c r="D211" s="51">
        <f>IF(AND(WEEKDAY($A211,2)&lt;6,COUNTIF(JF,$A211)=0),INDEX($L$18:$O$18,,COLUMN()-1),"")</f>
        <v>0.61458526666666702</v>
      </c>
      <c r="E211" s="51">
        <f>IF(AND(WEEKDAY($A211,2)&lt;6,COUNTIF(JF,$A211)=0),INDEX($L$18:$O$18,,COLUMN()-1),"")</f>
        <v>3.1250066666666701E-2</v>
      </c>
      <c r="F211" s="31">
        <f>IFERROR(IF(H211="","",(H211-G211)),"")</f>
        <v>0.29166666666666669</v>
      </c>
      <c r="G211" s="31">
        <f>IFERROR(IF(H211&lt;$P$22,$P$23,IF(H211&gt;$P$22,(H211-$P$22))),"")</f>
        <v>9.6666666665745637E-7</v>
      </c>
      <c r="H211" s="31">
        <f>IFERROR(IF(E211="","",D211-C211-E211),"")</f>
        <v>0.29166763333333334</v>
      </c>
      <c r="J211" s="10">
        <f>WEEKNUM(A211,2)</f>
        <v>15</v>
      </c>
    </row>
    <row r="212" spans="1:10" ht="15.75">
      <c r="A212" s="1">
        <f>A211+1</f>
        <v>41738</v>
      </c>
      <c r="B212" s="23" t="str">
        <f>IF(AND(WEEKDAY($A212,2)&lt;6,COUNTIF(JF,$A212)=0),INDEX($L$18:$O$18,,COLUMN()-1),"")</f>
        <v>Présent</v>
      </c>
      <c r="C212" s="51">
        <f>IF(AND(WEEKDAY($A212,2)&lt;6,COUNTIF(JF,$A212)=0),INDEX($L$18:$O$18,,COLUMN()-1),"")</f>
        <v>0.29166756666666699</v>
      </c>
      <c r="D212" s="51">
        <f>IF(AND(WEEKDAY($A212,2)&lt;6,COUNTIF(JF,$A212)=0),INDEX($L$18:$O$18,,COLUMN()-1),"")</f>
        <v>0.61458526666666702</v>
      </c>
      <c r="E212" s="51">
        <f>IF(AND(WEEKDAY($A212,2)&lt;6,COUNTIF(JF,$A212)=0),INDEX($L$18:$O$18,,COLUMN()-1),"")</f>
        <v>3.1250066666666701E-2</v>
      </c>
      <c r="F212" s="31">
        <f>IFERROR(IF(H212="","",(H212-G212)),"")</f>
        <v>0.29166666666666669</v>
      </c>
      <c r="G212" s="31">
        <f>IFERROR(IF(H212&lt;$P$22,$P$23,IF(H212&gt;$P$22,(H212-$P$22))),"")</f>
        <v>9.6666666665745637E-7</v>
      </c>
      <c r="H212" s="31">
        <f>IFERROR(IF(E212="","",D212-C212-E212),"")</f>
        <v>0.29166763333333334</v>
      </c>
      <c r="J212" s="10">
        <f>WEEKNUM(A212,2)</f>
        <v>15</v>
      </c>
    </row>
    <row r="213" spans="1:10" ht="15.75">
      <c r="A213" s="1">
        <f>A212+1</f>
        <v>41739</v>
      </c>
      <c r="B213" s="23" t="str">
        <f>IF(AND(WEEKDAY($A213,2)&lt;6,COUNTIF(JF,$A213)=0),INDEX($L$18:$O$18,,COLUMN()-1),"")</f>
        <v>Présent</v>
      </c>
      <c r="C213" s="51">
        <f>IF(AND(WEEKDAY($A213,2)&lt;6,COUNTIF(JF,$A213)=0),INDEX($L$18:$O$18,,COLUMN()-1),"")</f>
        <v>0.29166756666666699</v>
      </c>
      <c r="D213" s="51">
        <f>IF(AND(WEEKDAY($A213,2)&lt;6,COUNTIF(JF,$A213)=0),INDEX($L$18:$O$18,,COLUMN()-1),"")</f>
        <v>0.61458526666666702</v>
      </c>
      <c r="E213" s="51">
        <f>IF(AND(WEEKDAY($A213,2)&lt;6,COUNTIF(JF,$A213)=0),INDEX($L$18:$O$18,,COLUMN()-1),"")</f>
        <v>3.1250066666666701E-2</v>
      </c>
      <c r="F213" s="31">
        <f>IFERROR(IF(H213="","",(H213-G213)),"")</f>
        <v>0.29166666666666669</v>
      </c>
      <c r="G213" s="31">
        <f>IFERROR(IF(H213&lt;$P$22,$P$23,IF(H213&gt;$P$22,(H213-$P$22))),"")</f>
        <v>9.6666666665745637E-7</v>
      </c>
      <c r="H213" s="31">
        <f>IFERROR(IF(E213="","",D213-C213-E213),"")</f>
        <v>0.29166763333333334</v>
      </c>
      <c r="J213" s="10">
        <f>WEEKNUM(A213,2)</f>
        <v>15</v>
      </c>
    </row>
    <row r="214" spans="1:10" ht="15.75">
      <c r="A214" s="1">
        <f>A213+1</f>
        <v>41740</v>
      </c>
      <c r="B214" s="23" t="str">
        <f>IF(AND(WEEKDAY($A214,2)&lt;6,COUNTIF(JF,$A214)=0),INDEX($L$18:$O$18,,COLUMN()-1),"")</f>
        <v>Présent</v>
      </c>
      <c r="C214" s="51">
        <f>IF(AND(WEEKDAY($A214,2)&lt;6,COUNTIF(JF,$A214)=0),INDEX($L$18:$O$18,,COLUMN()-1),"")</f>
        <v>0.29166756666666699</v>
      </c>
      <c r="D214" s="51">
        <f>IF(AND(WEEKDAY($A214,2)&lt;6,COUNTIF(JF,$A214)=0),INDEX($L$18:$O$18,,COLUMN()-1),"")</f>
        <v>0.61458526666666702</v>
      </c>
      <c r="E214" s="51">
        <f>IF(AND(WEEKDAY($A214,2)&lt;6,COUNTIF(JF,$A214)=0),INDEX($L$18:$O$18,,COLUMN()-1),"")</f>
        <v>3.1250066666666701E-2</v>
      </c>
      <c r="F214" s="31">
        <f>IFERROR(IF(H214="","",(H214-G214)),"")</f>
        <v>0.29166666666666669</v>
      </c>
      <c r="G214" s="31">
        <f>IFERROR(IF(H214&lt;$P$22,$P$23,IF(H214&gt;$P$22,(H214-$P$22))),"")</f>
        <v>9.6666666665745637E-7</v>
      </c>
      <c r="H214" s="31">
        <f>IFERROR(IF(E214="","",D214-C214-E214),"")</f>
        <v>0.29166763333333334</v>
      </c>
      <c r="J214" s="10">
        <f>WEEKNUM(A214,2)</f>
        <v>15</v>
      </c>
    </row>
    <row r="215" spans="1:10" ht="15.75">
      <c r="A215" s="1">
        <f>A214+1</f>
        <v>41741</v>
      </c>
      <c r="B215" s="23" t="str">
        <f>IF(AND(WEEKDAY($A215,2)&lt;6,COUNTIF(JF,$A215)=0),INDEX($L$18:$O$18,,COLUMN()-1),"")</f>
        <v/>
      </c>
      <c r="C215" s="51" t="str">
        <f>IF(AND(WEEKDAY($A215,2)&lt;6,COUNTIF(JF,$A215)=0),INDEX($L$18:$O$18,,COLUMN()-1),"")</f>
        <v/>
      </c>
      <c r="D215" s="51" t="str">
        <f>IF(AND(WEEKDAY($A215,2)&lt;6,COUNTIF(JF,$A215)=0),INDEX($L$18:$O$18,,COLUMN()-1),"")</f>
        <v/>
      </c>
      <c r="E215" s="51" t="str">
        <f>IF(AND(WEEKDAY($A215,2)&lt;6,COUNTIF(JF,$A215)=0),INDEX($L$18:$O$18,,COLUMN()-1),"")</f>
        <v/>
      </c>
      <c r="F215" s="31" t="str">
        <f>IFERROR(IF(H215="","",(H215-G215)),"")</f>
        <v/>
      </c>
      <c r="G215" s="31" t="str">
        <f>IFERROR(IF(H215&lt;$P$22,$P$23,IF(H215&gt;$P$22,(H215-$P$22))),"")</f>
        <v/>
      </c>
      <c r="H215" s="31" t="str">
        <f>IFERROR(IF(E215="","",D215-C215-E215),"")</f>
        <v/>
      </c>
      <c r="J215" s="10">
        <f>WEEKNUM(A215,2)</f>
        <v>15</v>
      </c>
    </row>
    <row r="216" spans="1:10" ht="15.75">
      <c r="A216" s="1">
        <f>A215+1</f>
        <v>41742</v>
      </c>
      <c r="B216" s="23" t="str">
        <f>IF(AND(WEEKDAY($A216,2)&lt;6,COUNTIF(JF,$A216)=0),INDEX($L$18:$O$18,,COLUMN()-1),"")</f>
        <v/>
      </c>
      <c r="C216" s="51" t="str">
        <f>IF(AND(WEEKDAY($A216,2)&lt;6,COUNTIF(JF,$A216)=0),INDEX($L$18:$O$18,,COLUMN()-1),"")</f>
        <v/>
      </c>
      <c r="D216" s="51" t="str">
        <f>IF(AND(WEEKDAY($A216,2)&lt;6,COUNTIF(JF,$A216)=0),INDEX($L$18:$O$18,,COLUMN()-1),"")</f>
        <v/>
      </c>
      <c r="E216" s="51" t="str">
        <f>IF(AND(WEEKDAY($A216,2)&lt;6,COUNTIF(JF,$A216)=0),INDEX($L$18:$O$18,,COLUMN()-1),"")</f>
        <v/>
      </c>
      <c r="F216" s="31" t="str">
        <f>IFERROR(IF(H216="","",(H216-G216)),"")</f>
        <v/>
      </c>
      <c r="G216" s="31" t="str">
        <f>IFERROR(IF(H216&lt;$P$22,$P$23,IF(H216&gt;$P$22,(H216-$P$22))),"")</f>
        <v/>
      </c>
      <c r="H216" s="31" t="str">
        <f>IFERROR(IF(E216="","",D216-C216-E216),"")</f>
        <v/>
      </c>
      <c r="J216" s="10">
        <f>WEEKNUM(A216,2)</f>
        <v>15</v>
      </c>
    </row>
    <row r="217" spans="1:10" ht="15.75">
      <c r="A217" s="1">
        <f>A216+1</f>
        <v>41743</v>
      </c>
      <c r="B217" s="23" t="str">
        <f>IF(AND(WEEKDAY($A217,2)&lt;6,COUNTIF(JF,$A217)=0),INDEX($L$18:$O$18,,COLUMN()-1),"")</f>
        <v>Présent</v>
      </c>
      <c r="C217" s="51">
        <f>IF(AND(WEEKDAY($A217,2)&lt;6,COUNTIF(JF,$A217)=0),INDEX($L$18:$O$18,,COLUMN()-1),"")</f>
        <v>0.29166756666666699</v>
      </c>
      <c r="D217" s="51">
        <f>IF(AND(WEEKDAY($A217,2)&lt;6,COUNTIF(JF,$A217)=0),INDEX($L$18:$O$18,,COLUMN()-1),"")</f>
        <v>0.61458526666666702</v>
      </c>
      <c r="E217" s="51">
        <f>IF(AND(WEEKDAY($A217,2)&lt;6,COUNTIF(JF,$A217)=0),INDEX($L$18:$O$18,,COLUMN()-1),"")</f>
        <v>3.1250066666666701E-2</v>
      </c>
      <c r="F217" s="31">
        <f>IFERROR(IF(H217="","",(H217-G217)),"")</f>
        <v>0.29166666666666669</v>
      </c>
      <c r="G217" s="31">
        <f>IFERROR(IF(H217&lt;$P$22,$P$23,IF(H217&gt;$P$22,(H217-$P$22))),"")</f>
        <v>9.6666666665745637E-7</v>
      </c>
      <c r="H217" s="31">
        <f>IFERROR(IF(E217="","",D217-C217-E217),"")</f>
        <v>0.29166763333333334</v>
      </c>
      <c r="J217" s="10">
        <f>WEEKNUM(A217,2)</f>
        <v>16</v>
      </c>
    </row>
    <row r="218" spans="1:10" ht="15.75">
      <c r="A218" s="1">
        <f>A217+1</f>
        <v>41744</v>
      </c>
      <c r="B218" s="23" t="str">
        <f>IF(AND(WEEKDAY($A218,2)&lt;6,COUNTIF(JF,$A218)=0),INDEX($L$18:$O$18,,COLUMN()-1),"")</f>
        <v>Présent</v>
      </c>
      <c r="C218" s="51">
        <f>IF(AND(WEEKDAY($A218,2)&lt;6,COUNTIF(JF,$A218)=0),INDEX($L$18:$O$18,,COLUMN()-1),"")</f>
        <v>0.29166756666666699</v>
      </c>
      <c r="D218" s="51">
        <f>IF(AND(WEEKDAY($A218,2)&lt;6,COUNTIF(JF,$A218)=0),INDEX($L$18:$O$18,,COLUMN()-1),"")</f>
        <v>0.61458526666666702</v>
      </c>
      <c r="E218" s="51">
        <f>IF(AND(WEEKDAY($A218,2)&lt;6,COUNTIF(JF,$A218)=0),INDEX($L$18:$O$18,,COLUMN()-1),"")</f>
        <v>3.1250066666666701E-2</v>
      </c>
      <c r="F218" s="31">
        <f>IFERROR(IF(H218="","",(H218-G218)),"")</f>
        <v>0.29166666666666669</v>
      </c>
      <c r="G218" s="31">
        <f>IFERROR(IF(H218&lt;$P$22,$P$23,IF(H218&gt;$P$22,(H218-$P$22))),"")</f>
        <v>9.6666666665745637E-7</v>
      </c>
      <c r="H218" s="31">
        <f>IFERROR(IF(E218="","",D218-C218-E218),"")</f>
        <v>0.29166763333333334</v>
      </c>
      <c r="J218" s="10">
        <f>WEEKNUM(A218,2)</f>
        <v>16</v>
      </c>
    </row>
    <row r="219" spans="1:10" ht="15.75">
      <c r="A219" s="1">
        <f>A218+1</f>
        <v>41745</v>
      </c>
      <c r="B219" s="23" t="str">
        <f>IF(AND(WEEKDAY($A219,2)&lt;6,COUNTIF(JF,$A219)=0),INDEX($L$18:$O$18,,COLUMN()-1),"")</f>
        <v>Présent</v>
      </c>
      <c r="C219" s="51">
        <f>IF(AND(WEEKDAY($A219,2)&lt;6,COUNTIF(JF,$A219)=0),INDEX($L$18:$O$18,,COLUMN()-1),"")</f>
        <v>0.29166756666666699</v>
      </c>
      <c r="D219" s="51">
        <f>IF(AND(WEEKDAY($A219,2)&lt;6,COUNTIF(JF,$A219)=0),INDEX($L$18:$O$18,,COLUMN()-1),"")</f>
        <v>0.61458526666666702</v>
      </c>
      <c r="E219" s="51">
        <f>IF(AND(WEEKDAY($A219,2)&lt;6,COUNTIF(JF,$A219)=0),INDEX($L$18:$O$18,,COLUMN()-1),"")</f>
        <v>3.1250066666666701E-2</v>
      </c>
      <c r="F219" s="31">
        <f>IFERROR(IF(H219="","",(H219-G219)),"")</f>
        <v>0.29166666666666669</v>
      </c>
      <c r="G219" s="31">
        <f>IFERROR(IF(H219&lt;$P$22,$P$23,IF(H219&gt;$P$22,(H219-$P$22))),"")</f>
        <v>9.6666666665745637E-7</v>
      </c>
      <c r="H219" s="31">
        <f>IFERROR(IF(E219="","",D219-C219-E219),"")</f>
        <v>0.29166763333333334</v>
      </c>
      <c r="J219" s="10">
        <f>WEEKNUM(A219,2)</f>
        <v>16</v>
      </c>
    </row>
    <row r="220" spans="1:10" ht="15.75">
      <c r="A220" s="1">
        <f>A219+1</f>
        <v>41746</v>
      </c>
      <c r="B220" s="23" t="str">
        <f>IF(AND(WEEKDAY($A220,2)&lt;6,COUNTIF(JF,$A220)=0),INDEX($L$18:$O$18,,COLUMN()-1),"")</f>
        <v>Présent</v>
      </c>
      <c r="C220" s="51">
        <f>IF(AND(WEEKDAY($A220,2)&lt;6,COUNTIF(JF,$A220)=0),INDEX($L$18:$O$18,,COLUMN()-1),"")</f>
        <v>0.29166756666666699</v>
      </c>
      <c r="D220" s="51">
        <f>IF(AND(WEEKDAY($A220,2)&lt;6,COUNTIF(JF,$A220)=0),INDEX($L$18:$O$18,,COLUMN()-1),"")</f>
        <v>0.61458526666666702</v>
      </c>
      <c r="E220" s="51">
        <f>IF(AND(WEEKDAY($A220,2)&lt;6,COUNTIF(JF,$A220)=0),INDEX($L$18:$O$18,,COLUMN()-1),"")</f>
        <v>3.1250066666666701E-2</v>
      </c>
      <c r="F220" s="31">
        <f>IFERROR(IF(H220="","",(H220-G220)),"")</f>
        <v>0.29166666666666669</v>
      </c>
      <c r="G220" s="31">
        <f>IFERROR(IF(H220&lt;$P$22,$P$23,IF(H220&gt;$P$22,(H220-$P$22))),"")</f>
        <v>9.6666666665745637E-7</v>
      </c>
      <c r="H220" s="31">
        <f>IFERROR(IF(E220="","",D220-C220-E220),"")</f>
        <v>0.29166763333333334</v>
      </c>
      <c r="J220" s="10">
        <f>WEEKNUM(A220,2)</f>
        <v>16</v>
      </c>
    </row>
    <row r="221" spans="1:10" ht="15.75">
      <c r="A221" s="1">
        <f>A220+1</f>
        <v>41747</v>
      </c>
      <c r="B221" s="23" t="str">
        <f>IF(AND(WEEKDAY($A221,2)&lt;6,COUNTIF(JF,$A221)=0),INDEX($L$18:$O$18,,COLUMN()-1),"")</f>
        <v>Présent</v>
      </c>
      <c r="C221" s="51">
        <f>IF(AND(WEEKDAY($A221,2)&lt;6,COUNTIF(JF,$A221)=0),INDEX($L$18:$O$18,,COLUMN()-1),"")</f>
        <v>0.29166756666666699</v>
      </c>
      <c r="D221" s="51">
        <f>IF(AND(WEEKDAY($A221,2)&lt;6,COUNTIF(JF,$A221)=0),INDEX($L$18:$O$18,,COLUMN()-1),"")</f>
        <v>0.61458526666666702</v>
      </c>
      <c r="E221" s="51">
        <f>IF(AND(WEEKDAY($A221,2)&lt;6,COUNTIF(JF,$A221)=0),INDEX($L$18:$O$18,,COLUMN()-1),"")</f>
        <v>3.1250066666666701E-2</v>
      </c>
      <c r="F221" s="31">
        <f>IFERROR(IF(H221="","",(H221-G221)),"")</f>
        <v>0.29166666666666669</v>
      </c>
      <c r="G221" s="31">
        <f>IFERROR(IF(H221&lt;$P$22,$P$23,IF(H221&gt;$P$22,(H221-$P$22))),"")</f>
        <v>9.6666666665745637E-7</v>
      </c>
      <c r="H221" s="31">
        <f>IFERROR(IF(E221="","",D221-C221-E221),"")</f>
        <v>0.29166763333333334</v>
      </c>
      <c r="J221" s="10">
        <f>WEEKNUM(A221,2)</f>
        <v>16</v>
      </c>
    </row>
    <row r="222" spans="1:10" ht="15.75">
      <c r="A222" s="1">
        <f>A221+1</f>
        <v>41748</v>
      </c>
      <c r="B222" s="23" t="str">
        <f>IF(AND(WEEKDAY($A222,2)&lt;6,COUNTIF(JF,$A222)=0),INDEX($L$18:$O$18,,COLUMN()-1),"")</f>
        <v/>
      </c>
      <c r="C222" s="51" t="str">
        <f>IF(AND(WEEKDAY($A222,2)&lt;6,COUNTIF(JF,$A222)=0),INDEX($L$18:$O$18,,COLUMN()-1),"")</f>
        <v/>
      </c>
      <c r="D222" s="51" t="str">
        <f>IF(AND(WEEKDAY($A222,2)&lt;6,COUNTIF(JF,$A222)=0),INDEX($L$18:$O$18,,COLUMN()-1),"")</f>
        <v/>
      </c>
      <c r="E222" s="51" t="str">
        <f>IF(AND(WEEKDAY($A222,2)&lt;6,COUNTIF(JF,$A222)=0),INDEX($L$18:$O$18,,COLUMN()-1),"")</f>
        <v/>
      </c>
      <c r="F222" s="31" t="str">
        <f>IFERROR(IF(H222="","",(H222-G222)),"")</f>
        <v/>
      </c>
      <c r="G222" s="31" t="str">
        <f>IFERROR(IF(H222&lt;$P$22,$P$23,IF(H222&gt;$P$22,(H222-$P$22))),"")</f>
        <v/>
      </c>
      <c r="H222" s="31" t="str">
        <f>IFERROR(IF(E222="","",D222-C222-E222),"")</f>
        <v/>
      </c>
      <c r="J222" s="10">
        <f>WEEKNUM(A222,2)</f>
        <v>16</v>
      </c>
    </row>
    <row r="223" spans="1:10" ht="15.75">
      <c r="A223" s="1">
        <f>A222+1</f>
        <v>41749</v>
      </c>
      <c r="B223" s="23" t="str">
        <f>IF(AND(WEEKDAY($A223,2)&lt;6,COUNTIF(JF,$A223)=0),INDEX($L$18:$O$18,,COLUMN()-1),"")</f>
        <v/>
      </c>
      <c r="C223" s="51" t="str">
        <f>IF(AND(WEEKDAY($A223,2)&lt;6,COUNTIF(JF,$A223)=0),INDEX($L$18:$O$18,,COLUMN()-1),"")</f>
        <v/>
      </c>
      <c r="D223" s="51" t="str">
        <f>IF(AND(WEEKDAY($A223,2)&lt;6,COUNTIF(JF,$A223)=0),INDEX($L$18:$O$18,,COLUMN()-1),"")</f>
        <v/>
      </c>
      <c r="E223" s="51" t="str">
        <f>IF(AND(WEEKDAY($A223,2)&lt;6,COUNTIF(JF,$A223)=0),INDEX($L$18:$O$18,,COLUMN()-1),"")</f>
        <v/>
      </c>
      <c r="F223" s="31" t="str">
        <f>IFERROR(IF(H223="","",(H223-G223)),"")</f>
        <v/>
      </c>
      <c r="G223" s="31" t="str">
        <f>IFERROR(IF(H223&lt;$P$22,$P$23,IF(H223&gt;$P$22,(H223-$P$22))),"")</f>
        <v/>
      </c>
      <c r="H223" s="31" t="str">
        <f>IFERROR(IF(E223="","",D223-C223-E223),"")</f>
        <v/>
      </c>
      <c r="J223" s="10">
        <f>WEEKNUM(A223,2)</f>
        <v>16</v>
      </c>
    </row>
    <row r="224" spans="1:10" ht="15.75">
      <c r="A224" s="1">
        <f>A223+1</f>
        <v>41750</v>
      </c>
      <c r="B224" s="23" t="str">
        <f>IF(AND(WEEKDAY($A224,2)&lt;6,COUNTIF(JF,$A224)=1),INDEX($L$19:$O$19,,COLUMN()-1),"")</f>
        <v>Absent</v>
      </c>
      <c r="C224" s="51">
        <f>IF(AND(WEEKDAY($A224,2)&lt;6,COUNTIF(JF,$A224)=1),INDEX($L$19:$O$19,,COLUMN()-1),"")</f>
        <v>0.29166756666666699</v>
      </c>
      <c r="D224" s="51">
        <f>IF(AND(WEEKDAY($A224,2)&lt;6,COUNTIF(JF,$A224)=1),INDEX($L$19:$O$19,,COLUMN()-1),"")</f>
        <v>0.61458526666666702</v>
      </c>
      <c r="E224" s="51">
        <f>IF(AND(WEEKDAY($A224,2)&lt;6,COUNTIF(JF,$A224)=1),INDEX($L$19:$O$19,,COLUMN()-1),"")</f>
        <v>3.1250066666666701E-2</v>
      </c>
      <c r="F224" s="31">
        <f>IFERROR(IF(H224="","",(H224-G224)),"")</f>
        <v>0.29166666666666669</v>
      </c>
      <c r="G224" s="31">
        <f>IFERROR(IF(H224&lt;$P$22,$P$23,IF(H224&gt;$P$22,(H224-$P$22))),"")</f>
        <v>9.6666666665745637E-7</v>
      </c>
      <c r="H224" s="31">
        <f>IFERROR(IF(E224="","",D224-C224-E224),"")</f>
        <v>0.29166763333333334</v>
      </c>
      <c r="J224" s="10">
        <f>WEEKNUM(A224,2)</f>
        <v>17</v>
      </c>
    </row>
    <row r="225" spans="1:10" ht="15.75">
      <c r="A225" s="1">
        <f>A224+1</f>
        <v>41751</v>
      </c>
      <c r="B225" s="23" t="str">
        <f>IF(AND(WEEKDAY($A225,2)&lt;6,COUNTIF(JF,$A225)=0),INDEX($L$18:$O$18,,COLUMN()-1),"")</f>
        <v>Présent</v>
      </c>
      <c r="C225" s="51">
        <f>IF(AND(WEEKDAY($A225,2)&lt;6,COUNTIF(JF,$A225)=0),INDEX($L$18:$O$18,,COLUMN()-1),"")</f>
        <v>0.29166756666666699</v>
      </c>
      <c r="D225" s="51">
        <f>IF(AND(WEEKDAY($A225,2)&lt;6,COUNTIF(JF,$A225)=0),INDEX($L$18:$O$18,,COLUMN()-1),"")</f>
        <v>0.61458526666666702</v>
      </c>
      <c r="E225" s="51">
        <f>IF(AND(WEEKDAY($A225,2)&lt;6,COUNTIF(JF,$A225)=0),INDEX($L$18:$O$18,,COLUMN()-1),"")</f>
        <v>3.1250066666666701E-2</v>
      </c>
      <c r="F225" s="31">
        <f>IFERROR(IF(H225="","",(H225-G225)),"")</f>
        <v>0.29166666666666669</v>
      </c>
      <c r="G225" s="31">
        <f>IFERROR(IF(H225&lt;$P$22,$P$23,IF(H225&gt;$P$22,(H225-$P$22))),"")</f>
        <v>9.6666666665745637E-7</v>
      </c>
      <c r="H225" s="31">
        <f>IFERROR(IF(E225="","",D225-C225-E225),"")</f>
        <v>0.29166763333333334</v>
      </c>
      <c r="J225" s="10">
        <f>WEEKNUM(A225,2)</f>
        <v>17</v>
      </c>
    </row>
    <row r="226" spans="1:10" ht="15.75">
      <c r="A226" s="1">
        <f>A225+1</f>
        <v>41752</v>
      </c>
      <c r="B226" s="23" t="str">
        <f>IF(AND(WEEKDAY($A226,2)&lt;6,COUNTIF(JF,$A226)=0),INDEX($L$18:$O$18,,COLUMN()-1),"")</f>
        <v>Présent</v>
      </c>
      <c r="C226" s="51">
        <f>IF(AND(WEEKDAY($A226,2)&lt;6,COUNTIF(JF,$A226)=0),INDEX($L$18:$O$18,,COLUMN()-1),"")</f>
        <v>0.29166756666666699</v>
      </c>
      <c r="D226" s="51">
        <f>IF(AND(WEEKDAY($A226,2)&lt;6,COUNTIF(JF,$A226)=0),INDEX($L$18:$O$18,,COLUMN()-1),"")</f>
        <v>0.61458526666666702</v>
      </c>
      <c r="E226" s="51">
        <f>IF(AND(WEEKDAY($A226,2)&lt;6,COUNTIF(JF,$A226)=0),INDEX($L$18:$O$18,,COLUMN()-1),"")</f>
        <v>3.1250066666666701E-2</v>
      </c>
      <c r="F226" s="31">
        <f>IFERROR(IF(H226="","",(H226-G226)),"")</f>
        <v>0.29166666666666669</v>
      </c>
      <c r="G226" s="31">
        <f>IFERROR(IF(H226&lt;$P$22,$P$23,IF(H226&gt;$P$22,(H226-$P$22))),"")</f>
        <v>9.6666666665745637E-7</v>
      </c>
      <c r="H226" s="31">
        <f>IFERROR(IF(E226="","",D226-C226-E226),"")</f>
        <v>0.29166763333333334</v>
      </c>
      <c r="J226" s="10">
        <f>WEEKNUM(A226,2)</f>
        <v>17</v>
      </c>
    </row>
    <row r="227" spans="1:10" ht="15.75">
      <c r="A227" s="1">
        <f>A226+1</f>
        <v>41753</v>
      </c>
      <c r="B227" s="23" t="str">
        <f>IF(AND(WEEKDAY($A227,2)&lt;6,COUNTIF(JF,$A227)=0),INDEX($L$18:$O$18,,COLUMN()-1),"")</f>
        <v>Présent</v>
      </c>
      <c r="C227" s="51">
        <f>IF(AND(WEEKDAY($A227,2)&lt;6,COUNTIF(JF,$A227)=0),INDEX($L$18:$O$18,,COLUMN()-1),"")</f>
        <v>0.29166756666666699</v>
      </c>
      <c r="D227" s="51">
        <f>IF(AND(WEEKDAY($A227,2)&lt;6,COUNTIF(JF,$A227)=0),INDEX($L$18:$O$18,,COLUMN()-1),"")</f>
        <v>0.61458526666666702</v>
      </c>
      <c r="E227" s="51">
        <f>IF(AND(WEEKDAY($A227,2)&lt;6,COUNTIF(JF,$A227)=0),INDEX($L$18:$O$18,,COLUMN()-1),"")</f>
        <v>3.1250066666666701E-2</v>
      </c>
      <c r="F227" s="31">
        <f>IFERROR(IF(H227="","",(H227-G227)),"")</f>
        <v>0.29166666666666669</v>
      </c>
      <c r="G227" s="31">
        <f>IFERROR(IF(H227&lt;$P$22,$P$23,IF(H227&gt;$P$22,(H227-$P$22))),"")</f>
        <v>9.6666666665745637E-7</v>
      </c>
      <c r="H227" s="31">
        <f>IFERROR(IF(E227="","",D227-C227-E227),"")</f>
        <v>0.29166763333333334</v>
      </c>
      <c r="J227" s="10">
        <f>WEEKNUM(A227,2)</f>
        <v>17</v>
      </c>
    </row>
    <row r="228" spans="1:10" ht="15.75">
      <c r="A228" s="1">
        <f>A227+1</f>
        <v>41754</v>
      </c>
      <c r="B228" s="23" t="str">
        <f>IF(AND(WEEKDAY($A228,2)&lt;6,COUNTIF(JF,$A228)=0),INDEX($L$18:$O$18,,COLUMN()-1),"")</f>
        <v>Présent</v>
      </c>
      <c r="C228" s="51">
        <f>IF(AND(WEEKDAY($A228,2)&lt;6,COUNTIF(JF,$A228)=0),INDEX($L$18:$O$18,,COLUMN()-1),"")</f>
        <v>0.29166756666666699</v>
      </c>
      <c r="D228" s="51">
        <f>IF(AND(WEEKDAY($A228,2)&lt;6,COUNTIF(JF,$A228)=0),INDEX($L$18:$O$18,,COLUMN()-1),"")</f>
        <v>0.61458526666666702</v>
      </c>
      <c r="E228" s="51">
        <f>IF(AND(WEEKDAY($A228,2)&lt;6,COUNTIF(JF,$A228)=0),INDEX($L$18:$O$18,,COLUMN()-1),"")</f>
        <v>3.1250066666666701E-2</v>
      </c>
      <c r="F228" s="31">
        <f>IFERROR(IF(H228="","",(H228-G228)),"")</f>
        <v>0.29166666666666669</v>
      </c>
      <c r="G228" s="31">
        <f>IFERROR(IF(H228&lt;$P$22,$P$23,IF(H228&gt;$P$22,(H228-$P$22))),"")</f>
        <v>9.6666666665745637E-7</v>
      </c>
      <c r="H228" s="31">
        <f>IFERROR(IF(E228="","",D228-C228-E228),"")</f>
        <v>0.29166763333333334</v>
      </c>
      <c r="J228" s="10">
        <f>WEEKNUM(A228,2)</f>
        <v>17</v>
      </c>
    </row>
    <row r="229" spans="1:10" ht="15.75">
      <c r="A229" s="1">
        <f>A228+1</f>
        <v>41755</v>
      </c>
      <c r="B229" s="23" t="str">
        <f>IF(AND(WEEKDAY($A229,2)&lt;6,COUNTIF(JF,$A229)=0),INDEX($L$18:$O$18,,COLUMN()-1),"")</f>
        <v/>
      </c>
      <c r="C229" s="51" t="str">
        <f>IF(AND(WEEKDAY($A229,2)&lt;6,COUNTIF(JF,$A229)=0),INDEX($L$18:$O$18,,COLUMN()-1),"")</f>
        <v/>
      </c>
      <c r="D229" s="51" t="str">
        <f>IF(AND(WEEKDAY($A229,2)&lt;6,COUNTIF(JF,$A229)=0),INDEX($L$18:$O$18,,COLUMN()-1),"")</f>
        <v/>
      </c>
      <c r="E229" s="51" t="str">
        <f>IF(AND(WEEKDAY($A229,2)&lt;6,COUNTIF(JF,$A229)=0),INDEX($L$18:$O$18,,COLUMN()-1),"")</f>
        <v/>
      </c>
      <c r="F229" s="31" t="str">
        <f>IFERROR(IF(H229="","",(H229-G229)),"")</f>
        <v/>
      </c>
      <c r="G229" s="31" t="str">
        <f>IFERROR(IF(H229&lt;$P$22,$P$23,IF(H229&gt;$P$22,(H229-$P$22))),"")</f>
        <v/>
      </c>
      <c r="H229" s="31" t="str">
        <f>IFERROR(IF(E229="","",D229-C229-E229),"")</f>
        <v/>
      </c>
      <c r="J229" s="10">
        <f>WEEKNUM(A229,2)</f>
        <v>17</v>
      </c>
    </row>
    <row r="230" spans="1:10" ht="15.75">
      <c r="A230" s="1">
        <f>A229+1</f>
        <v>41756</v>
      </c>
      <c r="B230" s="23" t="str">
        <f>IF($A230="","",IF(AND(WEEKDAY($A230,2)&lt;6,COUNTIF(JF,$A230)=0),INDEX($L$18:$O$18,,COLUMN()-1),""))</f>
        <v/>
      </c>
      <c r="C230" s="51" t="str">
        <f>IF($A230="","",IF(AND(WEEKDAY($A230,2)&lt;6,COUNTIF(JF,$A230)=0),INDEX($L$18:$O$18,,COLUMN()-1),""))</f>
        <v/>
      </c>
      <c r="D230" s="51" t="str">
        <f>IF($A230="","",IF(AND(WEEKDAY($A230,2)&lt;6,COUNTIF(JF,$A230)=0),INDEX($L$18:$O$18,,COLUMN()-1),""))</f>
        <v/>
      </c>
      <c r="E230" s="51" t="str">
        <f>IF($A230="","",IF(AND(WEEKDAY($A230,2)&lt;6,COUNTIF(JF,$A230)=0),INDEX($L$18:$O$18,,COLUMN()-1),""))</f>
        <v/>
      </c>
      <c r="F230" s="31" t="str">
        <f>IFERROR(IF(H230="","",(H230-G230)),"")</f>
        <v/>
      </c>
      <c r="G230" s="31" t="str">
        <f>IFERROR(IF(H230&lt;$P$22,$P$23,IF(H230&gt;$P$22,(H230-$P$22))),"")</f>
        <v/>
      </c>
      <c r="H230" s="31" t="str">
        <f>IFERROR(IF(E230="","",D230-C230-E230),"")</f>
        <v/>
      </c>
      <c r="J230" s="10">
        <f>WEEKNUM(A230,2)</f>
        <v>17</v>
      </c>
    </row>
    <row r="231" spans="1:10" ht="15.75">
      <c r="A231" s="1">
        <f>A230+1</f>
        <v>41757</v>
      </c>
      <c r="B231" s="23" t="str">
        <f>IF($A231="","",IF(AND(WEEKDAY($A231,2)&lt;6,COUNTIF(JF,$A231)=0),INDEX($L$18:$O$18,,COLUMN()-1),""))</f>
        <v>Présent</v>
      </c>
      <c r="C231" s="51">
        <f>IF($A231="","",IF(AND(WEEKDAY($A231,2)&lt;6,COUNTIF(JF,$A231)=0),INDEX($L$18:$O$18,,COLUMN()-1),""))</f>
        <v>0.29166756666666699</v>
      </c>
      <c r="D231" s="51">
        <f>IF($A231="","",IF(AND(WEEKDAY($A231,2)&lt;6,COUNTIF(JF,$A231)=0),INDEX($L$18:$O$18,,COLUMN()-1),""))</f>
        <v>0.61458526666666702</v>
      </c>
      <c r="E231" s="51">
        <f>IF($A231="","",IF(AND(WEEKDAY($A231,2)&lt;6,COUNTIF(JF,$A231)=0),INDEX($L$18:$O$18,,COLUMN()-1),""))</f>
        <v>3.1250066666666701E-2</v>
      </c>
      <c r="F231" s="31">
        <f>IFERROR(IF(H231="","",(H231-G231)),"")</f>
        <v>0.29166666666666669</v>
      </c>
      <c r="G231" s="31">
        <f>IFERROR(IF(H231&lt;$P$22,$P$23,IF(H231&gt;$P$22,(H231-$P$22))),"")</f>
        <v>9.6666666665745637E-7</v>
      </c>
      <c r="H231" s="31">
        <f>IFERROR(IF(E231="","",D231-C231-E231),"")</f>
        <v>0.29166763333333334</v>
      </c>
      <c r="J231" s="10">
        <f>IF(A231="","",WEEKNUM(A231,2))</f>
        <v>18</v>
      </c>
    </row>
    <row r="232" spans="1:10" ht="15.75">
      <c r="A232" s="1">
        <f>IF(A231="","",IF(MONTH(A231+1)=MONTH(A231),A231+1,""))</f>
        <v>41758</v>
      </c>
      <c r="B232" s="23" t="str">
        <f>IF($A232="","",IF(AND(WEEKDAY($A232,2)&lt;6,COUNTIF(JF,$A232)=0),INDEX($L$18:$O$18,,COLUMN()-1),""))</f>
        <v>Présent</v>
      </c>
      <c r="C232" s="51">
        <f>IF($A232="","",IF(AND(WEEKDAY($A232,2)&lt;6,COUNTIF(JF,$A232)=0),INDEX($L$18:$O$18,,COLUMN()-1),""))</f>
        <v>0.29166756666666699</v>
      </c>
      <c r="D232" s="51">
        <f>IF($A232="","",IF(AND(WEEKDAY($A232,2)&lt;6,COUNTIF(JF,$A232)=0),INDEX($L$18:$O$18,,COLUMN()-1),""))</f>
        <v>0.61458526666666702</v>
      </c>
      <c r="E232" s="51">
        <f>IF($A232="","",IF(AND(WEEKDAY($A232,2)&lt;6,COUNTIF(JF,$A232)=0),INDEX($L$18:$O$18,,COLUMN()-1),""))</f>
        <v>3.1250066666666701E-2</v>
      </c>
      <c r="F232" s="31">
        <f>IFERROR(IF(H232="","",(H232-G232)),"")</f>
        <v>0.29166666666666669</v>
      </c>
      <c r="G232" s="31">
        <f>IFERROR(IF(H232&lt;$P$22,$P$23,IF(H232&gt;$P$22,(H232-$P$22))),"")</f>
        <v>9.6666666665745637E-7</v>
      </c>
      <c r="H232" s="31">
        <f>IFERROR(IF(E232="","",D232-C232-E232),"")</f>
        <v>0.29166763333333334</v>
      </c>
      <c r="J232" s="10">
        <f>IF(A232="","",WEEKNUM(A232,2))</f>
        <v>18</v>
      </c>
    </row>
    <row r="233" spans="1:10" ht="15.75">
      <c r="A233" s="1">
        <f>IF(A232="","",IF(MONTH(A232+1)=MONTH(A232),A232+1,""))</f>
        <v>41759</v>
      </c>
      <c r="B233" s="23" t="str">
        <f>IF($A233="","",IF(AND(WEEKDAY($A233,2)&lt;6,COUNTIF(JF,$A233)=0),INDEX($L$18:$O$18,,COLUMN()-1),""))</f>
        <v>Présent</v>
      </c>
      <c r="C233" s="51">
        <f>IF($A233="","",IF(AND(WEEKDAY($A233,2)&lt;6,COUNTIF(JF,$A233)=0),INDEX($L$18:$O$18,,COLUMN()-1),""))</f>
        <v>0.29166756666666699</v>
      </c>
      <c r="D233" s="51">
        <f>IF($A233="","",IF(AND(WEEKDAY($A233,2)&lt;6,COUNTIF(JF,$A233)=0),INDEX($L$18:$O$18,,COLUMN()-1),""))</f>
        <v>0.61458526666666702</v>
      </c>
      <c r="E233" s="51">
        <f>IF($A233="","",IF(AND(WEEKDAY($A233,2)&lt;6,COUNTIF(JF,$A233)=0),INDEX($L$18:$O$18,,COLUMN()-1),""))</f>
        <v>3.1250066666666701E-2</v>
      </c>
      <c r="F233" s="31">
        <f>IFERROR(IF(H233="","",(H233-G233)),"")</f>
        <v>0.29166666666666669</v>
      </c>
      <c r="G233" s="31">
        <f>IFERROR(IF(H233&lt;$P$22,$P$23,IF(H233&gt;$P$22,(H233-$P$22))),"")</f>
        <v>9.6666666665745637E-7</v>
      </c>
      <c r="H233" s="31">
        <f>IFERROR(IF(E233="","",D233-C233-E233),"")</f>
        <v>0.29166763333333334</v>
      </c>
      <c r="J233" s="10">
        <f>IF(A233="","",WEEKNUM(A233,2))</f>
        <v>18</v>
      </c>
    </row>
    <row r="234" spans="1:10" ht="15.75">
      <c r="A234" s="1" t="str">
        <f>IF(A233="","",IF(MONTH(A233+1)=MONTH(A233),A233+1,""))</f>
        <v/>
      </c>
      <c r="B234" s="23" t="str">
        <f>IF($A234="","",IF(AND(WEEKDAY($A234,2)&lt;6,COUNTIF(JF,$A234)=0),INDEX($L$18:$O$18,,COLUMN()-1),""))</f>
        <v/>
      </c>
      <c r="C234" s="51" t="str">
        <f>IF($A234="","",IF(AND(WEEKDAY($A234,2)&lt;6,COUNTIF(JF,$A234)=0),INDEX($L$18:$O$18,,COLUMN()-1),""))</f>
        <v/>
      </c>
      <c r="D234" s="51" t="str">
        <f>IF($A234="","",IF(AND(WEEKDAY($A234,2)&lt;6,COUNTIF(JF,$A234)=0),INDEX($L$18:$O$18,,COLUMN()-1),""))</f>
        <v/>
      </c>
      <c r="E234" s="51" t="str">
        <f>IF($A234="","",IF(AND(WEEKDAY($A234,2)&lt;6,COUNTIF(JF,$A234)=0),INDEX($L$18:$O$18,,COLUMN()-1),""))</f>
        <v/>
      </c>
      <c r="F234" s="31" t="str">
        <f>IFERROR(IF(H234="","",(H234-G234)),"")</f>
        <v/>
      </c>
      <c r="G234" s="31" t="str">
        <f>IFERROR(IF(H234&lt;$P$22,$P$23,IF(H234&gt;$P$22,(H234-$P$22))),"")</f>
        <v/>
      </c>
      <c r="H234" s="31" t="str">
        <f>IFERROR(IF(E234="","",D234-C234-E234),"")</f>
        <v/>
      </c>
      <c r="J234" s="10" t="str">
        <f>IF(A234="","",WEEKNUM(A234,2))</f>
        <v/>
      </c>
    </row>
    <row r="235" spans="1:10" ht="47.25">
      <c r="A235" s="1"/>
      <c r="B235" s="37" t="s">
        <v>54</v>
      </c>
      <c r="C235" s="38" t="s">
        <v>53</v>
      </c>
      <c r="D235" s="38" t="s">
        <v>52</v>
      </c>
      <c r="E235" s="39" t="s">
        <v>50</v>
      </c>
      <c r="F235" s="40" t="s">
        <v>51</v>
      </c>
      <c r="G235" s="40"/>
      <c r="H235" s="40" t="s">
        <v>55</v>
      </c>
    </row>
    <row r="236" spans="1:10" ht="15.75">
      <c r="A236" s="29" t="s">
        <v>95</v>
      </c>
      <c r="B236" s="34">
        <f>SUMIF($J$204:$J$234,$J236,$H$204:$H$234)+SUMIF($J$142:$J$172,$J179,$H$142:$H$172)</f>
        <v>1.4583381666666666</v>
      </c>
      <c r="C236" s="35">
        <f>IFERROR((IF(B236="","",IF(B236&lt;$P$24,($P$24-B236),0))),"")</f>
        <v>0</v>
      </c>
      <c r="D236" s="34">
        <f>IFERROR((IF(B236="","",IF(B236&gt;=$P$24,$P$24,B236))),"")</f>
        <v>1.458337833333335</v>
      </c>
      <c r="E236" s="36">
        <f>IFERROR(IF(B236="","",IF(B236&lt;=$P$24,0,IF(B236&lt;$P$25,B236-$P$24,$P$26))),"")</f>
        <v>3.3333333160356915E-7</v>
      </c>
      <c r="F236" s="32">
        <f>IFERROR(IF(B236="","",IF(B236&gt;$P$25,B236-$P$25,0)),"")</f>
        <v>0</v>
      </c>
      <c r="G236" s="32"/>
      <c r="H236" s="42"/>
      <c r="J236" s="10">
        <v>14</v>
      </c>
    </row>
    <row r="237" spans="1:10" ht="15.75">
      <c r="A237" s="29" t="s">
        <v>96</v>
      </c>
      <c r="B237" s="34">
        <f>SUMIF($J$204:$J$234,$J237,$H$204:$H$234)</f>
        <v>1.4583381666666666</v>
      </c>
      <c r="C237" s="35">
        <f>IFERROR((IF(B237="","",IF(B237&lt;$P$24,($P$24-B237),0))),"")</f>
        <v>0</v>
      </c>
      <c r="D237" s="34">
        <f>IFERROR((IF(B237="","",IF(B237&gt;=$P$24,$P$24,B237))),"")</f>
        <v>1.458337833333335</v>
      </c>
      <c r="E237" s="36">
        <f>IFERROR(IF(B237="","",IF(B237&lt;=$P$24,0,IF(B237&lt;$P$25,B237-$P$24,$P$26))),"")</f>
        <v>3.3333333160356915E-7</v>
      </c>
      <c r="F237" s="32">
        <f>IFERROR(IF(B237="","",IF(B237&gt;$P$25,B237-$P$25,0)),"")</f>
        <v>0</v>
      </c>
      <c r="G237" s="32"/>
      <c r="H237" s="42"/>
      <c r="J237" s="10">
        <f>J236+1</f>
        <v>15</v>
      </c>
    </row>
    <row r="238" spans="1:10" ht="15.75">
      <c r="A238" s="29" t="s">
        <v>97</v>
      </c>
      <c r="B238" s="34">
        <f>SUMIF($J$204:$J$234,$J238,$H$204:$H$234)</f>
        <v>1.4583381666666666</v>
      </c>
      <c r="C238" s="35">
        <f>IFERROR((IF(B238="","",IF(B238&lt;$P$24,($P$24-B238),0))),"")</f>
        <v>0</v>
      </c>
      <c r="D238" s="34">
        <f>IFERROR((IF(B238="","",IF(B238&gt;=$P$24,$P$24,B238))),"")</f>
        <v>1.458337833333335</v>
      </c>
      <c r="E238" s="36">
        <f>IFERROR(IF(B238="","",IF(B238&lt;=$P$24,0,IF(B238&lt;$P$25,B238-$P$24,$P$26))),"")</f>
        <v>3.3333333160356915E-7</v>
      </c>
      <c r="F238" s="32">
        <f>IFERROR(IF(B238="","",IF(B238&gt;$P$25,B238-$P$25,0)),"")</f>
        <v>0</v>
      </c>
      <c r="G238" s="32"/>
      <c r="H238" s="42"/>
      <c r="J238" s="10">
        <f>J237+1</f>
        <v>16</v>
      </c>
    </row>
    <row r="239" spans="1:10" ht="15.75">
      <c r="A239" s="29" t="s">
        <v>98</v>
      </c>
      <c r="B239" s="34">
        <f>SUMIF($J$204:$J$234,$J239,$H$204:$H$234)</f>
        <v>1.4583381666666666</v>
      </c>
      <c r="C239" s="35">
        <f>IFERROR((IF(B239="","",IF(B239&lt;$P$24,($P$24-B239),0))),"")</f>
        <v>0</v>
      </c>
      <c r="D239" s="34">
        <f>IFERROR((IF(B239="","",IF(B239&gt;=$P$24,$P$24,B239))),"")</f>
        <v>1.458337833333335</v>
      </c>
      <c r="E239" s="36">
        <f>IFERROR(IF(B239="","",IF(B239&lt;=$P$24,0,IF(B239&lt;$P$25,B239-$P$24,$P$26))),"")</f>
        <v>3.3333333160356915E-7</v>
      </c>
      <c r="F239" s="32">
        <f>IFERROR(IF(B239="","",IF(B239&gt;$P$25,B239-$P$25,0)),"")</f>
        <v>0</v>
      </c>
      <c r="G239" s="32"/>
      <c r="H239" s="42"/>
      <c r="J239" s="10">
        <f>J238+1</f>
        <v>17</v>
      </c>
    </row>
    <row r="240" spans="1:10" ht="15.75">
      <c r="A240" s="29" t="s">
        <v>99</v>
      </c>
      <c r="B240" s="34">
        <f>SUMIF(J204:J234,J240,H204:H234)</f>
        <v>0.87500290000000003</v>
      </c>
      <c r="C240" s="35">
        <v>0</v>
      </c>
      <c r="D240" s="34">
        <f>B240</f>
        <v>0.87500290000000003</v>
      </c>
      <c r="E240" s="36">
        <v>0</v>
      </c>
      <c r="F240" s="32">
        <v>0</v>
      </c>
      <c r="G240" s="32"/>
      <c r="H240" s="42"/>
      <c r="J240" s="10">
        <f>J239+1</f>
        <v>18</v>
      </c>
    </row>
    <row r="241" spans="1:9" ht="15.75">
      <c r="A241" s="29"/>
      <c r="B241" s="34"/>
      <c r="C241" s="35"/>
      <c r="D241" s="34" t="str">
        <f>IFERROR((IF(B241="","",IF(B241&gt;=$P$24,$P$24,B241))),"")</f>
        <v/>
      </c>
      <c r="E241" s="36"/>
      <c r="F241" s="32"/>
      <c r="G241" s="32"/>
      <c r="H241" s="42"/>
    </row>
    <row r="242" spans="1:9">
      <c r="A242" s="12" t="s">
        <v>19</v>
      </c>
      <c r="B242" s="33">
        <f>SUM(B236:B241)</f>
        <v>6.7083555666666665</v>
      </c>
      <c r="C242" s="33">
        <f>SUM(C236:C241)</f>
        <v>0</v>
      </c>
      <c r="D242" s="33">
        <f>SUM(D236:D241)</f>
        <v>6.7083542333333401</v>
      </c>
      <c r="E242" s="33">
        <f>SUM(E236:E241)</f>
        <v>1.3333333264142766E-6</v>
      </c>
      <c r="F242" s="33">
        <f>SUM(F236:F241)</f>
        <v>0</v>
      </c>
      <c r="G242" s="33"/>
      <c r="H242" s="43">
        <f>($AD$3*$AC$3*24)+(E242*24*$AC$4)+($AC$5*F242*24)-(C242*$AC$3*24)</f>
        <v>1600.0004219767177</v>
      </c>
    </row>
    <row r="249" spans="1:9" ht="81" customHeight="1">
      <c r="D249" s="53" t="s">
        <v>0</v>
      </c>
      <c r="E249" s="53"/>
      <c r="F249" s="53"/>
      <c r="G249" s="53"/>
      <c r="H249" s="53"/>
      <c r="I249" s="53"/>
    </row>
    <row r="250" spans="1:9">
      <c r="D250" s="53"/>
      <c r="E250" s="53"/>
      <c r="F250" s="53"/>
      <c r="G250" s="53"/>
      <c r="H250" s="53"/>
      <c r="I250" s="53"/>
    </row>
    <row r="251" spans="1:9" ht="32.25" customHeight="1">
      <c r="D251" s="53"/>
      <c r="E251" s="53"/>
      <c r="F251" s="53"/>
      <c r="G251" s="53"/>
      <c r="H251" s="53"/>
      <c r="I251" s="53"/>
    </row>
    <row r="252" spans="1:9">
      <c r="D252" s="54" t="s">
        <v>1</v>
      </c>
      <c r="E252" s="54"/>
      <c r="F252" s="54"/>
      <c r="G252" s="54"/>
      <c r="H252" s="54"/>
      <c r="I252" s="54"/>
    </row>
    <row r="253" spans="1:9">
      <c r="D253" s="54"/>
      <c r="E253" s="54"/>
      <c r="F253" s="54"/>
      <c r="G253" s="54"/>
      <c r="H253" s="54"/>
      <c r="I253" s="54"/>
    </row>
    <row r="255" spans="1:9" ht="26.25">
      <c r="A255" s="9" t="s">
        <v>2</v>
      </c>
      <c r="B255" s="67">
        <f>$B$193</f>
        <v>1</v>
      </c>
      <c r="C255" s="67"/>
      <c r="D255" s="67"/>
      <c r="G255" s="55" t="s">
        <v>12</v>
      </c>
      <c r="H255" s="56"/>
    </row>
    <row r="256" spans="1:9" ht="26.25">
      <c r="A256" s="9" t="s">
        <v>3</v>
      </c>
      <c r="B256" s="65" t="str">
        <f>VLOOKUP(B255,Numero,2,FALSE)</f>
        <v>SMITH</v>
      </c>
      <c r="C256" s="65"/>
      <c r="D256" s="65"/>
      <c r="G256" s="57">
        <v>2014</v>
      </c>
      <c r="H256" s="58"/>
    </row>
    <row r="257" spans="1:10" ht="26.25">
      <c r="A257" s="9" t="s">
        <v>4</v>
      </c>
      <c r="B257" s="65" t="str">
        <f>VLOOKUP(B255,Numero,3,FALSE)</f>
        <v>Allan</v>
      </c>
      <c r="C257" s="65"/>
      <c r="D257" s="65"/>
      <c r="G257" s="59"/>
      <c r="H257" s="60"/>
    </row>
    <row r="258" spans="1:10" ht="21">
      <c r="A258" s="9" t="s">
        <v>6</v>
      </c>
      <c r="B258" s="62" t="str">
        <f>VLOOKUP(B255,Numero,5,FALSE)</f>
        <v>12 rue des tilleuls</v>
      </c>
      <c r="C258" s="63"/>
      <c r="D258" s="64"/>
    </row>
    <row r="259" spans="1:10" ht="21">
      <c r="A259" s="9" t="s">
        <v>7</v>
      </c>
      <c r="B259" s="62">
        <f>VLOOKUP(B255,Numero,6,FALSE)</f>
        <v>57000</v>
      </c>
      <c r="C259" s="63"/>
      <c r="D259" s="64"/>
    </row>
    <row r="260" spans="1:10" ht="21">
      <c r="A260" s="9" t="s">
        <v>8</v>
      </c>
      <c r="B260" s="62" t="str">
        <f>VLOOKUP(B255,Numero,7,FALSE)</f>
        <v>Metz</v>
      </c>
      <c r="C260" s="63"/>
      <c r="D260" s="64"/>
    </row>
    <row r="261" spans="1:10" ht="18.75">
      <c r="A261" s="9" t="s">
        <v>9</v>
      </c>
      <c r="B261" s="66" t="str">
        <f>VLOOKUP(B255,Numero,4,FALSE)</f>
        <v>Direction</v>
      </c>
      <c r="C261" s="66"/>
      <c r="D261" s="66"/>
    </row>
    <row r="262" spans="1:10" ht="15.75">
      <c r="A262" s="9" t="s">
        <v>11</v>
      </c>
      <c r="B262" s="61" t="s">
        <v>71</v>
      </c>
      <c r="C262" s="61"/>
      <c r="D262" s="61"/>
    </row>
    <row r="264" spans="1:10" ht="15.75" thickBot="1"/>
    <row r="265" spans="1:10" ht="30.75" thickBot="1">
      <c r="A265" s="18"/>
      <c r="B265" s="24" t="s">
        <v>13</v>
      </c>
      <c r="C265" s="19" t="s">
        <v>14</v>
      </c>
      <c r="D265" s="19" t="s">
        <v>15</v>
      </c>
      <c r="E265" s="19" t="s">
        <v>16</v>
      </c>
      <c r="F265" s="19" t="s">
        <v>17</v>
      </c>
      <c r="G265" s="19" t="s">
        <v>18</v>
      </c>
      <c r="H265" s="20" t="s">
        <v>19</v>
      </c>
      <c r="J265" s="10" t="s">
        <v>78</v>
      </c>
    </row>
    <row r="266" spans="1:10" ht="15.75">
      <c r="A266" s="25">
        <f>DATE($G$256,MONTH(1&amp;$G$255),1)</f>
        <v>41760</v>
      </c>
      <c r="B266" s="23" t="str">
        <f>IF(AND(WEEKDAY($A266,2)&lt;6,COUNTIF(JF,$A266)=1),INDEX($L$19:$O$19,,COLUMN()-1),"")</f>
        <v>Absent</v>
      </c>
      <c r="C266" s="51">
        <f>IF(AND(WEEKDAY($A266,2)&lt;6,COUNTIF(JF,$A266)=1),INDEX($L$19:$O$19,,COLUMN()-1),"")</f>
        <v>0.29166756666666699</v>
      </c>
      <c r="D266" s="51">
        <f>IF(AND(WEEKDAY($A266,2)&lt;6,COUNTIF(JF,$A266)=1),INDEX($L$19:$O$19,,COLUMN()-1),"")</f>
        <v>0.61458526666666702</v>
      </c>
      <c r="E266" s="51">
        <f>IF(AND(WEEKDAY($A266,2)&lt;6,COUNTIF(JF,$A266)=1),INDEX($L$19:$O$19,,COLUMN()-1),"")</f>
        <v>3.1250066666666701E-2</v>
      </c>
      <c r="F266" s="31">
        <f>IFERROR(IF(H266="","",(H266-G266)),"")</f>
        <v>0.29166666666666669</v>
      </c>
      <c r="G266" s="31">
        <f>IFERROR(IF(H266&lt;$P$22,$P$23,IF(H266&gt;$P$22,(H266-$P$22))),"")</f>
        <v>9.6666666665745637E-7</v>
      </c>
      <c r="H266" s="31">
        <f>IFERROR(IF(E266="","",D266-C266-E266),"")</f>
        <v>0.29166763333333334</v>
      </c>
      <c r="J266" s="10">
        <f>WEEKNUM(A266,2)</f>
        <v>18</v>
      </c>
    </row>
    <row r="267" spans="1:10" ht="15.75">
      <c r="A267" s="1">
        <f>A266+1</f>
        <v>41761</v>
      </c>
      <c r="B267" s="23" t="str">
        <f>IF(AND(WEEKDAY($A267,2)&lt;6,COUNTIF(JF,$A267)=0),INDEX($L$18:$O$18,,COLUMN()-1),"")</f>
        <v>Présent</v>
      </c>
      <c r="C267" s="51">
        <f>IF(AND(WEEKDAY($A267,2)&lt;6,COUNTIF(JF,$A267)=0),INDEX($L$18:$O$18,,COLUMN()-1),"")</f>
        <v>0.29166756666666699</v>
      </c>
      <c r="D267" s="51">
        <f>IF(AND(WEEKDAY($A267,2)&lt;6,COUNTIF(JF,$A267)=0),INDEX($L$18:$O$18,,COLUMN()-1),"")</f>
        <v>0.61458526666666702</v>
      </c>
      <c r="E267" s="51">
        <f>IF(AND(WEEKDAY($A267,2)&lt;6,COUNTIF(JF,$A267)=0),INDEX($L$18:$O$18,,COLUMN()-1),"")</f>
        <v>3.1250066666666701E-2</v>
      </c>
      <c r="F267" s="31">
        <f>IFERROR(IF(H267="","",(H267-G267)),"")</f>
        <v>0.29166666666666669</v>
      </c>
      <c r="G267" s="31">
        <f>IFERROR(IF(H267&lt;$P$22,$P$23,IF(H267&gt;$P$22,(H267-$P$22))),"")</f>
        <v>9.6666666665745637E-7</v>
      </c>
      <c r="H267" s="31">
        <f>IFERROR(IF(E267="","",D267-C267-E267),"")</f>
        <v>0.29166763333333334</v>
      </c>
      <c r="J267" s="10">
        <f>WEEKNUM(A267,2)</f>
        <v>18</v>
      </c>
    </row>
    <row r="268" spans="1:10" ht="15.75">
      <c r="A268" s="1">
        <f>A267+1</f>
        <v>41762</v>
      </c>
      <c r="B268" s="23" t="str">
        <f>IF(AND(WEEKDAY($A268,2)&lt;6,COUNTIF(JF,$A268)=0),INDEX($L$18:$O$18,,COLUMN()-1),"")</f>
        <v/>
      </c>
      <c r="C268" s="51" t="str">
        <f>IF(AND(WEEKDAY($A268,2)&lt;6,COUNTIF(JF,$A268)=0),INDEX($L$18:$O$18,,COLUMN()-1),"")</f>
        <v/>
      </c>
      <c r="D268" s="51" t="str">
        <f>IF(AND(WEEKDAY($A268,2)&lt;6,COUNTIF(JF,$A268)=0),INDEX($L$18:$O$18,,COLUMN()-1),"")</f>
        <v/>
      </c>
      <c r="E268" s="51" t="str">
        <f>IF(AND(WEEKDAY($A268,2)&lt;6,COUNTIF(JF,$A268)=0),INDEX($L$18:$O$18,,COLUMN()-1),"")</f>
        <v/>
      </c>
      <c r="F268" s="31" t="str">
        <f>IFERROR(IF(H268="","",(H268-G268)),"")</f>
        <v/>
      </c>
      <c r="G268" s="31" t="str">
        <f>IFERROR(IF(H268&lt;$P$22,$P$23,IF(H268&gt;$P$22,(H268-$P$22))),"")</f>
        <v/>
      </c>
      <c r="H268" s="31" t="str">
        <f>IFERROR(IF(E268="","",D268-C268-E268),"")</f>
        <v/>
      </c>
      <c r="J268" s="10">
        <f>WEEKNUM(A268,2)</f>
        <v>18</v>
      </c>
    </row>
    <row r="269" spans="1:10" ht="15.75">
      <c r="A269" s="1">
        <f>A268+1</f>
        <v>41763</v>
      </c>
      <c r="B269" s="23" t="str">
        <f>IF(AND(WEEKDAY($A269,2)&lt;6,COUNTIF(JF,$A269)=0),INDEX($L$18:$O$18,,COLUMN()-1),"")</f>
        <v/>
      </c>
      <c r="C269" s="51" t="str">
        <f>IF(AND(WEEKDAY($A269,2)&lt;6,COUNTIF(JF,$A269)=0),INDEX($L$18:$O$18,,COLUMN()-1),"")</f>
        <v/>
      </c>
      <c r="D269" s="51" t="str">
        <f>IF(AND(WEEKDAY($A269,2)&lt;6,COUNTIF(JF,$A269)=0),INDEX($L$18:$O$18,,COLUMN()-1),"")</f>
        <v/>
      </c>
      <c r="E269" s="51" t="str">
        <f>IF(AND(WEEKDAY($A269,2)&lt;6,COUNTIF(JF,$A269)=0),INDEX($L$18:$O$18,,COLUMN()-1),"")</f>
        <v/>
      </c>
      <c r="F269" s="31" t="str">
        <f>IFERROR(IF(H269="","",(H269-G269)),"")</f>
        <v/>
      </c>
      <c r="G269" s="31" t="str">
        <f>IFERROR(IF(H269&lt;$P$22,$P$23,IF(H269&gt;$P$22,(H269-$P$22))),"")</f>
        <v/>
      </c>
      <c r="H269" s="31" t="str">
        <f>IFERROR(IF(E269="","",D269-C269-E269),"")</f>
        <v/>
      </c>
      <c r="J269" s="10">
        <f>WEEKNUM(A269,2)</f>
        <v>18</v>
      </c>
    </row>
    <row r="270" spans="1:10" ht="15.75">
      <c r="A270" s="1">
        <f>A269+1</f>
        <v>41764</v>
      </c>
      <c r="B270" s="23" t="str">
        <f>IF(AND(WEEKDAY($A270,2)&lt;6,COUNTIF(JF,$A270)=0),INDEX($L$18:$O$18,,COLUMN()-1),"")</f>
        <v>Présent</v>
      </c>
      <c r="C270" s="51">
        <f>IF(AND(WEEKDAY($A270,2)&lt;6,COUNTIF(JF,$A270)=0),INDEX($L$18:$O$18,,COLUMN()-1),"")</f>
        <v>0.29166756666666699</v>
      </c>
      <c r="D270" s="51">
        <f>IF(AND(WEEKDAY($A270,2)&lt;6,COUNTIF(JF,$A270)=0),INDEX($L$18:$O$18,,COLUMN()-1),"")</f>
        <v>0.61458526666666702</v>
      </c>
      <c r="E270" s="51">
        <f>IF(AND(WEEKDAY($A270,2)&lt;6,COUNTIF(JF,$A270)=0),INDEX($L$18:$O$18,,COLUMN()-1),"")</f>
        <v>3.1250066666666701E-2</v>
      </c>
      <c r="F270" s="31">
        <f>IFERROR(IF(H270="","",(H270-G270)),"")</f>
        <v>0.29166666666666669</v>
      </c>
      <c r="G270" s="31">
        <f>IFERROR(IF(H270&lt;$P$22,$P$23,IF(H270&gt;$P$22,(H270-$P$22))),"")</f>
        <v>9.6666666665745637E-7</v>
      </c>
      <c r="H270" s="31">
        <f>IFERROR(IF(E270="","",D270-C270-E270),"")</f>
        <v>0.29166763333333334</v>
      </c>
      <c r="J270" s="10">
        <f>WEEKNUM(A270,2)</f>
        <v>19</v>
      </c>
    </row>
    <row r="271" spans="1:10" ht="15.75">
      <c r="A271" s="1">
        <f>A270+1</f>
        <v>41765</v>
      </c>
      <c r="B271" s="23" t="str">
        <f>IF(AND(WEEKDAY($A271,2)&lt;6,COUNTIF(JF,$A271)=0),INDEX($L$18:$O$18,,COLUMN()-1),"")</f>
        <v>Présent</v>
      </c>
      <c r="C271" s="51">
        <f>IF(AND(WEEKDAY($A271,2)&lt;6,COUNTIF(JF,$A271)=0),INDEX($L$18:$O$18,,COLUMN()-1),"")</f>
        <v>0.29166756666666699</v>
      </c>
      <c r="D271" s="51">
        <f>IF(AND(WEEKDAY($A271,2)&lt;6,COUNTIF(JF,$A271)=0),INDEX($L$18:$O$18,,COLUMN()-1),"")</f>
        <v>0.61458526666666702</v>
      </c>
      <c r="E271" s="51">
        <f>IF(AND(WEEKDAY($A271,2)&lt;6,COUNTIF(JF,$A271)=0),INDEX($L$18:$O$18,,COLUMN()-1),"")</f>
        <v>3.1250066666666701E-2</v>
      </c>
      <c r="F271" s="31">
        <f>IFERROR(IF(H271="","",(H271-G271)),"")</f>
        <v>0.29166666666666669</v>
      </c>
      <c r="G271" s="31">
        <f>IFERROR(IF(H271&lt;$P$22,$P$23,IF(H271&gt;$P$22,(H271-$P$22))),"")</f>
        <v>9.6666666665745637E-7</v>
      </c>
      <c r="H271" s="31">
        <f>IFERROR(IF(E271="","",D271-C271-E271),"")</f>
        <v>0.29166763333333334</v>
      </c>
      <c r="J271" s="10">
        <f>WEEKNUM(A271,2)</f>
        <v>19</v>
      </c>
    </row>
    <row r="272" spans="1:10" ht="15.75">
      <c r="A272" s="1">
        <f>A271+1</f>
        <v>41766</v>
      </c>
      <c r="B272" s="23" t="str">
        <f>IF(AND(WEEKDAY($A272,2)&lt;6,COUNTIF(JF,$A272)=0),INDEX($L$18:$O$18,,COLUMN()-1),"")</f>
        <v>Présent</v>
      </c>
      <c r="C272" s="51">
        <f>IF(AND(WEEKDAY($A272,2)&lt;6,COUNTIF(JF,$A272)=0),INDEX($L$18:$O$18,,COLUMN()-1),"")</f>
        <v>0.29166756666666699</v>
      </c>
      <c r="D272" s="51">
        <f>IF(AND(WEEKDAY($A272,2)&lt;6,COUNTIF(JF,$A272)=0),INDEX($L$18:$O$18,,COLUMN()-1),"")</f>
        <v>0.61458526666666702</v>
      </c>
      <c r="E272" s="51">
        <f>IF(AND(WEEKDAY($A272,2)&lt;6,COUNTIF(JF,$A272)=0),INDEX($L$18:$O$18,,COLUMN()-1),"")</f>
        <v>3.1250066666666701E-2</v>
      </c>
      <c r="F272" s="31">
        <f>IFERROR(IF(H272="","",(H272-G272)),"")</f>
        <v>0.29166666666666669</v>
      </c>
      <c r="G272" s="31">
        <f>IFERROR(IF(H272&lt;$P$22,$P$23,IF(H272&gt;$P$22,(H272-$P$22))),"")</f>
        <v>9.6666666665745637E-7</v>
      </c>
      <c r="H272" s="31">
        <f>IFERROR(IF(E272="","",D272-C272-E272),"")</f>
        <v>0.29166763333333334</v>
      </c>
      <c r="J272" s="10">
        <f>WEEKNUM(A272,2)</f>
        <v>19</v>
      </c>
    </row>
    <row r="273" spans="1:10" ht="15.75">
      <c r="A273" s="1">
        <f>A272+1</f>
        <v>41767</v>
      </c>
      <c r="B273" s="23" t="str">
        <f>IF(AND(WEEKDAY($A273,2)&lt;6,COUNTIF(JF,$A273)=1),INDEX($L$19:$O$19,,COLUMN()-1),"")</f>
        <v>Absent</v>
      </c>
      <c r="C273" s="51">
        <f>IF(AND(WEEKDAY($A273,2)&lt;6,COUNTIF(JF,$A273)=1),INDEX($L$19:$O$19,,COLUMN()-1),"")</f>
        <v>0.29166756666666699</v>
      </c>
      <c r="D273" s="51">
        <f>IF(AND(WEEKDAY($A273,2)&lt;6,COUNTIF(JF,$A273)=1),INDEX($L$19:$O$19,,COLUMN()-1),"")</f>
        <v>0.61458526666666702</v>
      </c>
      <c r="E273" s="51">
        <f>IF(AND(WEEKDAY($A273,2)&lt;6,COUNTIF(JF,$A273)=1),INDEX($L$19:$O$19,,COLUMN()-1),"")</f>
        <v>3.1250066666666701E-2</v>
      </c>
      <c r="F273" s="31">
        <f>IFERROR(IF(H273="","",(H273-G273)),"")</f>
        <v>0.29166666666666669</v>
      </c>
      <c r="G273" s="31">
        <f>IFERROR(IF(H273&lt;$P$22,$P$23,IF(H273&gt;$P$22,(H273-$P$22))),"")</f>
        <v>9.6666666665745637E-7</v>
      </c>
      <c r="H273" s="31">
        <f>IFERROR(IF(E273="","",D273-C273-E273),"")</f>
        <v>0.29166763333333334</v>
      </c>
      <c r="J273" s="10">
        <f>WEEKNUM(A273,2)</f>
        <v>19</v>
      </c>
    </row>
    <row r="274" spans="1:10" ht="15.75">
      <c r="A274" s="1">
        <f>A273+1</f>
        <v>41768</v>
      </c>
      <c r="B274" s="23" t="str">
        <f>IF(AND(WEEKDAY($A274,2)&lt;6,COUNTIF(JF,$A274)=0),INDEX($L$18:$O$18,,COLUMN()-1),"")</f>
        <v>Présent</v>
      </c>
      <c r="C274" s="51">
        <f>IF(AND(WEEKDAY($A274,2)&lt;6,COUNTIF(JF,$A274)=0),INDEX($L$18:$O$18,,COLUMN()-1),"")</f>
        <v>0.29166756666666699</v>
      </c>
      <c r="D274" s="51">
        <f>IF(AND(WEEKDAY($A274,2)&lt;6,COUNTIF(JF,$A274)=0),INDEX($L$18:$O$18,,COLUMN()-1),"")</f>
        <v>0.61458526666666702</v>
      </c>
      <c r="E274" s="51">
        <f>IF(AND(WEEKDAY($A274,2)&lt;6,COUNTIF(JF,$A274)=0),INDEX($L$18:$O$18,,COLUMN()-1),"")</f>
        <v>3.1250066666666701E-2</v>
      </c>
      <c r="F274" s="31">
        <f>IFERROR(IF(H274="","",(H274-G274)),"")</f>
        <v>0.29166666666666669</v>
      </c>
      <c r="G274" s="31">
        <f>IFERROR(IF(H274&lt;$P$22,$P$23,IF(H274&gt;$P$22,(H274-$P$22))),"")</f>
        <v>9.6666666665745637E-7</v>
      </c>
      <c r="H274" s="31">
        <f>IFERROR(IF(E274="","",D274-C274-E274),"")</f>
        <v>0.29166763333333334</v>
      </c>
      <c r="J274" s="10">
        <f>WEEKNUM(A274,2)</f>
        <v>19</v>
      </c>
    </row>
    <row r="275" spans="1:10" ht="15.75">
      <c r="A275" s="1">
        <f>A274+1</f>
        <v>41769</v>
      </c>
      <c r="B275" s="23" t="str">
        <f>IF(AND(WEEKDAY($A275,2)&lt;6,COUNTIF(JF,$A275)=0),INDEX($L$18:$O$18,,COLUMN()-1),"")</f>
        <v/>
      </c>
      <c r="C275" s="51" t="str">
        <f>IF(AND(WEEKDAY($A275,2)&lt;6,COUNTIF(JF,$A275)=0),INDEX($L$18:$O$18,,COLUMN()-1),"")</f>
        <v/>
      </c>
      <c r="D275" s="51" t="str">
        <f>IF(AND(WEEKDAY($A275,2)&lt;6,COUNTIF(JF,$A275)=0),INDEX($L$18:$O$18,,COLUMN()-1),"")</f>
        <v/>
      </c>
      <c r="E275" s="51" t="str">
        <f>IF(AND(WEEKDAY($A275,2)&lt;6,COUNTIF(JF,$A275)=0),INDEX($L$18:$O$18,,COLUMN()-1),"")</f>
        <v/>
      </c>
      <c r="F275" s="31" t="str">
        <f>IFERROR(IF(H275="","",(H275-G275)),"")</f>
        <v/>
      </c>
      <c r="G275" s="31" t="str">
        <f>IFERROR(IF(H275&lt;$P$22,$P$23,IF(H275&gt;$P$22,(H275-$P$22))),"")</f>
        <v/>
      </c>
      <c r="H275" s="31" t="str">
        <f>IFERROR(IF(E275="","",D275-C275-E275),"")</f>
        <v/>
      </c>
      <c r="J275" s="10">
        <f>WEEKNUM(A275,2)</f>
        <v>19</v>
      </c>
    </row>
    <row r="276" spans="1:10" ht="15.75">
      <c r="A276" s="1">
        <f>A275+1</f>
        <v>41770</v>
      </c>
      <c r="B276" s="23" t="str">
        <f>IF(AND(WEEKDAY($A276,2)&lt;6,COUNTIF(JF,$A276)=0),INDEX($L$18:$O$18,,COLUMN()-1),"")</f>
        <v/>
      </c>
      <c r="C276" s="51" t="str">
        <f>IF(AND(WEEKDAY($A276,2)&lt;6,COUNTIF(JF,$A276)=0),INDEX($L$18:$O$18,,COLUMN()-1),"")</f>
        <v/>
      </c>
      <c r="D276" s="51" t="str">
        <f>IF(AND(WEEKDAY($A276,2)&lt;6,COUNTIF(JF,$A276)=0),INDEX($L$18:$O$18,,COLUMN()-1),"")</f>
        <v/>
      </c>
      <c r="E276" s="51" t="str">
        <f>IF(AND(WEEKDAY($A276,2)&lt;6,COUNTIF(JF,$A276)=0),INDEX($L$18:$O$18,,COLUMN()-1),"")</f>
        <v/>
      </c>
      <c r="F276" s="31" t="str">
        <f>IFERROR(IF(H276="","",(H276-G276)),"")</f>
        <v/>
      </c>
      <c r="G276" s="31" t="str">
        <f>IFERROR(IF(H276&lt;$P$22,$P$23,IF(H276&gt;$P$22,(H276-$P$22))),"")</f>
        <v/>
      </c>
      <c r="H276" s="31" t="str">
        <f>IFERROR(IF(E276="","",D276-C276-E276),"")</f>
        <v/>
      </c>
      <c r="J276" s="10">
        <f>WEEKNUM(A276,2)</f>
        <v>19</v>
      </c>
    </row>
    <row r="277" spans="1:10" ht="15.75">
      <c r="A277" s="1">
        <f>A276+1</f>
        <v>41771</v>
      </c>
      <c r="B277" s="23" t="str">
        <f>IF(AND(WEEKDAY($A277,2)&lt;6,COUNTIF(JF,$A277)=0),INDEX($L$18:$O$18,,COLUMN()-1),"")</f>
        <v>Présent</v>
      </c>
      <c r="C277" s="51">
        <f>IF(AND(WEEKDAY($A277,2)&lt;6,COUNTIF(JF,$A277)=0),INDEX($L$18:$O$18,,COLUMN()-1),"")</f>
        <v>0.29166756666666699</v>
      </c>
      <c r="D277" s="51">
        <f>IF(AND(WEEKDAY($A277,2)&lt;6,COUNTIF(JF,$A277)=0),INDEX($L$18:$O$18,,COLUMN()-1),"")</f>
        <v>0.61458526666666702</v>
      </c>
      <c r="E277" s="51">
        <f>IF(AND(WEEKDAY($A277,2)&lt;6,COUNTIF(JF,$A277)=0),INDEX($L$18:$O$18,,COLUMN()-1),"")</f>
        <v>3.1250066666666701E-2</v>
      </c>
      <c r="F277" s="31">
        <f>IFERROR(IF(H277="","",(H277-G277)),"")</f>
        <v>0.29166666666666669</v>
      </c>
      <c r="G277" s="31">
        <f>IFERROR(IF(H277&lt;$P$22,$P$23,IF(H277&gt;$P$22,(H277-$P$22))),"")</f>
        <v>9.6666666665745637E-7</v>
      </c>
      <c r="H277" s="31">
        <f>IFERROR(IF(E277="","",D277-C277-E277),"")</f>
        <v>0.29166763333333334</v>
      </c>
      <c r="J277" s="10">
        <f>WEEKNUM(A277,2)</f>
        <v>20</v>
      </c>
    </row>
    <row r="278" spans="1:10" ht="15.75">
      <c r="A278" s="1">
        <f>A277+1</f>
        <v>41772</v>
      </c>
      <c r="B278" s="23" t="str">
        <f>IF(AND(WEEKDAY($A278,2)&lt;6,COUNTIF(JF,$A278)=0),INDEX($L$18:$O$18,,COLUMN()-1),"")</f>
        <v>Présent</v>
      </c>
      <c r="C278" s="51">
        <f>IF(AND(WEEKDAY($A278,2)&lt;6,COUNTIF(JF,$A278)=0),INDEX($L$18:$O$18,,COLUMN()-1),"")</f>
        <v>0.29166756666666699</v>
      </c>
      <c r="D278" s="51">
        <f>IF(AND(WEEKDAY($A278,2)&lt;6,COUNTIF(JF,$A278)=0),INDEX($L$18:$O$18,,COLUMN()-1),"")</f>
        <v>0.61458526666666702</v>
      </c>
      <c r="E278" s="51">
        <f>IF(AND(WEEKDAY($A278,2)&lt;6,COUNTIF(JF,$A278)=0),INDEX($L$18:$O$18,,COLUMN()-1),"")</f>
        <v>3.1250066666666701E-2</v>
      </c>
      <c r="F278" s="31">
        <f>IFERROR(IF(H278="","",(H278-G278)),"")</f>
        <v>0.29166666666666669</v>
      </c>
      <c r="G278" s="31">
        <f>IFERROR(IF(H278&lt;$P$22,$P$23,IF(H278&gt;$P$22,(H278-$P$22))),"")</f>
        <v>9.6666666665745637E-7</v>
      </c>
      <c r="H278" s="31">
        <f>IFERROR(IF(E278="","",D278-C278-E278),"")</f>
        <v>0.29166763333333334</v>
      </c>
      <c r="J278" s="10">
        <f>WEEKNUM(A278,2)</f>
        <v>20</v>
      </c>
    </row>
    <row r="279" spans="1:10" ht="15.75">
      <c r="A279" s="1">
        <f>A278+1</f>
        <v>41773</v>
      </c>
      <c r="B279" s="23" t="str">
        <f>IF(AND(WEEKDAY($A279,2)&lt;6,COUNTIF(JF,$A279)=0),INDEX($L$18:$O$18,,COLUMN()-1),"")</f>
        <v>Présent</v>
      </c>
      <c r="C279" s="51">
        <f>IF(AND(WEEKDAY($A279,2)&lt;6,COUNTIF(JF,$A279)=0),INDEX($L$18:$O$18,,COLUMN()-1),"")</f>
        <v>0.29166756666666699</v>
      </c>
      <c r="D279" s="51">
        <f>IF(AND(WEEKDAY($A279,2)&lt;6,COUNTIF(JF,$A279)=0),INDEX($L$18:$O$18,,COLUMN()-1),"")</f>
        <v>0.61458526666666702</v>
      </c>
      <c r="E279" s="51">
        <f>IF(AND(WEEKDAY($A279,2)&lt;6,COUNTIF(JF,$A279)=0),INDEX($L$18:$O$18,,COLUMN()-1),"")</f>
        <v>3.1250066666666701E-2</v>
      </c>
      <c r="F279" s="31">
        <f>IFERROR(IF(H279="","",(H279-G279)),"")</f>
        <v>0.29166666666666669</v>
      </c>
      <c r="G279" s="31">
        <f>IFERROR(IF(H279&lt;$P$22,$P$23,IF(H279&gt;$P$22,(H279-$P$22))),"")</f>
        <v>9.6666666665745637E-7</v>
      </c>
      <c r="H279" s="31">
        <f>IFERROR(IF(E279="","",D279-C279-E279),"")</f>
        <v>0.29166763333333334</v>
      </c>
      <c r="J279" s="10">
        <f>WEEKNUM(A279,2)</f>
        <v>20</v>
      </c>
    </row>
    <row r="280" spans="1:10" ht="15.75">
      <c r="A280" s="1">
        <f>A279+1</f>
        <v>41774</v>
      </c>
      <c r="B280" s="23" t="str">
        <f>IF(AND(WEEKDAY($A280,2)&lt;6,COUNTIF(JF,$A280)=0),INDEX($L$18:$O$18,,COLUMN()-1),"")</f>
        <v>Présent</v>
      </c>
      <c r="C280" s="51">
        <f>IF(AND(WEEKDAY($A280,2)&lt;6,COUNTIF(JF,$A280)=0),INDEX($L$18:$O$18,,COLUMN()-1),"")</f>
        <v>0.29166756666666699</v>
      </c>
      <c r="D280" s="51">
        <f>IF(AND(WEEKDAY($A280,2)&lt;6,COUNTIF(JF,$A280)=0),INDEX($L$18:$O$18,,COLUMN()-1),"")</f>
        <v>0.61458526666666702</v>
      </c>
      <c r="E280" s="51">
        <f>IF(AND(WEEKDAY($A280,2)&lt;6,COUNTIF(JF,$A280)=0),INDEX($L$18:$O$18,,COLUMN()-1),"")</f>
        <v>3.1250066666666701E-2</v>
      </c>
      <c r="F280" s="31">
        <f>IFERROR(IF(H280="","",(H280-G280)),"")</f>
        <v>0.29166666666666669</v>
      </c>
      <c r="G280" s="31">
        <f>IFERROR(IF(H280&lt;$P$22,$P$23,IF(H280&gt;$P$22,(H280-$P$22))),"")</f>
        <v>9.6666666665745637E-7</v>
      </c>
      <c r="H280" s="31">
        <f>IFERROR(IF(E280="","",D280-C280-E280),"")</f>
        <v>0.29166763333333334</v>
      </c>
      <c r="J280" s="10">
        <f>WEEKNUM(A280,2)</f>
        <v>20</v>
      </c>
    </row>
    <row r="281" spans="1:10" ht="15.75">
      <c r="A281" s="1">
        <f>A280+1</f>
        <v>41775</v>
      </c>
      <c r="B281" s="23" t="str">
        <f>IF(AND(WEEKDAY($A281,2)&lt;6,COUNTIF(JF,$A281)=0),INDEX($L$18:$O$18,,COLUMN()-1),"")</f>
        <v>Présent</v>
      </c>
      <c r="C281" s="51">
        <f>IF(AND(WEEKDAY($A281,2)&lt;6,COUNTIF(JF,$A281)=0),INDEX($L$18:$O$18,,COLUMN()-1),"")</f>
        <v>0.29166756666666699</v>
      </c>
      <c r="D281" s="51">
        <f>IF(AND(WEEKDAY($A281,2)&lt;6,COUNTIF(JF,$A281)=0),INDEX($L$18:$O$18,,COLUMN()-1),"")</f>
        <v>0.61458526666666702</v>
      </c>
      <c r="E281" s="51">
        <f>IF(AND(WEEKDAY($A281,2)&lt;6,COUNTIF(JF,$A281)=0),INDEX($L$18:$O$18,,COLUMN()-1),"")</f>
        <v>3.1250066666666701E-2</v>
      </c>
      <c r="F281" s="31">
        <f>IFERROR(IF(H281="","",(H281-G281)),"")</f>
        <v>0.29166666666666669</v>
      </c>
      <c r="G281" s="31">
        <f>IFERROR(IF(H281&lt;$P$22,$P$23,IF(H281&gt;$P$22,(H281-$P$22))),"")</f>
        <v>9.6666666665745637E-7</v>
      </c>
      <c r="H281" s="31">
        <f>IFERROR(IF(E281="","",D281-C281-E281),"")</f>
        <v>0.29166763333333334</v>
      </c>
      <c r="J281" s="10">
        <f>WEEKNUM(A281,2)</f>
        <v>20</v>
      </c>
    </row>
    <row r="282" spans="1:10" ht="15.75">
      <c r="A282" s="1">
        <f>A281+1</f>
        <v>41776</v>
      </c>
      <c r="B282" s="23" t="str">
        <f>IF(AND(WEEKDAY($A282,2)&lt;6,COUNTIF(JF,$A282)=0),INDEX($L$18:$O$18,,COLUMN()-1),"")</f>
        <v/>
      </c>
      <c r="C282" s="51" t="str">
        <f>IF(AND(WEEKDAY($A282,2)&lt;6,COUNTIF(JF,$A282)=0),INDEX($L$18:$O$18,,COLUMN()-1),"")</f>
        <v/>
      </c>
      <c r="D282" s="51" t="str">
        <f>IF(AND(WEEKDAY($A282,2)&lt;6,COUNTIF(JF,$A282)=0),INDEX($L$18:$O$18,,COLUMN()-1),"")</f>
        <v/>
      </c>
      <c r="E282" s="51" t="str">
        <f>IF(AND(WEEKDAY($A282,2)&lt;6,COUNTIF(JF,$A282)=0),INDEX($L$18:$O$18,,COLUMN()-1),"")</f>
        <v/>
      </c>
      <c r="F282" s="31" t="str">
        <f>IFERROR(IF(H282="","",(H282-G282)),"")</f>
        <v/>
      </c>
      <c r="G282" s="31" t="str">
        <f>IFERROR(IF(H282&lt;$P$22,$P$23,IF(H282&gt;$P$22,(H282-$P$22))),"")</f>
        <v/>
      </c>
      <c r="H282" s="31" t="str">
        <f>IFERROR(IF(E282="","",D282-C282-E282),"")</f>
        <v/>
      </c>
      <c r="J282" s="10">
        <f>WEEKNUM(A282,2)</f>
        <v>20</v>
      </c>
    </row>
    <row r="283" spans="1:10" ht="15.75">
      <c r="A283" s="1">
        <f>A282+1</f>
        <v>41777</v>
      </c>
      <c r="B283" s="23" t="str">
        <f>IF(AND(WEEKDAY($A283,2)&lt;6,COUNTIF(JF,$A283)=0),INDEX($L$18:$O$18,,COLUMN()-1),"")</f>
        <v/>
      </c>
      <c r="C283" s="51" t="str">
        <f>IF(AND(WEEKDAY($A283,2)&lt;6,COUNTIF(JF,$A283)=0),INDEX($L$18:$O$18,,COLUMN()-1),"")</f>
        <v/>
      </c>
      <c r="D283" s="51" t="str">
        <f>IF(AND(WEEKDAY($A283,2)&lt;6,COUNTIF(JF,$A283)=0),INDEX($L$18:$O$18,,COLUMN()-1),"")</f>
        <v/>
      </c>
      <c r="E283" s="51" t="str">
        <f>IF(AND(WEEKDAY($A283,2)&lt;6,COUNTIF(JF,$A283)=0),INDEX($L$18:$O$18,,COLUMN()-1),"")</f>
        <v/>
      </c>
      <c r="F283" s="31" t="str">
        <f>IFERROR(IF(H283="","",(H283-G283)),"")</f>
        <v/>
      </c>
      <c r="G283" s="31" t="str">
        <f>IFERROR(IF(H283&lt;$P$22,$P$23,IF(H283&gt;$P$22,(H283-$P$22))),"")</f>
        <v/>
      </c>
      <c r="H283" s="31" t="str">
        <f>IFERROR(IF(E283="","",D283-C283-E283),"")</f>
        <v/>
      </c>
      <c r="J283" s="10">
        <f>WEEKNUM(A283,2)</f>
        <v>20</v>
      </c>
    </row>
    <row r="284" spans="1:10" ht="15.75">
      <c r="A284" s="1">
        <f>A283+1</f>
        <v>41778</v>
      </c>
      <c r="B284" s="23" t="str">
        <f>IF(AND(WEEKDAY($A284,2)&lt;6,COUNTIF(JF,$A284)=0),INDEX($L$18:$O$18,,COLUMN()-1),"")</f>
        <v>Présent</v>
      </c>
      <c r="C284" s="51">
        <f>IF(AND(WEEKDAY($A284,2)&lt;6,COUNTIF(JF,$A284)=0),INDEX($L$18:$O$18,,COLUMN()-1),"")</f>
        <v>0.29166756666666699</v>
      </c>
      <c r="D284" s="51">
        <f>IF(AND(WEEKDAY($A284,2)&lt;6,COUNTIF(JF,$A284)=0),INDEX($L$18:$O$18,,COLUMN()-1),"")</f>
        <v>0.61458526666666702</v>
      </c>
      <c r="E284" s="51">
        <f>IF(AND(WEEKDAY($A284,2)&lt;6,COUNTIF(JF,$A284)=0),INDEX($L$18:$O$18,,COLUMN()-1),"")</f>
        <v>3.1250066666666701E-2</v>
      </c>
      <c r="F284" s="31">
        <f>IFERROR(IF(H284="","",(H284-G284)),"")</f>
        <v>0.29166666666666669</v>
      </c>
      <c r="G284" s="31">
        <f>IFERROR(IF(H284&lt;$P$22,$P$23,IF(H284&gt;$P$22,(H284-$P$22))),"")</f>
        <v>9.6666666665745637E-7</v>
      </c>
      <c r="H284" s="31">
        <f>IFERROR(IF(E284="","",D284-C284-E284),"")</f>
        <v>0.29166763333333334</v>
      </c>
      <c r="J284" s="10">
        <f>WEEKNUM(A284,2)</f>
        <v>21</v>
      </c>
    </row>
    <row r="285" spans="1:10" ht="15.75">
      <c r="A285" s="1">
        <f>A284+1</f>
        <v>41779</v>
      </c>
      <c r="B285" s="23" t="str">
        <f>IF(AND(WEEKDAY($A285,2)&lt;6,COUNTIF(JF,$A285)=0),INDEX($L$18:$O$18,,COLUMN()-1),"")</f>
        <v>Présent</v>
      </c>
      <c r="C285" s="51">
        <f>IF(AND(WEEKDAY($A285,2)&lt;6,COUNTIF(JF,$A285)=0),INDEX($L$18:$O$18,,COLUMN()-1),"")</f>
        <v>0.29166756666666699</v>
      </c>
      <c r="D285" s="51">
        <f>IF(AND(WEEKDAY($A285,2)&lt;6,COUNTIF(JF,$A285)=0),INDEX($L$18:$O$18,,COLUMN()-1),"")</f>
        <v>0.61458526666666702</v>
      </c>
      <c r="E285" s="51">
        <f>IF(AND(WEEKDAY($A285,2)&lt;6,COUNTIF(JF,$A285)=0),INDEX($L$18:$O$18,,COLUMN()-1),"")</f>
        <v>3.1250066666666701E-2</v>
      </c>
      <c r="F285" s="31">
        <f>IFERROR(IF(H285="","",(H285-G285)),"")</f>
        <v>0.29166666666666669</v>
      </c>
      <c r="G285" s="31">
        <f>IFERROR(IF(H285&lt;$P$22,$P$23,IF(H285&gt;$P$22,(H285-$P$22))),"")</f>
        <v>9.6666666665745637E-7</v>
      </c>
      <c r="H285" s="31">
        <f>IFERROR(IF(E285="","",D285-C285-E285),"")</f>
        <v>0.29166763333333334</v>
      </c>
      <c r="J285" s="10">
        <f>WEEKNUM(A285,2)</f>
        <v>21</v>
      </c>
    </row>
    <row r="286" spans="1:10" ht="15.75">
      <c r="A286" s="1">
        <f>A285+1</f>
        <v>41780</v>
      </c>
      <c r="B286" s="23" t="str">
        <f>IF(AND(WEEKDAY($A286,2)&lt;6,COUNTIF(JF,$A286)=0),INDEX($L$18:$O$18,,COLUMN()-1),"")</f>
        <v>Présent</v>
      </c>
      <c r="C286" s="51">
        <f>IF(AND(WEEKDAY($A286,2)&lt;6,COUNTIF(JF,$A286)=0),INDEX($L$18:$O$18,,COLUMN()-1),"")</f>
        <v>0.29166756666666699</v>
      </c>
      <c r="D286" s="51">
        <f>IF(AND(WEEKDAY($A286,2)&lt;6,COUNTIF(JF,$A286)=0),INDEX($L$18:$O$18,,COLUMN()-1),"")</f>
        <v>0.61458526666666702</v>
      </c>
      <c r="E286" s="51">
        <f>IF(AND(WEEKDAY($A286,2)&lt;6,COUNTIF(JF,$A286)=0),INDEX($L$18:$O$18,,COLUMN()-1),"")</f>
        <v>3.1250066666666701E-2</v>
      </c>
      <c r="F286" s="31">
        <f>IFERROR(IF(H286="","",(H286-G286)),"")</f>
        <v>0.29166666666666669</v>
      </c>
      <c r="G286" s="31">
        <f>IFERROR(IF(H286&lt;$P$22,$P$23,IF(H286&gt;$P$22,(H286-$P$22))),"")</f>
        <v>9.6666666665745637E-7</v>
      </c>
      <c r="H286" s="31">
        <f>IFERROR(IF(E286="","",D286-C286-E286),"")</f>
        <v>0.29166763333333334</v>
      </c>
      <c r="J286" s="10">
        <f>WEEKNUM(A286,2)</f>
        <v>21</v>
      </c>
    </row>
    <row r="287" spans="1:10" ht="15.75">
      <c r="A287" s="1">
        <f>A286+1</f>
        <v>41781</v>
      </c>
      <c r="B287" s="23" t="str">
        <f>IF(AND(WEEKDAY($A287,2)&lt;6,COUNTIF(JF,$A287)=0),INDEX($L$18:$O$18,,COLUMN()-1),"")</f>
        <v>Présent</v>
      </c>
      <c r="C287" s="51">
        <f>IF(AND(WEEKDAY($A287,2)&lt;6,COUNTIF(JF,$A287)=0),INDEX($L$18:$O$18,,COLUMN()-1),"")</f>
        <v>0.29166756666666699</v>
      </c>
      <c r="D287" s="51">
        <f>IF(AND(WEEKDAY($A287,2)&lt;6,COUNTIF(JF,$A287)=0),INDEX($L$18:$O$18,,COLUMN()-1),"")</f>
        <v>0.61458526666666702</v>
      </c>
      <c r="E287" s="51">
        <f>IF(AND(WEEKDAY($A287,2)&lt;6,COUNTIF(JF,$A287)=0),INDEX($L$18:$O$18,,COLUMN()-1),"")</f>
        <v>3.1250066666666701E-2</v>
      </c>
      <c r="F287" s="31">
        <f>IFERROR(IF(H287="","",(H287-G287)),"")</f>
        <v>0.29166666666666669</v>
      </c>
      <c r="G287" s="31">
        <f>IFERROR(IF(H287&lt;$P$22,$P$23,IF(H287&gt;$P$22,(H287-$P$22))),"")</f>
        <v>9.6666666665745637E-7</v>
      </c>
      <c r="H287" s="31">
        <f>IFERROR(IF(E287="","",D287-C287-E287),"")</f>
        <v>0.29166763333333334</v>
      </c>
      <c r="J287" s="10">
        <f>WEEKNUM(A287,2)</f>
        <v>21</v>
      </c>
    </row>
    <row r="288" spans="1:10" ht="15.75">
      <c r="A288" s="1">
        <f>A287+1</f>
        <v>41782</v>
      </c>
      <c r="B288" s="23" t="str">
        <f>IF(AND(WEEKDAY($A288,2)&lt;6,COUNTIF(JF,$A288)=0),INDEX($L$18:$O$18,,COLUMN()-1),"")</f>
        <v>Présent</v>
      </c>
      <c r="C288" s="51">
        <f>IF(AND(WEEKDAY($A288,2)&lt;6,COUNTIF(JF,$A288)=0),INDEX($L$18:$O$18,,COLUMN()-1),"")</f>
        <v>0.29166756666666699</v>
      </c>
      <c r="D288" s="51">
        <f>IF(AND(WEEKDAY($A288,2)&lt;6,COUNTIF(JF,$A288)=0),INDEX($L$18:$O$18,,COLUMN()-1),"")</f>
        <v>0.61458526666666702</v>
      </c>
      <c r="E288" s="51">
        <f>IF(AND(WEEKDAY($A288,2)&lt;6,COUNTIF(JF,$A288)=0),INDEX($L$18:$O$18,,COLUMN()-1),"")</f>
        <v>3.1250066666666701E-2</v>
      </c>
      <c r="F288" s="31">
        <f>IFERROR(IF(H288="","",(H288-G288)),"")</f>
        <v>0.29166666666666669</v>
      </c>
      <c r="G288" s="31">
        <f>IFERROR(IF(H288&lt;$P$22,$P$23,IF(H288&gt;$P$22,(H288-$P$22))),"")</f>
        <v>9.6666666665745637E-7</v>
      </c>
      <c r="H288" s="31">
        <f>IFERROR(IF(E288="","",D288-C288-E288),"")</f>
        <v>0.29166763333333334</v>
      </c>
      <c r="J288" s="10">
        <f>WEEKNUM(A288,2)</f>
        <v>21</v>
      </c>
    </row>
    <row r="289" spans="1:15" ht="15.75">
      <c r="A289" s="1">
        <f>A288+1</f>
        <v>41783</v>
      </c>
      <c r="B289" s="23" t="str">
        <f>IF(AND(WEEKDAY($A289,2)&lt;6,COUNTIF(JF,$A289)=0),INDEX($L$18:$O$18,,COLUMN()-1),"")</f>
        <v/>
      </c>
      <c r="C289" s="51" t="str">
        <f>IF(AND(WEEKDAY($A289,2)&lt;6,COUNTIF(JF,$A289)=0),INDEX($L$18:$O$18,,COLUMN()-1),"")</f>
        <v/>
      </c>
      <c r="D289" s="51" t="str">
        <f>IF(AND(WEEKDAY($A289,2)&lt;6,COUNTIF(JF,$A289)=0),INDEX($L$18:$O$18,,COLUMN()-1),"")</f>
        <v/>
      </c>
      <c r="E289" s="51" t="str">
        <f>IF(AND(WEEKDAY($A289,2)&lt;6,COUNTIF(JF,$A289)=0),INDEX($L$18:$O$18,,COLUMN()-1),"")</f>
        <v/>
      </c>
      <c r="F289" s="31" t="str">
        <f>IFERROR(IF(H289="","",(H289-G289)),"")</f>
        <v/>
      </c>
      <c r="G289" s="31" t="str">
        <f>IFERROR(IF(H289&lt;$P$22,$P$23,IF(H289&gt;$P$22,(H289-$P$22))),"")</f>
        <v/>
      </c>
      <c r="H289" s="31" t="str">
        <f>IFERROR(IF(E289="","",D289-C289-E289),"")</f>
        <v/>
      </c>
      <c r="J289" s="10">
        <f>WEEKNUM(A289,2)</f>
        <v>21</v>
      </c>
    </row>
    <row r="290" spans="1:15" ht="15.75">
      <c r="A290" s="1">
        <f>A289+1</f>
        <v>41784</v>
      </c>
      <c r="B290" s="23" t="str">
        <f>IF(AND(WEEKDAY($A290,2)&lt;6,COUNTIF(JF,$A290)=0),INDEX($L$18:$O$18,,COLUMN()-1),"")</f>
        <v/>
      </c>
      <c r="C290" s="51" t="str">
        <f>IF(AND(WEEKDAY($A290,2)&lt;6,COUNTIF(JF,$A290)=0),INDEX($L$18:$O$18,,COLUMN()-1),"")</f>
        <v/>
      </c>
      <c r="D290" s="51" t="str">
        <f>IF(AND(WEEKDAY($A290,2)&lt;6,COUNTIF(JF,$A290)=0),INDEX($L$18:$O$18,,COLUMN()-1),"")</f>
        <v/>
      </c>
      <c r="E290" s="51" t="str">
        <f>IF(AND(WEEKDAY($A290,2)&lt;6,COUNTIF(JF,$A290)=0),INDEX($L$18:$O$18,,COLUMN()-1),"")</f>
        <v/>
      </c>
      <c r="F290" s="31" t="str">
        <f>IFERROR(IF(H290="","",(H290-G290)),"")</f>
        <v/>
      </c>
      <c r="G290" s="31" t="str">
        <f>IFERROR(IF(H290&lt;$P$22,$P$23,IF(H290&gt;$P$22,(H290-$P$22))),"")</f>
        <v/>
      </c>
      <c r="H290" s="31" t="str">
        <f>IFERROR(IF(E290="","",D290-C290-E290),"")</f>
        <v/>
      </c>
      <c r="J290" s="10">
        <f>WEEKNUM(A290,2)</f>
        <v>21</v>
      </c>
    </row>
    <row r="291" spans="1:15" ht="15.75">
      <c r="A291" s="1">
        <f>A290+1</f>
        <v>41785</v>
      </c>
      <c r="B291" s="23" t="str">
        <f>IF(AND(WEEKDAY($A291,2)&lt;6,COUNTIF(JF,$A291)=0),INDEX($L$18:$O$18,,COLUMN()-1),"")</f>
        <v>Présent</v>
      </c>
      <c r="C291" s="51">
        <f>IF(AND(WEEKDAY($A291,2)&lt;6,COUNTIF(JF,$A291)=0),INDEX($L$18:$O$18,,COLUMN()-1),"")</f>
        <v>0.29166756666666699</v>
      </c>
      <c r="D291" s="51">
        <f>IF(AND(WEEKDAY($A291,2)&lt;6,COUNTIF(JF,$A291)=0),INDEX($L$18:$O$18,,COLUMN()-1),"")</f>
        <v>0.61458526666666702</v>
      </c>
      <c r="E291" s="51">
        <f>IF(AND(WEEKDAY($A291,2)&lt;6,COUNTIF(JF,$A291)=0),INDEX($L$18:$O$18,,COLUMN()-1),"")</f>
        <v>3.1250066666666701E-2</v>
      </c>
      <c r="F291" s="31">
        <f>IFERROR(IF(H291="","",(H291-G291)),"")</f>
        <v>0.29166666666666669</v>
      </c>
      <c r="G291" s="31">
        <f>IFERROR(IF(H291&lt;$P$22,$P$23,IF(H291&gt;$P$22,(H291-$P$22))),"")</f>
        <v>9.6666666665745637E-7</v>
      </c>
      <c r="H291" s="31">
        <f>IFERROR(IF(E291="","",D291-C291-E291),"")</f>
        <v>0.29166763333333334</v>
      </c>
      <c r="J291" s="10">
        <f>WEEKNUM(A291,2)</f>
        <v>22</v>
      </c>
    </row>
    <row r="292" spans="1:15" ht="15.75">
      <c r="A292" s="1">
        <f>A291+1</f>
        <v>41786</v>
      </c>
      <c r="B292" s="23" t="str">
        <f>IF($A292="","",IF(AND(WEEKDAY($A292,2)&lt;6,COUNTIF(JF,$A292)=0),INDEX($L$18:$O$18,,COLUMN()-1),""))</f>
        <v>Présent</v>
      </c>
      <c r="C292" s="51">
        <f>IF($A292="","",IF(AND(WEEKDAY($A292,2)&lt;6,COUNTIF(JF,$A292)=0),INDEX($L$18:$O$18,,COLUMN()-1),""))</f>
        <v>0.29166756666666699</v>
      </c>
      <c r="D292" s="51">
        <f>IF($A292="","",IF(AND(WEEKDAY($A292,2)&lt;6,COUNTIF(JF,$A292)=0),INDEX($L$18:$O$18,,COLUMN()-1),""))</f>
        <v>0.61458526666666702</v>
      </c>
      <c r="E292" s="51">
        <f>IF($A292="","",IF(AND(WEEKDAY($A292,2)&lt;6,COUNTIF(JF,$A292)=0),INDEX($L$18:$O$18,,COLUMN()-1),""))</f>
        <v>3.1250066666666701E-2</v>
      </c>
      <c r="F292" s="31">
        <f>IFERROR(IF(H292="","",(H292-G292)),"")</f>
        <v>0.29166666666666669</v>
      </c>
      <c r="G292" s="31">
        <f>IFERROR(IF(H292&lt;$P$22,$P$23,IF(H292&gt;$P$22,(H292-$P$22))),"")</f>
        <v>9.6666666665745637E-7</v>
      </c>
      <c r="H292" s="31">
        <f>IFERROR(IF(E292="","",D292-C292-E292),"")</f>
        <v>0.29166763333333334</v>
      </c>
      <c r="J292" s="10">
        <f>WEEKNUM(A292,2)</f>
        <v>22</v>
      </c>
    </row>
    <row r="293" spans="1:15" ht="15.75">
      <c r="A293" s="1">
        <f>A292+1</f>
        <v>41787</v>
      </c>
      <c r="B293" s="23" t="str">
        <f>IF($A293="","",IF(AND(WEEKDAY($A293,2)&lt;6,COUNTIF(JF,$A293)=0),INDEX($L$18:$O$18,,COLUMN()-1),""))</f>
        <v>Présent</v>
      </c>
      <c r="C293" s="51">
        <f>IF($A293="","",IF(AND(WEEKDAY($A293,2)&lt;6,COUNTIF(JF,$A293)=0),INDEX($L$18:$O$18,,COLUMN()-1),""))</f>
        <v>0.29166756666666699</v>
      </c>
      <c r="D293" s="51">
        <f>IF($A293="","",IF(AND(WEEKDAY($A293,2)&lt;6,COUNTIF(JF,$A293)=0),INDEX($L$18:$O$18,,COLUMN()-1),""))</f>
        <v>0.61458526666666702</v>
      </c>
      <c r="E293" s="51">
        <f>IF($A293="","",IF(AND(WEEKDAY($A293,2)&lt;6,COUNTIF(JF,$A293)=0),INDEX($L$18:$O$18,,COLUMN()-1),""))</f>
        <v>3.1250066666666701E-2</v>
      </c>
      <c r="F293" s="31">
        <f>IFERROR(IF(H293="","",(H293-G293)),"")</f>
        <v>0.29166666666666669</v>
      </c>
      <c r="G293" s="31">
        <f>IFERROR(IF(H293&lt;$P$22,$P$23,IF(H293&gt;$P$22,(H293-$P$22))),"")</f>
        <v>9.6666666665745637E-7</v>
      </c>
      <c r="H293" s="31">
        <f>IFERROR(IF(E293="","",D293-C293-E293),"")</f>
        <v>0.29166763333333334</v>
      </c>
      <c r="J293" s="10">
        <f>IF(A293="","",WEEKNUM(A293,2))</f>
        <v>22</v>
      </c>
    </row>
    <row r="294" spans="1:15" ht="15.75">
      <c r="A294" s="1">
        <f>IF(A293="","",IF(MONTH(A293+1)=MONTH(A293),A293+1,""))</f>
        <v>41788</v>
      </c>
      <c r="B294" s="23" t="str">
        <f>IF(AND(WEEKDAY($A294,2)&lt;6,COUNTIF(JF,$A294)=1),INDEX($L$19:$O$19,,COLUMN()-1),"")</f>
        <v>Absent</v>
      </c>
      <c r="C294" s="51">
        <f>IF(AND(WEEKDAY($A294,2)&lt;6,COUNTIF(JF,$A294)=1),INDEX($L$19:$O$19,,COLUMN()-1),"")</f>
        <v>0.29166756666666699</v>
      </c>
      <c r="D294" s="51">
        <f>IF(AND(WEEKDAY($A294,2)&lt;6,COUNTIF(JF,$A294)=1),INDEX($L$19:$O$19,,COLUMN()-1),"")</f>
        <v>0.61458526666666702</v>
      </c>
      <c r="E294" s="51">
        <f>IF(AND(WEEKDAY($A294,2)&lt;6,COUNTIF(JF,$A294)=1),INDEX($L$19:$O$19,,COLUMN()-1),"")</f>
        <v>3.1250066666666701E-2</v>
      </c>
      <c r="F294" s="31">
        <f>IFERROR(IF(H294="","",(H294-G294)),"")</f>
        <v>0.29166666666666669</v>
      </c>
      <c r="G294" s="31">
        <f>IFERROR(IF(H294&lt;$P$22,$P$23,IF(H294&gt;$P$22,(H294-$P$22))),"")</f>
        <v>9.6666666665745637E-7</v>
      </c>
      <c r="H294" s="31">
        <f>IFERROR(IF(E294="","",D294-C294-E294),"")</f>
        <v>0.29166763333333334</v>
      </c>
      <c r="J294" s="10">
        <f>IF(A294="","",WEEKNUM(A294,2))</f>
        <v>22</v>
      </c>
    </row>
    <row r="295" spans="1:15" ht="15.75">
      <c r="A295" s="1">
        <f>IF(A294="","",IF(MONTH(A294+1)=MONTH(A294),A294+1,""))</f>
        <v>41789</v>
      </c>
      <c r="B295" s="23" t="str">
        <f>IF($A295="","",IF(AND(WEEKDAY($A295,2)&lt;6,COUNTIF(JF,$A295)=0),INDEX($L$18:$O$18,,COLUMN()-1),""))</f>
        <v>Présent</v>
      </c>
      <c r="C295" s="51">
        <f>IF($A295="","",IF(AND(WEEKDAY($A295,2)&lt;6,COUNTIF(JF,$A295)=0),INDEX($L$18:$O$18,,COLUMN()-1),""))</f>
        <v>0.29166756666666699</v>
      </c>
      <c r="D295" s="51">
        <f>IF($A295="","",IF(AND(WEEKDAY($A295,2)&lt;6,COUNTIF(JF,$A295)=0),INDEX($L$18:$O$18,,COLUMN()-1),""))</f>
        <v>0.61458526666666702</v>
      </c>
      <c r="E295" s="51">
        <f>IF($A295="","",IF(AND(WEEKDAY($A295,2)&lt;6,COUNTIF(JF,$A295)=0),INDEX($L$18:$O$18,,COLUMN()-1),""))</f>
        <v>3.1250066666666701E-2</v>
      </c>
      <c r="F295" s="31">
        <f>IFERROR(IF(H295="","",(H295-G295)),"")</f>
        <v>0.29166666666666669</v>
      </c>
      <c r="G295" s="31">
        <f>IFERROR(IF(H295&lt;$P$22,$P$23,IF(H295&gt;$P$22,(H295-$P$22))),"")</f>
        <v>9.6666666665745637E-7</v>
      </c>
      <c r="H295" s="31">
        <f>IFERROR(IF(E295="","",D295-C295-E295),"")</f>
        <v>0.29166763333333334</v>
      </c>
      <c r="J295" s="10">
        <f>IF(A295="","",WEEKNUM(A295,2))</f>
        <v>22</v>
      </c>
    </row>
    <row r="296" spans="1:15" ht="15.75">
      <c r="A296" s="1">
        <f>IF(A295="","",IF(MONTH(A295+1)=MONTH(A295),A295+1,""))</f>
        <v>41790</v>
      </c>
      <c r="B296" s="23" t="str">
        <f>IF($A296="","",IF(AND(WEEKDAY($A296,2)&lt;6,COUNTIF(JF,$A296)=0),INDEX($L$18:$O$18,,COLUMN()-1),""))</f>
        <v/>
      </c>
      <c r="C296" s="51" t="str">
        <f>IF($A296="","",IF(AND(WEEKDAY($A296,2)&lt;6,COUNTIF(JF,$A296)=0),INDEX($L$18:$O$18,,COLUMN()-1),""))</f>
        <v/>
      </c>
      <c r="D296" s="51" t="str">
        <f>IF($A296="","",IF(AND(WEEKDAY($A296,2)&lt;6,COUNTIF(JF,$A296)=0),INDEX($L$18:$O$18,,COLUMN()-1),""))</f>
        <v/>
      </c>
      <c r="E296" s="51" t="str">
        <f>IF($A296="","",IF(AND(WEEKDAY($A296,2)&lt;6,COUNTIF(JF,$A296)=0),INDEX($L$18:$O$18,,COLUMN()-1),""))</f>
        <v/>
      </c>
      <c r="F296" s="31" t="str">
        <f>IFERROR(IF(H296="","",(H296-G296)),"")</f>
        <v/>
      </c>
      <c r="G296" s="31" t="str">
        <f>IFERROR(IF(H296&lt;$P$22,$P$23,IF(H296&gt;$P$22,(H296-$P$22))),"")</f>
        <v/>
      </c>
      <c r="H296" s="31" t="str">
        <f>IFERROR(IF(E296="","",D296-C296-E296),"")</f>
        <v/>
      </c>
      <c r="J296" s="10">
        <f>IF(A296="","",WEEKNUM(A296,2))</f>
        <v>22</v>
      </c>
    </row>
    <row r="297" spans="1:15" ht="47.25">
      <c r="A297" s="1"/>
      <c r="B297" s="37" t="s">
        <v>54</v>
      </c>
      <c r="C297" s="38" t="s">
        <v>53</v>
      </c>
      <c r="D297" s="38" t="s">
        <v>52</v>
      </c>
      <c r="E297" s="39" t="s">
        <v>50</v>
      </c>
      <c r="F297" s="40" t="s">
        <v>51</v>
      </c>
      <c r="G297" s="40"/>
      <c r="H297" s="40" t="s">
        <v>55</v>
      </c>
    </row>
    <row r="298" spans="1:15" ht="15.75">
      <c r="A298" s="29" t="s">
        <v>100</v>
      </c>
      <c r="B298" s="34">
        <f>SUMIF($J$266:$J$296,$J298,$H$266:$H$296)+SUMIF($J$204:$J$234,$J240,$H$204:$H$234)</f>
        <v>1.4583381666666666</v>
      </c>
      <c r="C298" s="35">
        <f>IFERROR((IF(B298="","",IF(B298&lt;$P$24,($P$24-B298),0))),"")</f>
        <v>0</v>
      </c>
      <c r="D298" s="34">
        <f>IFERROR((IF(B298="","",IF(B298&gt;=$P$24,$P$24,B298))),"")</f>
        <v>1.458337833333335</v>
      </c>
      <c r="E298" s="36">
        <f>IFERROR(IF(B298="","",IF(B298&lt;=$P$24,0,IF(B298&lt;$P$25,B298-$P$24,$P$26))),"")</f>
        <v>3.3333333160356915E-7</v>
      </c>
      <c r="F298" s="32">
        <f>IFERROR(IF(B298="","",IF(B298&gt;$P$25,B298-$P$25,0)),"")</f>
        <v>0</v>
      </c>
      <c r="G298" s="32"/>
      <c r="H298" s="42"/>
      <c r="J298" s="10">
        <v>18</v>
      </c>
    </row>
    <row r="299" spans="1:15" ht="15.75">
      <c r="A299" s="29" t="s">
        <v>101</v>
      </c>
      <c r="B299" s="34">
        <f>SUMIF($J$266:$J$296,$J299,$H$266:$H$296)</f>
        <v>1.4583381666666666</v>
      </c>
      <c r="C299" s="35">
        <f>IFERROR((IF(B299="","",IF(B299&lt;$P$24,($P$24-B299),0))),"")</f>
        <v>0</v>
      </c>
      <c r="D299" s="34">
        <f>IFERROR((IF(B299="","",IF(B299&gt;=$P$24,$P$24,B299))),"")</f>
        <v>1.458337833333335</v>
      </c>
      <c r="E299" s="36">
        <f>IFERROR(IF(B299="","",IF(B299&lt;=$P$24,0,IF(B299&lt;$P$25,B299-$P$24,$P$26))),"")</f>
        <v>3.3333333160356915E-7</v>
      </c>
      <c r="F299" s="32">
        <f>IFERROR(IF(B299="","",IF(B299&gt;$P$25,B299-$P$25,0)),"")</f>
        <v>0</v>
      </c>
      <c r="G299" s="32"/>
      <c r="H299" s="42"/>
      <c r="J299" s="10">
        <f>J298+1</f>
        <v>19</v>
      </c>
    </row>
    <row r="300" spans="1:15" ht="15.75">
      <c r="A300" s="29" t="s">
        <v>102</v>
      </c>
      <c r="B300" s="34">
        <f>SUMIF($J$266:$J$296,$J300,$H$266:$H$296)</f>
        <v>1.4583381666666666</v>
      </c>
      <c r="C300" s="35">
        <f>IFERROR((IF(B300="","",IF(B300&lt;$P$24,($P$24-B300),0))),"")</f>
        <v>0</v>
      </c>
      <c r="D300" s="34">
        <f>IFERROR((IF(B300="","",IF(B300&gt;=$P$24,$P$24,B300))),"")</f>
        <v>1.458337833333335</v>
      </c>
      <c r="E300" s="36">
        <f>IFERROR(IF(B300="","",IF(B300&lt;=$P$24,0,IF(B300&lt;$P$25,B300-$P$24,$P$26))),"")</f>
        <v>3.3333333160356915E-7</v>
      </c>
      <c r="F300" s="32">
        <f>IFERROR(IF(B300="","",IF(B300&gt;$P$25,B300-$P$25,0)),"")</f>
        <v>0</v>
      </c>
      <c r="G300" s="32"/>
      <c r="H300" s="42"/>
      <c r="J300" s="10">
        <f>J299+1</f>
        <v>20</v>
      </c>
    </row>
    <row r="301" spans="1:15" ht="15.75">
      <c r="A301" s="29" t="s">
        <v>103</v>
      </c>
      <c r="B301" s="34">
        <f>SUMIF($J$266:$J$296,$J301,$H$266:$H$296)</f>
        <v>1.4583381666666666</v>
      </c>
      <c r="C301" s="35">
        <f>IFERROR((IF(B301="","",IF(B301&lt;$P$24,($P$24-B301),0))),"")</f>
        <v>0</v>
      </c>
      <c r="D301" s="34">
        <f>IFERROR((IF(B301="","",IF(B301&gt;=$P$24,$P$24,B301))),"")</f>
        <v>1.458337833333335</v>
      </c>
      <c r="E301" s="36">
        <f>IFERROR(IF(B301="","",IF(B301&lt;=$P$24,0,IF(B301&lt;$P$25,B301-$P$24,$P$26))),"")</f>
        <v>3.3333333160356915E-7</v>
      </c>
      <c r="F301" s="32">
        <f>IFERROR(IF(B301="","",IF(B301&gt;$P$25,B301-$P$25,0)),"")</f>
        <v>0</v>
      </c>
      <c r="G301" s="32"/>
      <c r="H301" s="42"/>
      <c r="J301" s="10">
        <f>J300+1</f>
        <v>21</v>
      </c>
    </row>
    <row r="302" spans="1:15" ht="15.75">
      <c r="A302" s="29" t="s">
        <v>104</v>
      </c>
      <c r="B302" s="34">
        <f>SUMIF(J266:J296,J302,H266:H296)</f>
        <v>1.4583381666666666</v>
      </c>
      <c r="C302" s="35">
        <v>0</v>
      </c>
      <c r="D302" s="34">
        <f>B302</f>
        <v>1.4583381666666666</v>
      </c>
      <c r="E302" s="36">
        <v>0</v>
      </c>
      <c r="F302" s="32">
        <v>0</v>
      </c>
      <c r="G302" s="32"/>
      <c r="H302" s="42"/>
      <c r="J302" s="10">
        <f>J301+1</f>
        <v>22</v>
      </c>
    </row>
    <row r="303" spans="1:15" ht="15.75">
      <c r="A303" s="29"/>
      <c r="B303" s="34"/>
      <c r="C303" s="35"/>
      <c r="D303" s="34" t="str">
        <f>IFERROR((IF(B303="","",IF(B303&gt;=$P$24,$P$24,B303))),"")</f>
        <v/>
      </c>
      <c r="E303" s="36"/>
      <c r="F303" s="32"/>
      <c r="G303" s="32"/>
      <c r="H303" s="42"/>
      <c r="K303" s="10" t="s">
        <v>77</v>
      </c>
      <c r="L303" s="52">
        <f>DATE($G$8,1,1)</f>
        <v>41640</v>
      </c>
      <c r="M303" s="10">
        <f>G369</f>
        <v>0</v>
      </c>
      <c r="N303" s="52">
        <f>DATE(G370,MONTH(1&amp;M303),1)</f>
        <v>1</v>
      </c>
      <c r="O303" s="10">
        <f>INT(MOD(INT((N303-2)/7)+0.6,52+5/28))+1</f>
        <v>52</v>
      </c>
    </row>
    <row r="304" spans="1:15" ht="15.75">
      <c r="A304" s="12" t="s">
        <v>19</v>
      </c>
      <c r="B304" s="33">
        <f>SUM(B298:B303)</f>
        <v>7.291690833333333</v>
      </c>
      <c r="C304" s="33">
        <f>SUM(C298:C303)</f>
        <v>0</v>
      </c>
      <c r="D304" s="33">
        <f>SUM(D298:D303)</f>
        <v>7.2916895000000066</v>
      </c>
      <c r="E304" s="33">
        <f>SUM(E298:E303)</f>
        <v>1.3333333264142766E-6</v>
      </c>
      <c r="F304" s="33">
        <f>SUM(F298:F303)</f>
        <v>0</v>
      </c>
      <c r="G304" s="33"/>
      <c r="H304" s="43">
        <f>($AD$3*$AC$3*24)+(E304*24*$AC$4)+($AC$5*F304*24)-(C304*$AC$3*24)</f>
        <v>1600.0004219767177</v>
      </c>
      <c r="K304" s="10" t="s">
        <v>76</v>
      </c>
      <c r="L304" s="23" t="s">
        <v>25</v>
      </c>
      <c r="M304" s="27">
        <v>0.29166756666666699</v>
      </c>
      <c r="N304" s="27">
        <v>0.61458526666666702</v>
      </c>
      <c r="O304" s="30">
        <v>3.1250066666666701E-2</v>
      </c>
    </row>
    <row r="311" spans="1:9" ht="81" customHeight="1">
      <c r="D311" s="53" t="s">
        <v>0</v>
      </c>
      <c r="E311" s="53"/>
      <c r="F311" s="53"/>
      <c r="G311" s="53"/>
      <c r="H311" s="53"/>
      <c r="I311" s="53"/>
    </row>
    <row r="312" spans="1:9">
      <c r="D312" s="53"/>
      <c r="E312" s="53"/>
      <c r="F312" s="53"/>
      <c r="G312" s="53"/>
      <c r="H312" s="53"/>
      <c r="I312" s="53"/>
    </row>
    <row r="313" spans="1:9" ht="32.25" customHeight="1">
      <c r="D313" s="53"/>
      <c r="E313" s="53"/>
      <c r="F313" s="53"/>
      <c r="G313" s="53"/>
      <c r="H313" s="53"/>
      <c r="I313" s="53"/>
    </row>
    <row r="314" spans="1:9">
      <c r="D314" s="54" t="s">
        <v>1</v>
      </c>
      <c r="E314" s="54"/>
      <c r="F314" s="54"/>
      <c r="G314" s="54"/>
      <c r="H314" s="54"/>
      <c r="I314" s="54"/>
    </row>
    <row r="315" spans="1:9">
      <c r="D315" s="54"/>
      <c r="E315" s="54"/>
      <c r="F315" s="54"/>
      <c r="G315" s="54"/>
      <c r="H315" s="54"/>
      <c r="I315" s="54"/>
    </row>
    <row r="317" spans="1:9" ht="26.25">
      <c r="A317" s="9" t="s">
        <v>2</v>
      </c>
      <c r="B317" s="67">
        <f>$B$255</f>
        <v>1</v>
      </c>
      <c r="C317" s="67"/>
      <c r="D317" s="67"/>
      <c r="G317" s="55" t="s">
        <v>41</v>
      </c>
      <c r="H317" s="56"/>
    </row>
    <row r="318" spans="1:9" ht="26.25">
      <c r="A318" s="9" t="s">
        <v>3</v>
      </c>
      <c r="B318" s="65" t="str">
        <f>VLOOKUP(B317,Numero,2,FALSE)</f>
        <v>SMITH</v>
      </c>
      <c r="C318" s="65"/>
      <c r="D318" s="65"/>
      <c r="G318" s="57">
        <v>2014</v>
      </c>
      <c r="H318" s="58"/>
    </row>
    <row r="319" spans="1:9" ht="26.25">
      <c r="A319" s="9" t="s">
        <v>4</v>
      </c>
      <c r="B319" s="65" t="str">
        <f>VLOOKUP(B317,Numero,3,FALSE)</f>
        <v>Allan</v>
      </c>
      <c r="C319" s="65"/>
      <c r="D319" s="65"/>
      <c r="G319" s="59"/>
      <c r="H319" s="60"/>
    </row>
    <row r="320" spans="1:9" ht="21">
      <c r="A320" s="9" t="s">
        <v>6</v>
      </c>
      <c r="B320" s="62" t="str">
        <f>VLOOKUP(B317,Numero,5,FALSE)</f>
        <v>12 rue des tilleuls</v>
      </c>
      <c r="C320" s="63"/>
      <c r="D320" s="64"/>
    </row>
    <row r="321" spans="1:10" ht="21">
      <c r="A321" s="9" t="s">
        <v>7</v>
      </c>
      <c r="B321" s="62">
        <f>VLOOKUP(B317,Numero,6,FALSE)</f>
        <v>57000</v>
      </c>
      <c r="C321" s="63"/>
      <c r="D321" s="64"/>
    </row>
    <row r="322" spans="1:10" ht="21">
      <c r="A322" s="9" t="s">
        <v>8</v>
      </c>
      <c r="B322" s="62" t="str">
        <f>VLOOKUP(B317,Numero,7,FALSE)</f>
        <v>Metz</v>
      </c>
      <c r="C322" s="63"/>
      <c r="D322" s="64"/>
    </row>
    <row r="323" spans="1:10" ht="18.75">
      <c r="A323" s="9" t="s">
        <v>9</v>
      </c>
      <c r="B323" s="66" t="str">
        <f>VLOOKUP(B317,Numero,4,FALSE)</f>
        <v>Direction</v>
      </c>
      <c r="C323" s="66"/>
      <c r="D323" s="66"/>
    </row>
    <row r="324" spans="1:10" ht="15.75">
      <c r="A324" s="9" t="s">
        <v>11</v>
      </c>
      <c r="B324" s="61" t="s">
        <v>71</v>
      </c>
      <c r="C324" s="61"/>
      <c r="D324" s="61"/>
    </row>
    <row r="326" spans="1:10" ht="15.75" thickBot="1"/>
    <row r="327" spans="1:10" ht="30.75" thickBot="1">
      <c r="A327" s="18"/>
      <c r="B327" s="24" t="s">
        <v>13</v>
      </c>
      <c r="C327" s="19" t="s">
        <v>14</v>
      </c>
      <c r="D327" s="19" t="s">
        <v>15</v>
      </c>
      <c r="E327" s="19" t="s">
        <v>16</v>
      </c>
      <c r="F327" s="19" t="s">
        <v>17</v>
      </c>
      <c r="G327" s="19" t="s">
        <v>18</v>
      </c>
      <c r="H327" s="20" t="s">
        <v>19</v>
      </c>
      <c r="J327" s="10" t="s">
        <v>78</v>
      </c>
    </row>
    <row r="328" spans="1:10" ht="15.75">
      <c r="A328" s="25">
        <f>DATE($G$318,MONTH(1&amp;$G$317),1)</f>
        <v>41791</v>
      </c>
      <c r="B328" s="23" t="str">
        <f>IF(AND(WEEKDAY($A328,2)&lt;6,COUNTIF(JF,$A328)=0),INDEX($L$18:$O$18,,COLUMN()-1),"")</f>
        <v/>
      </c>
      <c r="C328" s="51" t="str">
        <f>IF(AND(WEEKDAY($A328,2)&lt;6,COUNTIF(JF,$A328)=0),INDEX($L$18:$O$18,,COLUMN()-1),"")</f>
        <v/>
      </c>
      <c r="D328" s="51" t="str">
        <f>IF(AND(WEEKDAY($A328,2)&lt;6,COUNTIF(JF,$A328)=0),INDEX($L$18:$O$18,,COLUMN()-1),"")</f>
        <v/>
      </c>
      <c r="E328" s="51" t="str">
        <f>IF(AND(WEEKDAY($A328,2)&lt;6,COUNTIF(JF,$A328)=0),INDEX($L$18:$O$18,,COLUMN()-1),"")</f>
        <v/>
      </c>
      <c r="F328" s="31" t="str">
        <f>IFERROR(IF(H328="","",(H328-G328)),"")</f>
        <v/>
      </c>
      <c r="G328" s="31" t="str">
        <f>IFERROR(IF(H328&lt;$P$22,$P$23,IF(H328&gt;$P$22,(H328-$P$22))),"")</f>
        <v/>
      </c>
      <c r="H328" s="31" t="str">
        <f>IFERROR(IF(E328="","",D328-C328-E328),"")</f>
        <v/>
      </c>
      <c r="J328" s="10">
        <f>WEEKNUM(A328,2)</f>
        <v>22</v>
      </c>
    </row>
    <row r="329" spans="1:10" ht="15.75">
      <c r="A329" s="1">
        <f>A328+1</f>
        <v>41792</v>
      </c>
      <c r="B329" s="23" t="str">
        <f>IF(AND(WEEKDAY($A329,2)&lt;6,COUNTIF(JF,$A329)=0),INDEX($L$18:$O$18,,COLUMN()-1),"")</f>
        <v>Présent</v>
      </c>
      <c r="C329" s="51">
        <f>IF(AND(WEEKDAY($A329,2)&lt;6,COUNTIF(JF,$A329)=0),INDEX($L$18:$O$18,,COLUMN()-1),"")</f>
        <v>0.29166756666666699</v>
      </c>
      <c r="D329" s="51">
        <f>IF(AND(WEEKDAY($A329,2)&lt;6,COUNTIF(JF,$A329)=0),INDEX($L$18:$O$18,,COLUMN()-1),"")</f>
        <v>0.61458526666666702</v>
      </c>
      <c r="E329" s="51">
        <f>IF(AND(WEEKDAY($A329,2)&lt;6,COUNTIF(JF,$A329)=0),INDEX($L$18:$O$18,,COLUMN()-1),"")</f>
        <v>3.1250066666666701E-2</v>
      </c>
      <c r="F329" s="31">
        <f>IFERROR(IF(H329="","",(H329-G329)),"")</f>
        <v>0.29166666666666669</v>
      </c>
      <c r="G329" s="31">
        <f>IFERROR(IF(H329&lt;$P$22,$P$23,IF(H329&gt;$P$22,(H329-$P$22))),"")</f>
        <v>9.6666666665745637E-7</v>
      </c>
      <c r="H329" s="31">
        <f>IFERROR(IF(E329="","",D329-C329-E329),"")</f>
        <v>0.29166763333333334</v>
      </c>
      <c r="J329" s="10">
        <f>WEEKNUM(A329,2)</f>
        <v>23</v>
      </c>
    </row>
    <row r="330" spans="1:10" ht="15.75">
      <c r="A330" s="1">
        <f>A329+1</f>
        <v>41793</v>
      </c>
      <c r="B330" s="23" t="str">
        <f>IF(AND(WEEKDAY($A330,2)&lt;6,COUNTIF(JF,$A330)=0),INDEX($L$18:$O$18,,COLUMN()-1),"")</f>
        <v>Présent</v>
      </c>
      <c r="C330" s="51">
        <f>IF(AND(WEEKDAY($A330,2)&lt;6,COUNTIF(JF,$A330)=0),INDEX($L$18:$O$18,,COLUMN()-1),"")</f>
        <v>0.29166756666666699</v>
      </c>
      <c r="D330" s="51">
        <f>IF(AND(WEEKDAY($A330,2)&lt;6,COUNTIF(JF,$A330)=0),INDEX($L$18:$O$18,,COLUMN()-1),"")</f>
        <v>0.61458526666666702</v>
      </c>
      <c r="E330" s="51">
        <f>IF(AND(WEEKDAY($A330,2)&lt;6,COUNTIF(JF,$A330)=0),INDEX($L$18:$O$18,,COLUMN()-1),"")</f>
        <v>3.1250066666666701E-2</v>
      </c>
      <c r="F330" s="31">
        <f>IFERROR(IF(H330="","",(H330-G330)),"")</f>
        <v>0.29166666666666669</v>
      </c>
      <c r="G330" s="31">
        <f>IFERROR(IF(H330&lt;$P$22,$P$23,IF(H330&gt;$P$22,(H330-$P$22))),"")</f>
        <v>9.6666666665745637E-7</v>
      </c>
      <c r="H330" s="31">
        <f>IFERROR(IF(E330="","",D330-C330-E330),"")</f>
        <v>0.29166763333333334</v>
      </c>
      <c r="J330" s="10">
        <f>WEEKNUM(A330,2)</f>
        <v>23</v>
      </c>
    </row>
    <row r="331" spans="1:10" ht="15.75">
      <c r="A331" s="1">
        <f>A330+1</f>
        <v>41794</v>
      </c>
      <c r="B331" s="23" t="str">
        <f>IF(AND(WEEKDAY($A331,2)&lt;6,COUNTIF(JF,$A331)=0),INDEX($L$18:$O$18,,COLUMN()-1),"")</f>
        <v>Présent</v>
      </c>
      <c r="C331" s="51">
        <f>IF(AND(WEEKDAY($A331,2)&lt;6,COUNTIF(JF,$A331)=0),INDEX($L$18:$O$18,,COLUMN()-1),"")</f>
        <v>0.29166756666666699</v>
      </c>
      <c r="D331" s="51">
        <f>IF(AND(WEEKDAY($A331,2)&lt;6,COUNTIF(JF,$A331)=0),INDEX($L$18:$O$18,,COLUMN()-1),"")</f>
        <v>0.61458526666666702</v>
      </c>
      <c r="E331" s="51">
        <f>IF(AND(WEEKDAY($A331,2)&lt;6,COUNTIF(JF,$A331)=0),INDEX($L$18:$O$18,,COLUMN()-1),"")</f>
        <v>3.1250066666666701E-2</v>
      </c>
      <c r="F331" s="31">
        <f>IFERROR(IF(H331="","",(H331-G331)),"")</f>
        <v>0.29166666666666669</v>
      </c>
      <c r="G331" s="31">
        <f>IFERROR(IF(H331&lt;$P$22,$P$23,IF(H331&gt;$P$22,(H331-$P$22))),"")</f>
        <v>9.6666666665745637E-7</v>
      </c>
      <c r="H331" s="31">
        <f>IFERROR(IF(E331="","",D331-C331-E331),"")</f>
        <v>0.29166763333333334</v>
      </c>
      <c r="J331" s="10">
        <f>WEEKNUM(A331,2)</f>
        <v>23</v>
      </c>
    </row>
    <row r="332" spans="1:10" ht="15.75">
      <c r="A332" s="1">
        <f>A331+1</f>
        <v>41795</v>
      </c>
      <c r="B332" s="23" t="str">
        <f>IF(AND(WEEKDAY($A332,2)&lt;6,COUNTIF(JF,$A332)=0),INDEX($L$18:$O$18,,COLUMN()-1),"")</f>
        <v>Présent</v>
      </c>
      <c r="C332" s="51">
        <f>IF(AND(WEEKDAY($A332,2)&lt;6,COUNTIF(JF,$A332)=0),INDEX($L$18:$O$18,,COLUMN()-1),"")</f>
        <v>0.29166756666666699</v>
      </c>
      <c r="D332" s="51">
        <f>IF(AND(WEEKDAY($A332,2)&lt;6,COUNTIF(JF,$A332)=0),INDEX($L$18:$O$18,,COLUMN()-1),"")</f>
        <v>0.61458526666666702</v>
      </c>
      <c r="E332" s="51">
        <f>IF(AND(WEEKDAY($A332,2)&lt;6,COUNTIF(JF,$A332)=0),INDEX($L$18:$O$18,,COLUMN()-1),"")</f>
        <v>3.1250066666666701E-2</v>
      </c>
      <c r="F332" s="31">
        <f>IFERROR(IF(H332="","",(H332-G332)),"")</f>
        <v>0.29166666666666669</v>
      </c>
      <c r="G332" s="31">
        <f>IFERROR(IF(H332&lt;$P$22,$P$23,IF(H332&gt;$P$22,(H332-$P$22))),"")</f>
        <v>9.6666666665745637E-7</v>
      </c>
      <c r="H332" s="31">
        <f>IFERROR(IF(E332="","",D332-C332-E332),"")</f>
        <v>0.29166763333333334</v>
      </c>
      <c r="J332" s="10">
        <f>WEEKNUM(A332,2)</f>
        <v>23</v>
      </c>
    </row>
    <row r="333" spans="1:10" ht="15.75">
      <c r="A333" s="1">
        <f>A332+1</f>
        <v>41796</v>
      </c>
      <c r="B333" s="23" t="str">
        <f>IF(AND(WEEKDAY($A333,2)&lt;6,COUNTIF(JF,$A333)=0),INDEX($L$18:$O$18,,COLUMN()-1),"")</f>
        <v>Présent</v>
      </c>
      <c r="C333" s="51">
        <f>IF(AND(WEEKDAY($A333,2)&lt;6,COUNTIF(JF,$A333)=0),INDEX($L$18:$O$18,,COLUMN()-1),"")</f>
        <v>0.29166756666666699</v>
      </c>
      <c r="D333" s="51">
        <f>IF(AND(WEEKDAY($A333,2)&lt;6,COUNTIF(JF,$A333)=0),INDEX($L$18:$O$18,,COLUMN()-1),"")</f>
        <v>0.61458526666666702</v>
      </c>
      <c r="E333" s="51">
        <f>IF(AND(WEEKDAY($A333,2)&lt;6,COUNTIF(JF,$A333)=0),INDEX($L$18:$O$18,,COLUMN()-1),"")</f>
        <v>3.1250066666666701E-2</v>
      </c>
      <c r="F333" s="31">
        <f>IFERROR(IF(H333="","",(H333-G333)),"")</f>
        <v>0.29166666666666669</v>
      </c>
      <c r="G333" s="31">
        <f>IFERROR(IF(H333&lt;$P$22,$P$23,IF(H333&gt;$P$22,(H333-$P$22))),"")</f>
        <v>9.6666666665745637E-7</v>
      </c>
      <c r="H333" s="31">
        <f>IFERROR(IF(E333="","",D333-C333-E333),"")</f>
        <v>0.29166763333333334</v>
      </c>
      <c r="J333" s="10">
        <f>WEEKNUM(A333,2)</f>
        <v>23</v>
      </c>
    </row>
    <row r="334" spans="1:10" ht="15.75">
      <c r="A334" s="1">
        <f>A333+1</f>
        <v>41797</v>
      </c>
      <c r="B334" s="23" t="str">
        <f>IF(AND(WEEKDAY($A334,2)&lt;6,COUNTIF(JF,$A334)=0),INDEX($L$18:$O$18,,COLUMN()-1),"")</f>
        <v/>
      </c>
      <c r="C334" s="51" t="str">
        <f>IF(AND(WEEKDAY($A334,2)&lt;6,COUNTIF(JF,$A334)=0),INDEX($L$18:$O$18,,COLUMN()-1),"")</f>
        <v/>
      </c>
      <c r="D334" s="51" t="str">
        <f>IF(AND(WEEKDAY($A334,2)&lt;6,COUNTIF(JF,$A334)=0),INDEX($L$18:$O$18,,COLUMN()-1),"")</f>
        <v/>
      </c>
      <c r="E334" s="51" t="str">
        <f>IF(AND(WEEKDAY($A334,2)&lt;6,COUNTIF(JF,$A334)=0),INDEX($L$18:$O$18,,COLUMN()-1),"")</f>
        <v/>
      </c>
      <c r="F334" s="31" t="str">
        <f>IFERROR(IF(H334="","",(H334-G334)),"")</f>
        <v/>
      </c>
      <c r="G334" s="31" t="str">
        <f>IFERROR(IF(H334&lt;$P$22,$P$23,IF(H334&gt;$P$22,(H334-$P$22))),"")</f>
        <v/>
      </c>
      <c r="H334" s="31" t="str">
        <f>IFERROR(IF(E334="","",D334-C334-E334),"")</f>
        <v/>
      </c>
      <c r="J334" s="10">
        <f>WEEKNUM(A334,2)</f>
        <v>23</v>
      </c>
    </row>
    <row r="335" spans="1:10" ht="15.75">
      <c r="A335" s="1">
        <f>A334+1</f>
        <v>41798</v>
      </c>
      <c r="B335" s="23" t="str">
        <f>IF(AND(WEEKDAY($A335,2)&lt;6,COUNTIF(JF,$A335)=0),INDEX($L$18:$O$18,,COLUMN()-1),"")</f>
        <v/>
      </c>
      <c r="C335" s="51" t="str">
        <f>IF(AND(WEEKDAY($A335,2)&lt;6,COUNTIF(JF,$A335)=0),INDEX($L$18:$O$18,,COLUMN()-1),"")</f>
        <v/>
      </c>
      <c r="D335" s="51" t="str">
        <f>IF(AND(WEEKDAY($A335,2)&lt;6,COUNTIF(JF,$A335)=0),INDEX($L$18:$O$18,,COLUMN()-1),"")</f>
        <v/>
      </c>
      <c r="E335" s="51" t="str">
        <f>IF(AND(WEEKDAY($A335,2)&lt;6,COUNTIF(JF,$A335)=0),INDEX($L$18:$O$18,,COLUMN()-1),"")</f>
        <v/>
      </c>
      <c r="F335" s="31" t="str">
        <f>IFERROR(IF(H335="","",(H335-G335)),"")</f>
        <v/>
      </c>
      <c r="G335" s="31" t="str">
        <f>IFERROR(IF(H335&lt;$P$22,$P$23,IF(H335&gt;$P$22,(H335-$P$22))),"")</f>
        <v/>
      </c>
      <c r="H335" s="31" t="str">
        <f>IFERROR(IF(E335="","",D335-C335-E335),"")</f>
        <v/>
      </c>
      <c r="J335" s="10">
        <f>WEEKNUM(A335,2)</f>
        <v>23</v>
      </c>
    </row>
    <row r="336" spans="1:10" ht="15.75">
      <c r="A336" s="1">
        <f>A335+1</f>
        <v>41799</v>
      </c>
      <c r="B336" s="23" t="str">
        <f>IF(AND(WEEKDAY($A336,2)&lt;6,COUNTIF(JF,$A336)=1),INDEX($L$19:$O$19,,COLUMN()-1),"")</f>
        <v>Absent</v>
      </c>
      <c r="C336" s="51">
        <f>IF(AND(WEEKDAY($A336,2)&lt;6,COUNTIF(JF,$A336)=1),INDEX($L$19:$O$19,,COLUMN()-1),"")</f>
        <v>0.29166756666666699</v>
      </c>
      <c r="D336" s="51">
        <f>IF(AND(WEEKDAY($A336,2)&lt;6,COUNTIF(JF,$A336)=1),INDEX($L$19:$O$19,,COLUMN()-1),"")</f>
        <v>0.61458526666666702</v>
      </c>
      <c r="E336" s="51">
        <f>IF(AND(WEEKDAY($A336,2)&lt;6,COUNTIF(JF,$A336)=1),INDEX($L$19:$O$19,,COLUMN()-1),"")</f>
        <v>3.1250066666666701E-2</v>
      </c>
      <c r="F336" s="31">
        <f>IFERROR(IF(H336="","",(H336-G336)),"")</f>
        <v>0.29166666666666669</v>
      </c>
      <c r="G336" s="31">
        <f>IFERROR(IF(H336&lt;$P$22,$P$23,IF(H336&gt;$P$22,(H336-$P$22))),"")</f>
        <v>9.6666666665745637E-7</v>
      </c>
      <c r="H336" s="31">
        <f>IFERROR(IF(E336="","",D336-C336-E336),"")</f>
        <v>0.29166763333333334</v>
      </c>
      <c r="J336" s="10">
        <f>WEEKNUM(A336,2)</f>
        <v>24</v>
      </c>
    </row>
    <row r="337" spans="1:10" ht="15.75">
      <c r="A337" s="1">
        <f>A336+1</f>
        <v>41800</v>
      </c>
      <c r="B337" s="23" t="str">
        <f>IF(AND(WEEKDAY($A337,2)&lt;6,COUNTIF(JF,$A337)=0),INDEX($L$18:$O$18,,COLUMN()-1),"")</f>
        <v>Présent</v>
      </c>
      <c r="C337" s="51">
        <f>IF(AND(WEEKDAY($A337,2)&lt;6,COUNTIF(JF,$A337)=0),INDEX($L$18:$O$18,,COLUMN()-1),"")</f>
        <v>0.29166756666666699</v>
      </c>
      <c r="D337" s="51">
        <f>IF(AND(WEEKDAY($A337,2)&lt;6,COUNTIF(JF,$A337)=0),INDEX($L$18:$O$18,,COLUMN()-1),"")</f>
        <v>0.61458526666666702</v>
      </c>
      <c r="E337" s="51">
        <f>IF(AND(WEEKDAY($A337,2)&lt;6,COUNTIF(JF,$A337)=0),INDEX($L$18:$O$18,,COLUMN()-1),"")</f>
        <v>3.1250066666666701E-2</v>
      </c>
      <c r="F337" s="31">
        <f>IFERROR(IF(H337="","",(H337-G337)),"")</f>
        <v>0.29166666666666669</v>
      </c>
      <c r="G337" s="31">
        <f>IFERROR(IF(H337&lt;$P$22,$P$23,IF(H337&gt;$P$22,(H337-$P$22))),"")</f>
        <v>9.6666666665745637E-7</v>
      </c>
      <c r="H337" s="31">
        <f>IFERROR(IF(E337="","",D337-C337-E337),"")</f>
        <v>0.29166763333333334</v>
      </c>
      <c r="J337" s="10">
        <f>WEEKNUM(A337,2)</f>
        <v>24</v>
      </c>
    </row>
    <row r="338" spans="1:10" ht="15.75">
      <c r="A338" s="1">
        <f>A337+1</f>
        <v>41801</v>
      </c>
      <c r="B338" s="23" t="str">
        <f>IF(AND(WEEKDAY($A338,2)&lt;6,COUNTIF(JF,$A338)=0),INDEX($L$18:$O$18,,COLUMN()-1),"")</f>
        <v>Présent</v>
      </c>
      <c r="C338" s="51">
        <f>IF(AND(WEEKDAY($A338,2)&lt;6,COUNTIF(JF,$A338)=0),INDEX($L$18:$O$18,,COLUMN()-1),"")</f>
        <v>0.29166756666666699</v>
      </c>
      <c r="D338" s="51">
        <f>IF(AND(WEEKDAY($A338,2)&lt;6,COUNTIF(JF,$A338)=0),INDEX($L$18:$O$18,,COLUMN()-1),"")</f>
        <v>0.61458526666666702</v>
      </c>
      <c r="E338" s="51">
        <f>IF(AND(WEEKDAY($A338,2)&lt;6,COUNTIF(JF,$A338)=0),INDEX($L$18:$O$18,,COLUMN()-1),"")</f>
        <v>3.1250066666666701E-2</v>
      </c>
      <c r="F338" s="31">
        <f>IFERROR(IF(H338="","",(H338-G338)),"")</f>
        <v>0.29166666666666669</v>
      </c>
      <c r="G338" s="31">
        <f>IFERROR(IF(H338&lt;$P$22,$P$23,IF(H338&gt;$P$22,(H338-$P$22))),"")</f>
        <v>9.6666666665745637E-7</v>
      </c>
      <c r="H338" s="31">
        <f>IFERROR(IF(E338="","",D338-C338-E338),"")</f>
        <v>0.29166763333333334</v>
      </c>
      <c r="J338" s="10">
        <f>WEEKNUM(A338,2)</f>
        <v>24</v>
      </c>
    </row>
    <row r="339" spans="1:10" ht="15.75">
      <c r="A339" s="1">
        <f>A338+1</f>
        <v>41802</v>
      </c>
      <c r="B339" s="23" t="str">
        <f>IF(AND(WEEKDAY($A339,2)&lt;6,COUNTIF(JF,$A339)=0),INDEX($L$18:$O$18,,COLUMN()-1),"")</f>
        <v>Présent</v>
      </c>
      <c r="C339" s="51">
        <f>IF(AND(WEEKDAY($A339,2)&lt;6,COUNTIF(JF,$A339)=0),INDEX($L$18:$O$18,,COLUMN()-1),"")</f>
        <v>0.29166756666666699</v>
      </c>
      <c r="D339" s="51">
        <f>IF(AND(WEEKDAY($A339,2)&lt;6,COUNTIF(JF,$A339)=0),INDEX($L$18:$O$18,,COLUMN()-1),"")</f>
        <v>0.61458526666666702</v>
      </c>
      <c r="E339" s="51">
        <f>IF(AND(WEEKDAY($A339,2)&lt;6,COUNTIF(JF,$A339)=0),INDEX($L$18:$O$18,,COLUMN()-1),"")</f>
        <v>3.1250066666666701E-2</v>
      </c>
      <c r="F339" s="31">
        <f>IFERROR(IF(H339="","",(H339-G339)),"")</f>
        <v>0.29166666666666669</v>
      </c>
      <c r="G339" s="31">
        <f>IFERROR(IF(H339&lt;$P$22,$P$23,IF(H339&gt;$P$22,(H339-$P$22))),"")</f>
        <v>9.6666666665745637E-7</v>
      </c>
      <c r="H339" s="31">
        <f>IFERROR(IF(E339="","",D339-C339-E339),"")</f>
        <v>0.29166763333333334</v>
      </c>
      <c r="J339" s="10">
        <f>WEEKNUM(A339,2)</f>
        <v>24</v>
      </c>
    </row>
    <row r="340" spans="1:10" ht="15.75">
      <c r="A340" s="1">
        <f>A339+1</f>
        <v>41803</v>
      </c>
      <c r="B340" s="23" t="str">
        <f>IF(AND(WEEKDAY($A340,2)&lt;6,COUNTIF(JF,$A340)=0),INDEX($L$18:$O$18,,COLUMN()-1),"")</f>
        <v>Présent</v>
      </c>
      <c r="C340" s="51">
        <f>IF(AND(WEEKDAY($A340,2)&lt;6,COUNTIF(JF,$A340)=0),INDEX($L$18:$O$18,,COLUMN()-1),"")</f>
        <v>0.29166756666666699</v>
      </c>
      <c r="D340" s="51">
        <f>IF(AND(WEEKDAY($A340,2)&lt;6,COUNTIF(JF,$A340)=0),INDEX($L$18:$O$18,,COLUMN()-1),"")</f>
        <v>0.61458526666666702</v>
      </c>
      <c r="E340" s="51">
        <f>IF(AND(WEEKDAY($A340,2)&lt;6,COUNTIF(JF,$A340)=0),INDEX($L$18:$O$18,,COLUMN()-1),"")</f>
        <v>3.1250066666666701E-2</v>
      </c>
      <c r="F340" s="31">
        <f>IFERROR(IF(H340="","",(H340-G340)),"")</f>
        <v>0.29166666666666669</v>
      </c>
      <c r="G340" s="31">
        <f>IFERROR(IF(H340&lt;$P$22,$P$23,IF(H340&gt;$P$22,(H340-$P$22))),"")</f>
        <v>9.6666666665745637E-7</v>
      </c>
      <c r="H340" s="31">
        <f>IFERROR(IF(E340="","",D340-C340-E340),"")</f>
        <v>0.29166763333333334</v>
      </c>
      <c r="J340" s="10">
        <f>WEEKNUM(A340,2)</f>
        <v>24</v>
      </c>
    </row>
    <row r="341" spans="1:10" ht="15.75">
      <c r="A341" s="1">
        <f>A340+1</f>
        <v>41804</v>
      </c>
      <c r="B341" s="23" t="str">
        <f>IF(AND(WEEKDAY($A341,2)&lt;6,COUNTIF(JF,$A341)=0),INDEX($L$18:$O$18,,COLUMN()-1),"")</f>
        <v/>
      </c>
      <c r="C341" s="51" t="str">
        <f>IF(AND(WEEKDAY($A341,2)&lt;6,COUNTIF(JF,$A341)=0),INDEX($L$18:$O$18,,COLUMN()-1),"")</f>
        <v/>
      </c>
      <c r="D341" s="51" t="str">
        <f>IF(AND(WEEKDAY($A341,2)&lt;6,COUNTIF(JF,$A341)=0),INDEX($L$18:$O$18,,COLUMN()-1),"")</f>
        <v/>
      </c>
      <c r="E341" s="51" t="str">
        <f>IF(AND(WEEKDAY($A341,2)&lt;6,COUNTIF(JF,$A341)=0),INDEX($L$18:$O$18,,COLUMN()-1),"")</f>
        <v/>
      </c>
      <c r="F341" s="31" t="str">
        <f>IFERROR(IF(H341="","",(H341-G341)),"")</f>
        <v/>
      </c>
      <c r="G341" s="31" t="str">
        <f>IFERROR(IF(H341&lt;$P$22,$P$23,IF(H341&gt;$P$22,(H341-$P$22))),"")</f>
        <v/>
      </c>
      <c r="H341" s="31" t="str">
        <f>IFERROR(IF(E341="","",D341-C341-E341),"")</f>
        <v/>
      </c>
      <c r="J341" s="10">
        <f>WEEKNUM(A341,2)</f>
        <v>24</v>
      </c>
    </row>
    <row r="342" spans="1:10" ht="15.75">
      <c r="A342" s="1">
        <f>A341+1</f>
        <v>41805</v>
      </c>
      <c r="B342" s="23" t="str">
        <f>IF(AND(WEEKDAY($A342,2)&lt;6,COUNTIF(JF,$A342)=0),INDEX($L$18:$O$18,,COLUMN()-1),"")</f>
        <v/>
      </c>
      <c r="C342" s="51" t="str">
        <f>IF(AND(WEEKDAY($A342,2)&lt;6,COUNTIF(JF,$A342)=0),INDEX($L$18:$O$18,,COLUMN()-1),"")</f>
        <v/>
      </c>
      <c r="D342" s="51" t="str">
        <f>IF(AND(WEEKDAY($A342,2)&lt;6,COUNTIF(JF,$A342)=0),INDEX($L$18:$O$18,,COLUMN()-1),"")</f>
        <v/>
      </c>
      <c r="E342" s="51" t="str">
        <f>IF(AND(WEEKDAY($A342,2)&lt;6,COUNTIF(JF,$A342)=0),INDEX($L$18:$O$18,,COLUMN()-1),"")</f>
        <v/>
      </c>
      <c r="F342" s="31" t="str">
        <f>IFERROR(IF(H342="","",(H342-G342)),"")</f>
        <v/>
      </c>
      <c r="G342" s="31" t="str">
        <f>IFERROR(IF(H342&lt;$P$22,$P$23,IF(H342&gt;$P$22,(H342-$P$22))),"")</f>
        <v/>
      </c>
      <c r="H342" s="31" t="str">
        <f>IFERROR(IF(E342="","",D342-C342-E342),"")</f>
        <v/>
      </c>
      <c r="J342" s="10">
        <f>WEEKNUM(A342,2)</f>
        <v>24</v>
      </c>
    </row>
    <row r="343" spans="1:10" ht="15.75">
      <c r="A343" s="1">
        <f>A342+1</f>
        <v>41806</v>
      </c>
      <c r="B343" s="23" t="str">
        <f>IF(AND(WEEKDAY($A343,2)&lt;6,COUNTIF(JF,$A343)=0),INDEX($L$18:$O$18,,COLUMN()-1),"")</f>
        <v>Présent</v>
      </c>
      <c r="C343" s="51">
        <f>IF(AND(WEEKDAY($A343,2)&lt;6,COUNTIF(JF,$A343)=0),INDEX($L$18:$O$18,,COLUMN()-1),"")</f>
        <v>0.29166756666666699</v>
      </c>
      <c r="D343" s="51">
        <f>IF(AND(WEEKDAY($A343,2)&lt;6,COUNTIF(JF,$A343)=0),INDEX($L$18:$O$18,,COLUMN()-1),"")</f>
        <v>0.61458526666666702</v>
      </c>
      <c r="E343" s="51">
        <f>IF(AND(WEEKDAY($A343,2)&lt;6,COUNTIF(JF,$A343)=0),INDEX($L$18:$O$18,,COLUMN()-1),"")</f>
        <v>3.1250066666666701E-2</v>
      </c>
      <c r="F343" s="31">
        <f>IFERROR(IF(H343="","",(H343-G343)),"")</f>
        <v>0.29166666666666669</v>
      </c>
      <c r="G343" s="31">
        <f>IFERROR(IF(H343&lt;$P$22,$P$23,IF(H343&gt;$P$22,(H343-$P$22))),"")</f>
        <v>9.6666666665745637E-7</v>
      </c>
      <c r="H343" s="31">
        <f>IFERROR(IF(E343="","",D343-C343-E343),"")</f>
        <v>0.29166763333333334</v>
      </c>
      <c r="J343" s="10">
        <f>WEEKNUM(A343,2)</f>
        <v>25</v>
      </c>
    </row>
    <row r="344" spans="1:10" ht="15.75">
      <c r="A344" s="1">
        <f>A343+1</f>
        <v>41807</v>
      </c>
      <c r="B344" s="23" t="str">
        <f>IF(AND(WEEKDAY($A344,2)&lt;6,COUNTIF(JF,$A344)=0),INDEX($L$18:$O$18,,COLUMN()-1),"")</f>
        <v>Présent</v>
      </c>
      <c r="C344" s="51">
        <f>IF(AND(WEEKDAY($A344,2)&lt;6,COUNTIF(JF,$A344)=0),INDEX($L$18:$O$18,,COLUMN()-1),"")</f>
        <v>0.29166756666666699</v>
      </c>
      <c r="D344" s="51">
        <f>IF(AND(WEEKDAY($A344,2)&lt;6,COUNTIF(JF,$A344)=0),INDEX($L$18:$O$18,,COLUMN()-1),"")</f>
        <v>0.61458526666666702</v>
      </c>
      <c r="E344" s="51">
        <f>IF(AND(WEEKDAY($A344,2)&lt;6,COUNTIF(JF,$A344)=0),INDEX($L$18:$O$18,,COLUMN()-1),"")</f>
        <v>3.1250066666666701E-2</v>
      </c>
      <c r="F344" s="31">
        <f>IFERROR(IF(H344="","",(H344-G344)),"")</f>
        <v>0.29166666666666669</v>
      </c>
      <c r="G344" s="31">
        <f>IFERROR(IF(H344&lt;$P$22,$P$23,IF(H344&gt;$P$22,(H344-$P$22))),"")</f>
        <v>9.6666666665745637E-7</v>
      </c>
      <c r="H344" s="31">
        <f>IFERROR(IF(E344="","",D344-C344-E344),"")</f>
        <v>0.29166763333333334</v>
      </c>
      <c r="J344" s="10">
        <f>WEEKNUM(A344,2)</f>
        <v>25</v>
      </c>
    </row>
    <row r="345" spans="1:10" ht="15.75">
      <c r="A345" s="1">
        <f>A344+1</f>
        <v>41808</v>
      </c>
      <c r="B345" s="23" t="str">
        <f>IF(AND(WEEKDAY($A345,2)&lt;6,COUNTIF(JF,$A345)=0),INDEX($L$18:$O$18,,COLUMN()-1),"")</f>
        <v>Présent</v>
      </c>
      <c r="C345" s="51">
        <f>IF(AND(WEEKDAY($A345,2)&lt;6,COUNTIF(JF,$A345)=0),INDEX($L$18:$O$18,,COLUMN()-1),"")</f>
        <v>0.29166756666666699</v>
      </c>
      <c r="D345" s="51">
        <f>IF(AND(WEEKDAY($A345,2)&lt;6,COUNTIF(JF,$A345)=0),INDEX($L$18:$O$18,,COLUMN()-1),"")</f>
        <v>0.61458526666666702</v>
      </c>
      <c r="E345" s="51">
        <f>IF(AND(WEEKDAY($A345,2)&lt;6,COUNTIF(JF,$A345)=0),INDEX($L$18:$O$18,,COLUMN()-1),"")</f>
        <v>3.1250066666666701E-2</v>
      </c>
      <c r="F345" s="31">
        <f>IFERROR(IF(H345="","",(H345-G345)),"")</f>
        <v>0.29166666666666669</v>
      </c>
      <c r="G345" s="31">
        <f>IFERROR(IF(H345&lt;$P$22,$P$23,IF(H345&gt;$P$22,(H345-$P$22))),"")</f>
        <v>9.6666666665745637E-7</v>
      </c>
      <c r="H345" s="31">
        <f>IFERROR(IF(E345="","",D345-C345-E345),"")</f>
        <v>0.29166763333333334</v>
      </c>
      <c r="J345" s="10">
        <f>WEEKNUM(A345,2)</f>
        <v>25</v>
      </c>
    </row>
    <row r="346" spans="1:10" ht="15.75">
      <c r="A346" s="1">
        <f>A345+1</f>
        <v>41809</v>
      </c>
      <c r="B346" s="23" t="str">
        <f>IF(AND(WEEKDAY($A346,2)&lt;6,COUNTIF(JF,$A346)=0),INDEX($L$18:$O$18,,COLUMN()-1),"")</f>
        <v>Présent</v>
      </c>
      <c r="C346" s="51">
        <f>IF(AND(WEEKDAY($A346,2)&lt;6,COUNTIF(JF,$A346)=0),INDEX($L$18:$O$18,,COLUMN()-1),"")</f>
        <v>0.29166756666666699</v>
      </c>
      <c r="D346" s="51">
        <f>IF(AND(WEEKDAY($A346,2)&lt;6,COUNTIF(JF,$A346)=0),INDEX($L$18:$O$18,,COLUMN()-1),"")</f>
        <v>0.61458526666666702</v>
      </c>
      <c r="E346" s="51">
        <f>IF(AND(WEEKDAY($A346,2)&lt;6,COUNTIF(JF,$A346)=0),INDEX($L$18:$O$18,,COLUMN()-1),"")</f>
        <v>3.1250066666666701E-2</v>
      </c>
      <c r="F346" s="31">
        <f>IFERROR(IF(H346="","",(H346-G346)),"")</f>
        <v>0.29166666666666669</v>
      </c>
      <c r="G346" s="31">
        <f>IFERROR(IF(H346&lt;$P$22,$P$23,IF(H346&gt;$P$22,(H346-$P$22))),"")</f>
        <v>9.6666666665745637E-7</v>
      </c>
      <c r="H346" s="31">
        <f>IFERROR(IF(E346="","",D346-C346-E346),"")</f>
        <v>0.29166763333333334</v>
      </c>
      <c r="J346" s="10">
        <f>WEEKNUM(A346,2)</f>
        <v>25</v>
      </c>
    </row>
    <row r="347" spans="1:10" ht="15.75">
      <c r="A347" s="1">
        <f>A346+1</f>
        <v>41810</v>
      </c>
      <c r="B347" s="23" t="str">
        <f>IF(AND(WEEKDAY($A347,2)&lt;6,COUNTIF(JF,$A347)=0),INDEX($L$18:$O$18,,COLUMN()-1),"")</f>
        <v>Présent</v>
      </c>
      <c r="C347" s="51">
        <f>IF(AND(WEEKDAY($A347,2)&lt;6,COUNTIF(JF,$A347)=0),INDEX($L$18:$O$18,,COLUMN()-1),"")</f>
        <v>0.29166756666666699</v>
      </c>
      <c r="D347" s="51">
        <f>IF(AND(WEEKDAY($A347,2)&lt;6,COUNTIF(JF,$A347)=0),INDEX($L$18:$O$18,,COLUMN()-1),"")</f>
        <v>0.61458526666666702</v>
      </c>
      <c r="E347" s="51">
        <f>IF(AND(WEEKDAY($A347,2)&lt;6,COUNTIF(JF,$A347)=0),INDEX($L$18:$O$18,,COLUMN()-1),"")</f>
        <v>3.1250066666666701E-2</v>
      </c>
      <c r="F347" s="31">
        <f>IFERROR(IF(H347="","",(H347-G347)),"")</f>
        <v>0.29166666666666669</v>
      </c>
      <c r="G347" s="31">
        <f>IFERROR(IF(H347&lt;$P$22,$P$23,IF(H347&gt;$P$22,(H347-$P$22))),"")</f>
        <v>9.6666666665745637E-7</v>
      </c>
      <c r="H347" s="31">
        <f>IFERROR(IF(E347="","",D347-C347-E347),"")</f>
        <v>0.29166763333333334</v>
      </c>
      <c r="J347" s="10">
        <f>WEEKNUM(A347,2)</f>
        <v>25</v>
      </c>
    </row>
    <row r="348" spans="1:10" ht="15.75">
      <c r="A348" s="1">
        <f>A347+1</f>
        <v>41811</v>
      </c>
      <c r="B348" s="23" t="str">
        <f>IF(AND(WEEKDAY($A348,2)&lt;6,COUNTIF(JF,$A348)=0),INDEX($L$18:$O$18,,COLUMN()-1),"")</f>
        <v/>
      </c>
      <c r="C348" s="51" t="str">
        <f>IF(AND(WEEKDAY($A348,2)&lt;6,COUNTIF(JF,$A348)=0),INDEX($L$18:$O$18,,COLUMN()-1),"")</f>
        <v/>
      </c>
      <c r="D348" s="51" t="str">
        <f>IF(AND(WEEKDAY($A348,2)&lt;6,COUNTIF(JF,$A348)=0),INDEX($L$18:$O$18,,COLUMN()-1),"")</f>
        <v/>
      </c>
      <c r="E348" s="51" t="str">
        <f>IF(AND(WEEKDAY($A348,2)&lt;6,COUNTIF(JF,$A348)=0),INDEX($L$18:$O$18,,COLUMN()-1),"")</f>
        <v/>
      </c>
      <c r="F348" s="31" t="str">
        <f>IFERROR(IF(H348="","",(H348-G348)),"")</f>
        <v/>
      </c>
      <c r="G348" s="31" t="str">
        <f>IFERROR(IF(H348&lt;$P$22,$P$23,IF(H348&gt;$P$22,(H348-$P$22))),"")</f>
        <v/>
      </c>
      <c r="H348" s="31" t="str">
        <f>IFERROR(IF(E348="","",D348-C348-E348),"")</f>
        <v/>
      </c>
      <c r="J348" s="10">
        <f>WEEKNUM(A348,2)</f>
        <v>25</v>
      </c>
    </row>
    <row r="349" spans="1:10" ht="15.75">
      <c r="A349" s="1">
        <f>A348+1</f>
        <v>41812</v>
      </c>
      <c r="B349" s="23" t="str">
        <f>IF(AND(WEEKDAY($A349,2)&lt;6,COUNTIF(JF,$A349)=0),INDEX($L$18:$O$18,,COLUMN()-1),"")</f>
        <v/>
      </c>
      <c r="C349" s="51" t="str">
        <f>IF(AND(WEEKDAY($A349,2)&lt;6,COUNTIF(JF,$A349)=0),INDEX($L$18:$O$18,,COLUMN()-1),"")</f>
        <v/>
      </c>
      <c r="D349" s="51" t="str">
        <f>IF(AND(WEEKDAY($A349,2)&lt;6,COUNTIF(JF,$A349)=0),INDEX($L$18:$O$18,,COLUMN()-1),"")</f>
        <v/>
      </c>
      <c r="E349" s="51" t="str">
        <f>IF(AND(WEEKDAY($A349,2)&lt;6,COUNTIF(JF,$A349)=0),INDEX($L$18:$O$18,,COLUMN()-1),"")</f>
        <v/>
      </c>
      <c r="F349" s="31" t="str">
        <f>IFERROR(IF(H349="","",(H349-G349)),"")</f>
        <v/>
      </c>
      <c r="G349" s="31" t="str">
        <f>IFERROR(IF(H349&lt;$P$22,$P$23,IF(H349&gt;$P$22,(H349-$P$22))),"")</f>
        <v/>
      </c>
      <c r="H349" s="31" t="str">
        <f>IFERROR(IF(E349="","",D349-C349-E349),"")</f>
        <v/>
      </c>
      <c r="J349" s="10">
        <f>WEEKNUM(A349,2)</f>
        <v>25</v>
      </c>
    </row>
    <row r="350" spans="1:10" ht="15.75">
      <c r="A350" s="1">
        <f>A349+1</f>
        <v>41813</v>
      </c>
      <c r="B350" s="23" t="str">
        <f>IF(AND(WEEKDAY($A350,2)&lt;6,COUNTIF(JF,$A350)=0),INDEX($L$18:$O$18,,COLUMN()-1),"")</f>
        <v>Présent</v>
      </c>
      <c r="C350" s="51">
        <f>IF(AND(WEEKDAY($A350,2)&lt;6,COUNTIF(JF,$A350)=0),INDEX($L$18:$O$18,,COLUMN()-1),"")</f>
        <v>0.29166756666666699</v>
      </c>
      <c r="D350" s="51">
        <f>IF(AND(WEEKDAY($A350,2)&lt;6,COUNTIF(JF,$A350)=0),INDEX($L$18:$O$18,,COLUMN()-1),"")</f>
        <v>0.61458526666666702</v>
      </c>
      <c r="E350" s="51">
        <f>IF(AND(WEEKDAY($A350,2)&lt;6,COUNTIF(JF,$A350)=0),INDEX($L$18:$O$18,,COLUMN()-1),"")</f>
        <v>3.1250066666666701E-2</v>
      </c>
      <c r="F350" s="31">
        <f>IFERROR(IF(H350="","",(H350-G350)),"")</f>
        <v>0.29166666666666669</v>
      </c>
      <c r="G350" s="31">
        <f>IFERROR(IF(H350&lt;$P$22,$P$23,IF(H350&gt;$P$22,(H350-$P$22))),"")</f>
        <v>9.6666666665745637E-7</v>
      </c>
      <c r="H350" s="31">
        <f>IFERROR(IF(E350="","",D350-C350-E350),"")</f>
        <v>0.29166763333333334</v>
      </c>
      <c r="J350" s="10">
        <f>WEEKNUM(A350,2)</f>
        <v>26</v>
      </c>
    </row>
    <row r="351" spans="1:10" ht="15.75">
      <c r="A351" s="1">
        <f>A350+1</f>
        <v>41814</v>
      </c>
      <c r="B351" s="23" t="str">
        <f>IF(AND(WEEKDAY($A351,2)&lt;6,COUNTIF(JF,$A351)=0),INDEX($L$18:$O$18,,COLUMN()-1),"")</f>
        <v>Présent</v>
      </c>
      <c r="C351" s="51">
        <f>IF(AND(WEEKDAY($A351,2)&lt;6,COUNTIF(JF,$A351)=0),INDEX($L$18:$O$18,,COLUMN()-1),"")</f>
        <v>0.29166756666666699</v>
      </c>
      <c r="D351" s="51">
        <f>IF(AND(WEEKDAY($A351,2)&lt;6,COUNTIF(JF,$A351)=0),INDEX($L$18:$O$18,,COLUMN()-1),"")</f>
        <v>0.61458526666666702</v>
      </c>
      <c r="E351" s="51">
        <f>IF(AND(WEEKDAY($A351,2)&lt;6,COUNTIF(JF,$A351)=0),INDEX($L$18:$O$18,,COLUMN()-1),"")</f>
        <v>3.1250066666666701E-2</v>
      </c>
      <c r="F351" s="31">
        <f>IFERROR(IF(H351="","",(H351-G351)),"")</f>
        <v>0.29166666666666669</v>
      </c>
      <c r="G351" s="31">
        <f>IFERROR(IF(H351&lt;$P$22,$P$23,IF(H351&gt;$P$22,(H351-$P$22))),"")</f>
        <v>9.6666666665745637E-7</v>
      </c>
      <c r="H351" s="31">
        <f>IFERROR(IF(E351="","",D351-C351-E351),"")</f>
        <v>0.29166763333333334</v>
      </c>
      <c r="J351" s="10">
        <f>WEEKNUM(A351,2)</f>
        <v>26</v>
      </c>
    </row>
    <row r="352" spans="1:10" ht="15.75">
      <c r="A352" s="1">
        <f>A351+1</f>
        <v>41815</v>
      </c>
      <c r="B352" s="23" t="str">
        <f>IF(AND(WEEKDAY($A352,2)&lt;6,COUNTIF(JF,$A352)=0),INDEX($L$18:$O$18,,COLUMN()-1),"")</f>
        <v>Présent</v>
      </c>
      <c r="C352" s="51">
        <f>IF(AND(WEEKDAY($A352,2)&lt;6,COUNTIF(JF,$A352)=0),INDEX($L$18:$O$18,,COLUMN()-1),"")</f>
        <v>0.29166756666666699</v>
      </c>
      <c r="D352" s="51">
        <f>IF(AND(WEEKDAY($A352,2)&lt;6,COUNTIF(JF,$A352)=0),INDEX($L$18:$O$18,,COLUMN()-1),"")</f>
        <v>0.61458526666666702</v>
      </c>
      <c r="E352" s="51">
        <f>IF(AND(WEEKDAY($A352,2)&lt;6,COUNTIF(JF,$A352)=0),INDEX($L$18:$O$18,,COLUMN()-1),"")</f>
        <v>3.1250066666666701E-2</v>
      </c>
      <c r="F352" s="31">
        <f>IFERROR(IF(H352="","",(H352-G352)),"")</f>
        <v>0.29166666666666669</v>
      </c>
      <c r="G352" s="31">
        <f>IFERROR(IF(H352&lt;$P$22,$P$23,IF(H352&gt;$P$22,(H352-$P$22))),"")</f>
        <v>9.6666666665745637E-7</v>
      </c>
      <c r="H352" s="31">
        <f>IFERROR(IF(E352="","",D352-C352-E352),"")</f>
        <v>0.29166763333333334</v>
      </c>
      <c r="J352" s="10">
        <f>WEEKNUM(A352,2)</f>
        <v>26</v>
      </c>
    </row>
    <row r="353" spans="1:15" ht="15.75">
      <c r="A353" s="1">
        <f>A352+1</f>
        <v>41816</v>
      </c>
      <c r="B353" s="23" t="str">
        <f>IF(AND(WEEKDAY($A353,2)&lt;6,COUNTIF(JF,$A353)=0),INDEX($L$18:$O$18,,COLUMN()-1),"")</f>
        <v>Présent</v>
      </c>
      <c r="C353" s="51">
        <f>IF(AND(WEEKDAY($A353,2)&lt;6,COUNTIF(JF,$A353)=0),INDEX($L$18:$O$18,,COLUMN()-1),"")</f>
        <v>0.29166756666666699</v>
      </c>
      <c r="D353" s="51">
        <f>IF(AND(WEEKDAY($A353,2)&lt;6,COUNTIF(JF,$A353)=0),INDEX($L$18:$O$18,,COLUMN()-1),"")</f>
        <v>0.61458526666666702</v>
      </c>
      <c r="E353" s="51">
        <f>IF(AND(WEEKDAY($A353,2)&lt;6,COUNTIF(JF,$A353)=0),INDEX($L$18:$O$18,,COLUMN()-1),"")</f>
        <v>3.1250066666666701E-2</v>
      </c>
      <c r="F353" s="31">
        <f>IFERROR(IF(H353="","",(H353-G353)),"")</f>
        <v>0.29166666666666669</v>
      </c>
      <c r="G353" s="31">
        <f>IFERROR(IF(H353&lt;$P$22,$P$23,IF(H353&gt;$P$22,(H353-$P$22))),"")</f>
        <v>9.6666666665745637E-7</v>
      </c>
      <c r="H353" s="31">
        <f>IFERROR(IF(E353="","",D353-C353-E353),"")</f>
        <v>0.29166763333333334</v>
      </c>
      <c r="J353" s="10">
        <f>WEEKNUM(A353,2)</f>
        <v>26</v>
      </c>
    </row>
    <row r="354" spans="1:15" ht="15.75">
      <c r="A354" s="1">
        <f>A353+1</f>
        <v>41817</v>
      </c>
      <c r="B354" s="23" t="str">
        <f>IF($A354="","",IF(AND(WEEKDAY($A354,2)&lt;6,COUNTIF(JF,$A354)=0),INDEX($L$18:$O$18,,COLUMN()-1),""))</f>
        <v>Présent</v>
      </c>
      <c r="C354" s="51">
        <f>IF($A354="","",IF(AND(WEEKDAY($A354,2)&lt;6,COUNTIF(JF,$A354)=0),INDEX($L$18:$O$18,,COLUMN()-1),""))</f>
        <v>0.29166756666666699</v>
      </c>
      <c r="D354" s="51">
        <f>IF($A354="","",IF(AND(WEEKDAY($A354,2)&lt;6,COUNTIF(JF,$A354)=0),INDEX($L$18:$O$18,,COLUMN()-1),""))</f>
        <v>0.61458526666666702</v>
      </c>
      <c r="E354" s="51">
        <f>IF($A354="","",IF(AND(WEEKDAY($A354,2)&lt;6,COUNTIF(JF,$A354)=0),INDEX($L$18:$O$18,,COLUMN()-1),""))</f>
        <v>3.1250066666666701E-2</v>
      </c>
      <c r="F354" s="31">
        <f>IFERROR(IF(H354="","",(H354-G354)),"")</f>
        <v>0.29166666666666669</v>
      </c>
      <c r="G354" s="31">
        <f>IFERROR(IF(H354&lt;$P$22,$P$23,IF(H354&gt;$P$22,(H354-$P$22))),"")</f>
        <v>9.6666666665745637E-7</v>
      </c>
      <c r="H354" s="31">
        <f>IFERROR(IF(E354="","",D354-C354-E354),"")</f>
        <v>0.29166763333333334</v>
      </c>
      <c r="J354" s="10">
        <f>WEEKNUM(A354,2)</f>
        <v>26</v>
      </c>
    </row>
    <row r="355" spans="1:15" ht="15.75">
      <c r="A355" s="1">
        <f>A354+1</f>
        <v>41818</v>
      </c>
      <c r="B355" s="23" t="str">
        <f>IF($A355="","",IF(AND(WEEKDAY($A355,2)&lt;6,COUNTIF(JF,$A355)=0),INDEX($L$18:$O$18,,COLUMN()-1),""))</f>
        <v/>
      </c>
      <c r="C355" s="51" t="str">
        <f>IF($A355="","",IF(AND(WEEKDAY($A355,2)&lt;6,COUNTIF(JF,$A355)=0),INDEX($L$18:$O$18,,COLUMN()-1),""))</f>
        <v/>
      </c>
      <c r="D355" s="51" t="str">
        <f>IF($A355="","",IF(AND(WEEKDAY($A355,2)&lt;6,COUNTIF(JF,$A355)=0),INDEX($L$18:$O$18,,COLUMN()-1),""))</f>
        <v/>
      </c>
      <c r="E355" s="51" t="str">
        <f>IF($A355="","",IF(AND(WEEKDAY($A355,2)&lt;6,COUNTIF(JF,$A355)=0),INDEX($L$18:$O$18,,COLUMN()-1),""))</f>
        <v/>
      </c>
      <c r="F355" s="31" t="str">
        <f>IFERROR(IF(H355="","",(H355-G355)),"")</f>
        <v/>
      </c>
      <c r="G355" s="31" t="str">
        <f>IFERROR(IF(H355&lt;$P$22,$P$23,IF(H355&gt;$P$22,(H355-$P$22))),"")</f>
        <v/>
      </c>
      <c r="H355" s="31" t="str">
        <f>IFERROR(IF(E355="","",D355-C355-E355),"")</f>
        <v/>
      </c>
      <c r="J355" s="10">
        <f>IF(A355="","",WEEKNUM(A355,2))</f>
        <v>26</v>
      </c>
    </row>
    <row r="356" spans="1:15" ht="15.75">
      <c r="A356" s="1">
        <f>IF(A355="","",IF(MONTH(A355+1)=MONTH(A355),A355+1,""))</f>
        <v>41819</v>
      </c>
      <c r="B356" s="23" t="str">
        <f>IF($A356="","",IF(AND(WEEKDAY($A356,2)&lt;6,COUNTIF(JF,$A356)=0),INDEX($L$18:$O$18,,COLUMN()-1),""))</f>
        <v/>
      </c>
      <c r="C356" s="51" t="str">
        <f>IF($A356="","",IF(AND(WEEKDAY($A356,2)&lt;6,COUNTIF(JF,$A356)=0),INDEX($L$18:$O$18,,COLUMN()-1),""))</f>
        <v/>
      </c>
      <c r="D356" s="51" t="str">
        <f>IF($A356="","",IF(AND(WEEKDAY($A356,2)&lt;6,COUNTIF(JF,$A356)=0),INDEX($L$18:$O$18,,COLUMN()-1),""))</f>
        <v/>
      </c>
      <c r="E356" s="51" t="str">
        <f>IF($A356="","",IF(AND(WEEKDAY($A356,2)&lt;6,COUNTIF(JF,$A356)=0),INDEX($L$18:$O$18,,COLUMN()-1),""))</f>
        <v/>
      </c>
      <c r="F356" s="31" t="str">
        <f>IFERROR(IF(H356="","",(H356-G356)),"")</f>
        <v/>
      </c>
      <c r="G356" s="31" t="str">
        <f>IFERROR(IF(H356&lt;$P$22,$P$23,IF(H356&gt;$P$22,(H356-$P$22))),"")</f>
        <v/>
      </c>
      <c r="H356" s="31" t="str">
        <f>IFERROR(IF(E356="","",D356-C356-E356),"")</f>
        <v/>
      </c>
      <c r="J356" s="10">
        <f>IF(A356="","",WEEKNUM(A356,2))</f>
        <v>26</v>
      </c>
    </row>
    <row r="357" spans="1:15" ht="15.75">
      <c r="A357" s="1">
        <f>IF(A356="","",IF(MONTH(A356+1)=MONTH(A356),A356+1,""))</f>
        <v>41820</v>
      </c>
      <c r="B357" s="23" t="str">
        <f>IF($A357="","",IF(AND(WEEKDAY($A357,2)&lt;6,COUNTIF(JF,$A357)=0),INDEX($L$18:$O$18,,COLUMN()-1),""))</f>
        <v>Présent</v>
      </c>
      <c r="C357" s="51">
        <f>IF($A357="","",IF(AND(WEEKDAY($A357,2)&lt;6,COUNTIF(JF,$A357)=0),INDEX($L$18:$O$18,,COLUMN()-1),""))</f>
        <v>0.29166756666666699</v>
      </c>
      <c r="D357" s="51">
        <f>IF($A357="","",IF(AND(WEEKDAY($A357,2)&lt;6,COUNTIF(JF,$A357)=0),INDEX($L$18:$O$18,,COLUMN()-1),""))</f>
        <v>0.61458526666666702</v>
      </c>
      <c r="E357" s="51">
        <f>IF($A357="","",IF(AND(WEEKDAY($A357,2)&lt;6,COUNTIF(JF,$A357)=0),INDEX($L$18:$O$18,,COLUMN()-1),""))</f>
        <v>3.1250066666666701E-2</v>
      </c>
      <c r="F357" s="31">
        <f>IFERROR(IF(H357="","",(H357-G357)),"")</f>
        <v>0.29166666666666669</v>
      </c>
      <c r="G357" s="31">
        <f>IFERROR(IF(H357&lt;$P$22,$P$23,IF(H357&gt;$P$22,(H357-$P$22))),"")</f>
        <v>9.6666666665745637E-7</v>
      </c>
      <c r="H357" s="31">
        <f>IFERROR(IF(E357="","",D357-C357-E357),"")</f>
        <v>0.29166763333333334</v>
      </c>
      <c r="J357" s="10">
        <f>IF(A357="","",WEEKNUM(A357,2))</f>
        <v>27</v>
      </c>
    </row>
    <row r="358" spans="1:15" ht="15.75">
      <c r="A358" s="1" t="str">
        <f>IF(A357="","",IF(MONTH(A357+1)=MONTH(A357),A357+1,""))</f>
        <v/>
      </c>
      <c r="B358" s="23" t="str">
        <f>IF($A358="","",IF(AND(WEEKDAY($A358,2)&lt;6,COUNTIF(JF,$A358)=0),INDEX($L$18:$O$18,,COLUMN()-1),""))</f>
        <v/>
      </c>
      <c r="C358" s="51" t="str">
        <f>IF($A358="","",IF(AND(WEEKDAY($A358,2)&lt;6,COUNTIF(JF,$A358)=0),INDEX($L$18:$O$18,,COLUMN()-1),""))</f>
        <v/>
      </c>
      <c r="D358" s="51" t="str">
        <f>IF($A358="","",IF(AND(WEEKDAY($A358,2)&lt;6,COUNTIF(JF,$A358)=0),INDEX($L$18:$O$18,,COLUMN()-1),""))</f>
        <v/>
      </c>
      <c r="E358" s="51" t="str">
        <f>IF($A358="","",IF(AND(WEEKDAY($A358,2)&lt;6,COUNTIF(JF,$A358)=0),INDEX($L$18:$O$18,,COLUMN()-1),""))</f>
        <v/>
      </c>
      <c r="F358" s="31" t="str">
        <f>IFERROR(IF(H358="","",(H358-G358)),"")</f>
        <v/>
      </c>
      <c r="G358" s="31" t="str">
        <f>IFERROR(IF(H358&lt;$P$22,$P$23,IF(H358&gt;$P$22,(H358-$P$22))),"")</f>
        <v/>
      </c>
      <c r="H358" s="31" t="str">
        <f>IFERROR(IF(E358="","",D358-C358-E358),"")</f>
        <v/>
      </c>
      <c r="J358" s="10" t="str">
        <f>IF(A358="","",WEEKNUM(A358,2))</f>
        <v/>
      </c>
    </row>
    <row r="359" spans="1:15" ht="47.25">
      <c r="A359" s="1"/>
      <c r="B359" s="37" t="s">
        <v>54</v>
      </c>
      <c r="C359" s="38" t="s">
        <v>53</v>
      </c>
      <c r="D359" s="38" t="s">
        <v>52</v>
      </c>
      <c r="E359" s="39" t="s">
        <v>50</v>
      </c>
      <c r="F359" s="40" t="s">
        <v>51</v>
      </c>
      <c r="G359" s="40"/>
      <c r="H359" s="40" t="s">
        <v>55</v>
      </c>
    </row>
    <row r="360" spans="1:15" ht="15.75">
      <c r="A360" s="29" t="s">
        <v>105</v>
      </c>
      <c r="B360" s="34">
        <f>SUMIF($J$328:$J$358,$J360,$H$328:$H$358)+SUMIF($J$266:$J$296,$J302,$H$266:$H$296)</f>
        <v>1.4583381666666666</v>
      </c>
      <c r="C360" s="35">
        <f>IFERROR((IF(B360="","",IF(B360&lt;$P$24,($P$24-B360),0))),"")</f>
        <v>0</v>
      </c>
      <c r="D360" s="34">
        <f>IFERROR((IF(B360="","",IF(B360&gt;=$P$24,$P$24,B360))),"")</f>
        <v>1.458337833333335</v>
      </c>
      <c r="E360" s="36">
        <f>IFERROR(IF(B360="","",IF(B360&lt;=$P$24,0,IF(B360&lt;$P$25,B360-$P$24,$P$26))),"")</f>
        <v>3.3333333160356915E-7</v>
      </c>
      <c r="F360" s="32">
        <f>IFERROR(IF(B360="","",IF(B360&gt;$P$25,B360-$P$25,0)),"")</f>
        <v>0</v>
      </c>
      <c r="G360" s="32"/>
      <c r="H360" s="42"/>
      <c r="J360" s="10">
        <v>22</v>
      </c>
    </row>
    <row r="361" spans="1:15" ht="15.75">
      <c r="A361" s="29" t="s">
        <v>106</v>
      </c>
      <c r="B361" s="34">
        <f>SUMIF($J$328:$J$358,$J361,$H$328:$H$358)</f>
        <v>1.4583381666666666</v>
      </c>
      <c r="C361" s="35">
        <f>IFERROR((IF(B361="","",IF(B361&lt;$P$24,($P$24-B361),0))),"")</f>
        <v>0</v>
      </c>
      <c r="D361" s="34">
        <f>IFERROR((IF(B361="","",IF(B361&gt;=$P$24,$P$24,B361))),"")</f>
        <v>1.458337833333335</v>
      </c>
      <c r="E361" s="36">
        <f>IFERROR(IF(B361="","",IF(B361&lt;=$P$24,0,IF(B361&lt;$P$25,B361-$P$24,$P$26))),"")</f>
        <v>3.3333333160356915E-7</v>
      </c>
      <c r="F361" s="32">
        <f>IFERROR(IF(B361="","",IF(B361&gt;$P$25,B361-$P$25,0)),"")</f>
        <v>0</v>
      </c>
      <c r="G361" s="32"/>
      <c r="H361" s="42"/>
      <c r="J361" s="10">
        <f>J360+1</f>
        <v>23</v>
      </c>
    </row>
    <row r="362" spans="1:15" ht="15.75">
      <c r="A362" s="29" t="s">
        <v>107</v>
      </c>
      <c r="B362" s="34">
        <f>SUMIF($J$328:$J$358,$J362,$H$328:$H$358)</f>
        <v>1.4583381666666666</v>
      </c>
      <c r="C362" s="35">
        <f>IFERROR((IF(B362="","",IF(B362&lt;$P$24,($P$24-B362),0))),"")</f>
        <v>0</v>
      </c>
      <c r="D362" s="34">
        <f>IFERROR((IF(B362="","",IF(B362&gt;=$P$24,$P$24,B362))),"")</f>
        <v>1.458337833333335</v>
      </c>
      <c r="E362" s="36">
        <f>IFERROR(IF(B362="","",IF(B362&lt;=$P$24,0,IF(B362&lt;$P$25,B362-$P$24,$P$26))),"")</f>
        <v>3.3333333160356915E-7</v>
      </c>
      <c r="F362" s="32">
        <f>IFERROR(IF(B362="","",IF(B362&gt;$P$25,B362-$P$25,0)),"")</f>
        <v>0</v>
      </c>
      <c r="G362" s="32"/>
      <c r="H362" s="42"/>
      <c r="J362" s="10">
        <f>J361+1</f>
        <v>24</v>
      </c>
    </row>
    <row r="363" spans="1:15" ht="15.75">
      <c r="A363" s="29" t="s">
        <v>108</v>
      </c>
      <c r="B363" s="34">
        <f>SUMIF($J$328:$J$358,$J363,$H$328:$H$358)</f>
        <v>1.4583381666666666</v>
      </c>
      <c r="C363" s="35">
        <f>IFERROR((IF(B363="","",IF(B363&lt;$P$24,($P$24-B363),0))),"")</f>
        <v>0</v>
      </c>
      <c r="D363" s="34">
        <f>IFERROR((IF(B363="","",IF(B363&gt;=$P$24,$P$24,B363))),"")</f>
        <v>1.458337833333335</v>
      </c>
      <c r="E363" s="36">
        <f>IFERROR(IF(B363="","",IF(B363&lt;=$P$24,0,IF(B363&lt;$P$25,B363-$P$24,$P$26))),"")</f>
        <v>3.3333333160356915E-7</v>
      </c>
      <c r="F363" s="32">
        <f>IFERROR(IF(B363="","",IF(B363&gt;$P$25,B363-$P$25,0)),"")</f>
        <v>0</v>
      </c>
      <c r="G363" s="32"/>
      <c r="H363" s="42"/>
      <c r="J363" s="10">
        <f>J362+1</f>
        <v>25</v>
      </c>
    </row>
    <row r="364" spans="1:15" ht="15.75">
      <c r="A364" s="29" t="s">
        <v>109</v>
      </c>
      <c r="B364" s="34">
        <f>SUMIF($J$328:$J$358,$J364,$H$328:$H$358)</f>
        <v>1.4583381666666666</v>
      </c>
      <c r="C364" s="35">
        <f>IFERROR((IF(B364="","",IF(B364&lt;$P$24,($P$24-B364),0))),"")</f>
        <v>0</v>
      </c>
      <c r="D364" s="34">
        <f>IFERROR((IF(B364="","",IF(B364&gt;=$P$24,$P$24,B364))),"")</f>
        <v>1.458337833333335</v>
      </c>
      <c r="E364" s="36">
        <f>IFERROR(IF(B364="","",IF(B364&lt;=$P$24,0,IF(B364&lt;$P$25,B364-$P$24,$P$26))),"")</f>
        <v>3.3333333160356915E-7</v>
      </c>
      <c r="F364" s="32">
        <f>IFERROR(IF(B364="","",IF(B364&gt;$P$25,B364-$P$25,0)),"")</f>
        <v>0</v>
      </c>
      <c r="G364" s="32"/>
      <c r="H364" s="42"/>
      <c r="J364" s="10">
        <f>J363+1</f>
        <v>26</v>
      </c>
    </row>
    <row r="365" spans="1:15" ht="15.75">
      <c r="A365" s="29" t="s">
        <v>110</v>
      </c>
      <c r="B365" s="34">
        <f>SUMIF(J329:J359,J365,H329:H359)</f>
        <v>0.29166763333333334</v>
      </c>
      <c r="C365" s="35">
        <v>0</v>
      </c>
      <c r="D365" s="34">
        <f>B365</f>
        <v>0.29166763333333334</v>
      </c>
      <c r="E365" s="36">
        <v>0</v>
      </c>
      <c r="F365" s="32">
        <v>0</v>
      </c>
      <c r="G365" s="32"/>
      <c r="H365" s="42"/>
      <c r="J365" s="10">
        <f>J364+1</f>
        <v>27</v>
      </c>
      <c r="K365" s="10" t="s">
        <v>77</v>
      </c>
      <c r="L365" s="52">
        <f>DATE($G$8,1,1)</f>
        <v>41640</v>
      </c>
      <c r="M365" s="10">
        <f>G431</f>
        <v>0</v>
      </c>
      <c r="N365" s="52">
        <f>DATE(G432,MONTH(1&amp;M365),1)</f>
        <v>1</v>
      </c>
      <c r="O365" s="10">
        <f>INT(MOD(INT((N365-2)/7)+0.6,52+5/28))+1</f>
        <v>52</v>
      </c>
    </row>
    <row r="366" spans="1:15" ht="15.75">
      <c r="A366" s="12" t="s">
        <v>19</v>
      </c>
      <c r="B366" s="33">
        <f>SUM(B360:B365)</f>
        <v>7.5833584666666667</v>
      </c>
      <c r="C366" s="33">
        <f>SUM(C360:C365)</f>
        <v>0</v>
      </c>
      <c r="D366" s="33">
        <f>SUM(D360:D365)</f>
        <v>7.5833568000000087</v>
      </c>
      <c r="E366" s="33">
        <f>SUM(E360:E365)</f>
        <v>1.6666666580178457E-6</v>
      </c>
      <c r="F366" s="33">
        <f>SUM(F360:F365)</f>
        <v>0</v>
      </c>
      <c r="G366" s="33"/>
      <c r="H366" s="43">
        <f>($AD$3*$AC$3*24)+(E366*24*$AC$4)+($AC$5*F366*24)-(C366*$AC$3*24)</f>
        <v>1600.0005274708972</v>
      </c>
      <c r="K366" s="10" t="s">
        <v>76</v>
      </c>
      <c r="L366" s="23" t="s">
        <v>25</v>
      </c>
      <c r="M366" s="27">
        <v>0.29166756666666699</v>
      </c>
      <c r="N366" s="27">
        <v>0.61458526666666702</v>
      </c>
      <c r="O366" s="30">
        <v>3.1250066666666701E-2</v>
      </c>
    </row>
    <row r="373" spans="1:9" ht="81" customHeight="1">
      <c r="D373" s="53" t="s">
        <v>0</v>
      </c>
      <c r="E373" s="53"/>
      <c r="F373" s="53"/>
      <c r="G373" s="53"/>
      <c r="H373" s="53"/>
      <c r="I373" s="53"/>
    </row>
    <row r="374" spans="1:9">
      <c r="D374" s="53"/>
      <c r="E374" s="53"/>
      <c r="F374" s="53"/>
      <c r="G374" s="53"/>
      <c r="H374" s="53"/>
      <c r="I374" s="53"/>
    </row>
    <row r="375" spans="1:9" ht="32.25" customHeight="1">
      <c r="D375" s="53"/>
      <c r="E375" s="53"/>
      <c r="F375" s="53"/>
      <c r="G375" s="53"/>
      <c r="H375" s="53"/>
      <c r="I375" s="53"/>
    </row>
    <row r="376" spans="1:9">
      <c r="D376" s="54" t="s">
        <v>1</v>
      </c>
      <c r="E376" s="54"/>
      <c r="F376" s="54"/>
      <c r="G376" s="54"/>
      <c r="H376" s="54"/>
      <c r="I376" s="54"/>
    </row>
    <row r="377" spans="1:9">
      <c r="D377" s="54"/>
      <c r="E377" s="54"/>
      <c r="F377" s="54"/>
      <c r="G377" s="54"/>
      <c r="H377" s="54"/>
      <c r="I377" s="54"/>
    </row>
    <row r="379" spans="1:9" ht="26.25">
      <c r="A379" s="9" t="s">
        <v>2</v>
      </c>
      <c r="B379" s="67">
        <f>$B$317</f>
        <v>1</v>
      </c>
      <c r="C379" s="67"/>
      <c r="D379" s="67"/>
      <c r="G379" s="55" t="s">
        <v>42</v>
      </c>
      <c r="H379" s="56"/>
    </row>
    <row r="380" spans="1:9" ht="26.25">
      <c r="A380" s="9" t="s">
        <v>3</v>
      </c>
      <c r="B380" s="65" t="str">
        <f>VLOOKUP(B379,Numero,2,FALSE)</f>
        <v>SMITH</v>
      </c>
      <c r="C380" s="65"/>
      <c r="D380" s="65"/>
      <c r="G380" s="57">
        <v>2014</v>
      </c>
      <c r="H380" s="58"/>
    </row>
    <row r="381" spans="1:9" ht="26.25">
      <c r="A381" s="9" t="s">
        <v>4</v>
      </c>
      <c r="B381" s="65" t="str">
        <f>VLOOKUP(B379,Numero,3,FALSE)</f>
        <v>Allan</v>
      </c>
      <c r="C381" s="65"/>
      <c r="D381" s="65"/>
      <c r="G381" s="59"/>
      <c r="H381" s="60"/>
    </row>
    <row r="382" spans="1:9" ht="21">
      <c r="A382" s="9" t="s">
        <v>6</v>
      </c>
      <c r="B382" s="62" t="str">
        <f>VLOOKUP(B379,Numero,5,FALSE)</f>
        <v>12 rue des tilleuls</v>
      </c>
      <c r="C382" s="63"/>
      <c r="D382" s="64"/>
    </row>
    <row r="383" spans="1:9" ht="21">
      <c r="A383" s="9" t="s">
        <v>7</v>
      </c>
      <c r="B383" s="62">
        <f>VLOOKUP(B379,Numero,6,FALSE)</f>
        <v>57000</v>
      </c>
      <c r="C383" s="63"/>
      <c r="D383" s="64"/>
    </row>
    <row r="384" spans="1:9" ht="21">
      <c r="A384" s="9" t="s">
        <v>8</v>
      </c>
      <c r="B384" s="62" t="str">
        <f>VLOOKUP(B379,Numero,7,FALSE)</f>
        <v>Metz</v>
      </c>
      <c r="C384" s="63"/>
      <c r="D384" s="64"/>
    </row>
    <row r="385" spans="1:10" ht="18.75">
      <c r="A385" s="9" t="s">
        <v>9</v>
      </c>
      <c r="B385" s="66" t="str">
        <f>VLOOKUP(B379,Numero,4,FALSE)</f>
        <v>Direction</v>
      </c>
      <c r="C385" s="66"/>
      <c r="D385" s="66"/>
    </row>
    <row r="386" spans="1:10" ht="15.75">
      <c r="A386" s="9" t="s">
        <v>11</v>
      </c>
      <c r="B386" s="61" t="s">
        <v>71</v>
      </c>
      <c r="C386" s="61"/>
      <c r="D386" s="61"/>
    </row>
    <row r="388" spans="1:10" ht="15.75" thickBot="1"/>
    <row r="389" spans="1:10" ht="30.75" thickBot="1">
      <c r="A389" s="18"/>
      <c r="B389" s="24" t="s">
        <v>13</v>
      </c>
      <c r="C389" s="19" t="s">
        <v>14</v>
      </c>
      <c r="D389" s="19" t="s">
        <v>15</v>
      </c>
      <c r="E389" s="19" t="s">
        <v>16</v>
      </c>
      <c r="F389" s="19" t="s">
        <v>17</v>
      </c>
      <c r="G389" s="19" t="s">
        <v>18</v>
      </c>
      <c r="H389" s="20" t="s">
        <v>19</v>
      </c>
      <c r="J389" s="10" t="s">
        <v>78</v>
      </c>
    </row>
    <row r="390" spans="1:10" ht="15.75">
      <c r="A390" s="25">
        <f>DATE($G$380,MONTH(1&amp;$G$379),1)</f>
        <v>41821</v>
      </c>
      <c r="B390" s="23" t="str">
        <f>IF(AND(WEEKDAY($A390,2)&lt;6,COUNTIF(JF,$A390)=0),INDEX($L$18:$O$18,,COLUMN()-1),"")</f>
        <v>Présent</v>
      </c>
      <c r="C390" s="51">
        <f>IF(AND(WEEKDAY($A390,2)&lt;6,COUNTIF(JF,$A390)=0),INDEX($L$18:$O$18,,COLUMN()-1),"")</f>
        <v>0.29166756666666699</v>
      </c>
      <c r="D390" s="51">
        <f>IF(AND(WEEKDAY($A390,2)&lt;6,COUNTIF(JF,$A390)=0),INDEX($L$18:$O$18,,COLUMN()-1),"")</f>
        <v>0.61458526666666702</v>
      </c>
      <c r="E390" s="51">
        <f>IF(AND(WEEKDAY($A390,2)&lt;6,COUNTIF(JF,$A390)=0),INDEX($L$18:$O$18,,COLUMN()-1),"")</f>
        <v>3.1250066666666701E-2</v>
      </c>
      <c r="F390" s="31">
        <f>IFERROR(IF(H390="","",(H390-G390)),"")</f>
        <v>0.29166666666666669</v>
      </c>
      <c r="G390" s="31">
        <f>IFERROR(IF(H390&lt;$P$22,$P$23,IF(H390&gt;$P$22,(H390-$P$22))),"")</f>
        <v>9.6666666665745637E-7</v>
      </c>
      <c r="H390" s="31">
        <f>IFERROR(IF(E390="","",D390-C390-E390),"")</f>
        <v>0.29166763333333334</v>
      </c>
      <c r="J390" s="10">
        <f>WEEKNUM(A390,2)</f>
        <v>27</v>
      </c>
    </row>
    <row r="391" spans="1:10" ht="15.75">
      <c r="A391" s="1">
        <f>A390+1</f>
        <v>41822</v>
      </c>
      <c r="B391" s="23" t="str">
        <f>IF(AND(WEEKDAY($A391,2)&lt;6,COUNTIF(JF,$A391)=0),INDEX($L$18:$O$18,,COLUMN()-1),"")</f>
        <v>Présent</v>
      </c>
      <c r="C391" s="51">
        <f>IF(AND(WEEKDAY($A391,2)&lt;6,COUNTIF(JF,$A391)=0),INDEX($L$18:$O$18,,COLUMN()-1),"")</f>
        <v>0.29166756666666699</v>
      </c>
      <c r="D391" s="51">
        <f>IF(AND(WEEKDAY($A391,2)&lt;6,COUNTIF(JF,$A391)=0),INDEX($L$18:$O$18,,COLUMN()-1),"")</f>
        <v>0.61458526666666702</v>
      </c>
      <c r="E391" s="51">
        <f>IF(AND(WEEKDAY($A391,2)&lt;6,COUNTIF(JF,$A391)=0),INDEX($L$18:$O$18,,COLUMN()-1),"")</f>
        <v>3.1250066666666701E-2</v>
      </c>
      <c r="F391" s="31">
        <f>IFERROR(IF(H391="","",(H391-G391)),"")</f>
        <v>0.29166666666666669</v>
      </c>
      <c r="G391" s="31">
        <f>IFERROR(IF(H391&lt;$P$22,$P$23,IF(H391&gt;$P$22,(H391-$P$22))),"")</f>
        <v>9.6666666665745637E-7</v>
      </c>
      <c r="H391" s="31">
        <f>IFERROR(IF(E391="","",D391-C391-E391),"")</f>
        <v>0.29166763333333334</v>
      </c>
      <c r="J391" s="10">
        <f>WEEKNUM(A391,2)</f>
        <v>27</v>
      </c>
    </row>
    <row r="392" spans="1:10" ht="15.75">
      <c r="A392" s="1">
        <f>A391+1</f>
        <v>41823</v>
      </c>
      <c r="B392" s="23" t="str">
        <f>IF(AND(WEEKDAY($A392,2)&lt;6,COUNTIF(JF,$A392)=0),INDEX($L$18:$O$18,,COLUMN()-1),"")</f>
        <v>Présent</v>
      </c>
      <c r="C392" s="51">
        <f>IF(AND(WEEKDAY($A392,2)&lt;6,COUNTIF(JF,$A392)=0),INDEX($L$18:$O$18,,COLUMN()-1),"")</f>
        <v>0.29166756666666699</v>
      </c>
      <c r="D392" s="51">
        <f>IF(AND(WEEKDAY($A392,2)&lt;6,COUNTIF(JF,$A392)=0),INDEX($L$18:$O$18,,COLUMN()-1),"")</f>
        <v>0.61458526666666702</v>
      </c>
      <c r="E392" s="51">
        <f>IF(AND(WEEKDAY($A392,2)&lt;6,COUNTIF(JF,$A392)=0),INDEX($L$18:$O$18,,COLUMN()-1),"")</f>
        <v>3.1250066666666701E-2</v>
      </c>
      <c r="F392" s="31">
        <f>IFERROR(IF(H392="","",(H392-G392)),"")</f>
        <v>0.29166666666666669</v>
      </c>
      <c r="G392" s="31">
        <f>IFERROR(IF(H392&lt;$P$22,$P$23,IF(H392&gt;$P$22,(H392-$P$22))),"")</f>
        <v>9.6666666665745637E-7</v>
      </c>
      <c r="H392" s="31">
        <f>IFERROR(IF(E392="","",D392-C392-E392),"")</f>
        <v>0.29166763333333334</v>
      </c>
      <c r="J392" s="10">
        <f>WEEKNUM(A392,2)</f>
        <v>27</v>
      </c>
    </row>
    <row r="393" spans="1:10" ht="15.75">
      <c r="A393" s="1">
        <f>A392+1</f>
        <v>41824</v>
      </c>
      <c r="B393" s="23" t="str">
        <f>IF(AND(WEEKDAY($A393,2)&lt;6,COUNTIF(JF,$A393)=0),INDEX($L$18:$O$18,,COLUMN()-1),"")</f>
        <v>Présent</v>
      </c>
      <c r="C393" s="51">
        <f>IF(AND(WEEKDAY($A393,2)&lt;6,COUNTIF(JF,$A393)=0),INDEX($L$18:$O$18,,COLUMN()-1),"")</f>
        <v>0.29166756666666699</v>
      </c>
      <c r="D393" s="51">
        <f>IF(AND(WEEKDAY($A393,2)&lt;6,COUNTIF(JF,$A393)=0),INDEX($L$18:$O$18,,COLUMN()-1),"")</f>
        <v>0.61458526666666702</v>
      </c>
      <c r="E393" s="51">
        <f>IF(AND(WEEKDAY($A393,2)&lt;6,COUNTIF(JF,$A393)=0),INDEX($L$18:$O$18,,COLUMN()-1),"")</f>
        <v>3.1250066666666701E-2</v>
      </c>
      <c r="F393" s="31">
        <f>IFERROR(IF(H393="","",(H393-G393)),"")</f>
        <v>0.29166666666666669</v>
      </c>
      <c r="G393" s="31">
        <f>IFERROR(IF(H393&lt;$P$22,$P$23,IF(H393&gt;$P$22,(H393-$P$22))),"")</f>
        <v>9.6666666665745637E-7</v>
      </c>
      <c r="H393" s="31">
        <f>IFERROR(IF(E393="","",D393-C393-E393),"")</f>
        <v>0.29166763333333334</v>
      </c>
      <c r="J393" s="10">
        <f>WEEKNUM(A393,2)</f>
        <v>27</v>
      </c>
    </row>
    <row r="394" spans="1:10" ht="15.75">
      <c r="A394" s="1">
        <f>A393+1</f>
        <v>41825</v>
      </c>
      <c r="B394" s="23" t="str">
        <f>IF(AND(WEEKDAY($A394,2)&lt;6,COUNTIF(JF,$A394)=0),INDEX($L$18:$O$18,,COLUMN()-1),"")</f>
        <v/>
      </c>
      <c r="C394" s="51" t="str">
        <f>IF(AND(WEEKDAY($A394,2)&lt;6,COUNTIF(JF,$A394)=0),INDEX($L$18:$O$18,,COLUMN()-1),"")</f>
        <v/>
      </c>
      <c r="D394" s="51" t="str">
        <f>IF(AND(WEEKDAY($A394,2)&lt;6,COUNTIF(JF,$A394)=0),INDEX($L$18:$O$18,,COLUMN()-1),"")</f>
        <v/>
      </c>
      <c r="E394" s="51" t="str">
        <f>IF(AND(WEEKDAY($A394,2)&lt;6,COUNTIF(JF,$A394)=0),INDEX($L$18:$O$18,,COLUMN()-1),"")</f>
        <v/>
      </c>
      <c r="F394" s="31" t="str">
        <f>IFERROR(IF(H394="","",(H394-G394)),"")</f>
        <v/>
      </c>
      <c r="G394" s="31" t="str">
        <f>IFERROR(IF(H394&lt;$P$22,$P$23,IF(H394&gt;$P$22,(H394-$P$22))),"")</f>
        <v/>
      </c>
      <c r="H394" s="31" t="str">
        <f>IFERROR(IF(E394="","",D394-C394-E394),"")</f>
        <v/>
      </c>
      <c r="J394" s="10">
        <f>WEEKNUM(A394,2)</f>
        <v>27</v>
      </c>
    </row>
    <row r="395" spans="1:10" ht="15.75">
      <c r="A395" s="1">
        <f>A394+1</f>
        <v>41826</v>
      </c>
      <c r="B395" s="23" t="str">
        <f>IF(AND(WEEKDAY($A395,2)&lt;6,COUNTIF(JF,$A395)=0),INDEX($L$18:$O$18,,COLUMN()-1),"")</f>
        <v/>
      </c>
      <c r="C395" s="51" t="str">
        <f>IF(AND(WEEKDAY($A395,2)&lt;6,COUNTIF(JF,$A395)=0),INDEX($L$18:$O$18,,COLUMN()-1),"")</f>
        <v/>
      </c>
      <c r="D395" s="51" t="str">
        <f>IF(AND(WEEKDAY($A395,2)&lt;6,COUNTIF(JF,$A395)=0),INDEX($L$18:$O$18,,COLUMN()-1),"")</f>
        <v/>
      </c>
      <c r="E395" s="51" t="str">
        <f>IF(AND(WEEKDAY($A395,2)&lt;6,COUNTIF(JF,$A395)=0),INDEX($L$18:$O$18,,COLUMN()-1),"")</f>
        <v/>
      </c>
      <c r="F395" s="31" t="str">
        <f>IFERROR(IF(H395="","",(H395-G395)),"")</f>
        <v/>
      </c>
      <c r="G395" s="31" t="str">
        <f>IFERROR(IF(H395&lt;$P$22,$P$23,IF(H395&gt;$P$22,(H395-$P$22))),"")</f>
        <v/>
      </c>
      <c r="H395" s="31" t="str">
        <f>IFERROR(IF(E395="","",D395-C395-E395),"")</f>
        <v/>
      </c>
      <c r="J395" s="10">
        <f>WEEKNUM(A395,2)</f>
        <v>27</v>
      </c>
    </row>
    <row r="396" spans="1:10" ht="15.75">
      <c r="A396" s="1">
        <f>A395+1</f>
        <v>41827</v>
      </c>
      <c r="B396" s="23" t="str">
        <f>IF(AND(WEEKDAY($A396,2)&lt;6,COUNTIF(JF,$A396)=0),INDEX($L$18:$O$18,,COLUMN()-1),"")</f>
        <v>Présent</v>
      </c>
      <c r="C396" s="51">
        <f>IF(AND(WEEKDAY($A396,2)&lt;6,COUNTIF(JF,$A396)=0),INDEX($L$18:$O$18,,COLUMN()-1),"")</f>
        <v>0.29166756666666699</v>
      </c>
      <c r="D396" s="51">
        <f>IF(AND(WEEKDAY($A396,2)&lt;6,COUNTIF(JF,$A396)=0),INDEX($L$18:$O$18,,COLUMN()-1),"")</f>
        <v>0.61458526666666702</v>
      </c>
      <c r="E396" s="51">
        <f>IF(AND(WEEKDAY($A396,2)&lt;6,COUNTIF(JF,$A396)=0),INDEX($L$18:$O$18,,COLUMN()-1),"")</f>
        <v>3.1250066666666701E-2</v>
      </c>
      <c r="F396" s="31">
        <f>IFERROR(IF(H396="","",(H396-G396)),"")</f>
        <v>0.29166666666666669</v>
      </c>
      <c r="G396" s="31">
        <f>IFERROR(IF(H396&lt;$P$22,$P$23,IF(H396&gt;$P$22,(H396-$P$22))),"")</f>
        <v>9.6666666665745637E-7</v>
      </c>
      <c r="H396" s="31">
        <f>IFERROR(IF(E396="","",D396-C396-E396),"")</f>
        <v>0.29166763333333334</v>
      </c>
      <c r="J396" s="10">
        <f>WEEKNUM(A396,2)</f>
        <v>28</v>
      </c>
    </row>
    <row r="397" spans="1:10" ht="15.75">
      <c r="A397" s="1">
        <f>A396+1</f>
        <v>41828</v>
      </c>
      <c r="B397" s="23" t="str">
        <f>IF(AND(WEEKDAY($A397,2)&lt;6,COUNTIF(JF,$A397)=0),INDEX($L$18:$O$18,,COLUMN()-1),"")</f>
        <v>Présent</v>
      </c>
      <c r="C397" s="51">
        <f>IF(AND(WEEKDAY($A397,2)&lt;6,COUNTIF(JF,$A397)=0),INDEX($L$18:$O$18,,COLUMN()-1),"")</f>
        <v>0.29166756666666699</v>
      </c>
      <c r="D397" s="51">
        <f>IF(AND(WEEKDAY($A397,2)&lt;6,COUNTIF(JF,$A397)=0),INDEX($L$18:$O$18,,COLUMN()-1),"")</f>
        <v>0.61458526666666702</v>
      </c>
      <c r="E397" s="51">
        <f>IF(AND(WEEKDAY($A397,2)&lt;6,COUNTIF(JF,$A397)=0),INDEX($L$18:$O$18,,COLUMN()-1),"")</f>
        <v>3.1250066666666701E-2</v>
      </c>
      <c r="F397" s="31">
        <f>IFERROR(IF(H397="","",(H397-G397)),"")</f>
        <v>0.29166666666666669</v>
      </c>
      <c r="G397" s="31">
        <f>IFERROR(IF(H397&lt;$P$22,$P$23,IF(H397&gt;$P$22,(H397-$P$22))),"")</f>
        <v>9.6666666665745637E-7</v>
      </c>
      <c r="H397" s="31">
        <f>IFERROR(IF(E397="","",D397-C397-E397),"")</f>
        <v>0.29166763333333334</v>
      </c>
      <c r="J397" s="10">
        <f>WEEKNUM(A397,2)</f>
        <v>28</v>
      </c>
    </row>
    <row r="398" spans="1:10" ht="15.75">
      <c r="A398" s="1">
        <f>A397+1</f>
        <v>41829</v>
      </c>
      <c r="B398" s="23" t="str">
        <f>IF(AND(WEEKDAY($A398,2)&lt;6,COUNTIF(JF,$A398)=0),INDEX($L$18:$O$18,,COLUMN()-1),"")</f>
        <v>Présent</v>
      </c>
      <c r="C398" s="51">
        <f>IF(AND(WEEKDAY($A398,2)&lt;6,COUNTIF(JF,$A398)=0),INDEX($L$18:$O$18,,COLUMN()-1),"")</f>
        <v>0.29166756666666699</v>
      </c>
      <c r="D398" s="51">
        <f>IF(AND(WEEKDAY($A398,2)&lt;6,COUNTIF(JF,$A398)=0),INDEX($L$18:$O$18,,COLUMN()-1),"")</f>
        <v>0.61458526666666702</v>
      </c>
      <c r="E398" s="51">
        <f>IF(AND(WEEKDAY($A398,2)&lt;6,COUNTIF(JF,$A398)=0),INDEX($L$18:$O$18,,COLUMN()-1),"")</f>
        <v>3.1250066666666701E-2</v>
      </c>
      <c r="F398" s="31">
        <f>IFERROR(IF(H398="","",(H398-G398)),"")</f>
        <v>0.29166666666666669</v>
      </c>
      <c r="G398" s="31">
        <f>IFERROR(IF(H398&lt;$P$22,$P$23,IF(H398&gt;$P$22,(H398-$P$22))),"")</f>
        <v>9.6666666665745637E-7</v>
      </c>
      <c r="H398" s="31">
        <f>IFERROR(IF(E398="","",D398-C398-E398),"")</f>
        <v>0.29166763333333334</v>
      </c>
      <c r="J398" s="10">
        <f>WEEKNUM(A398,2)</f>
        <v>28</v>
      </c>
    </row>
    <row r="399" spans="1:10" ht="15.75">
      <c r="A399" s="1">
        <f>A398+1</f>
        <v>41830</v>
      </c>
      <c r="B399" s="23" t="str">
        <f>IF(AND(WEEKDAY($A399,2)&lt;6,COUNTIF(JF,$A399)=0),INDEX($L$18:$O$18,,COLUMN()-1),"")</f>
        <v>Présent</v>
      </c>
      <c r="C399" s="51">
        <f>IF(AND(WEEKDAY($A399,2)&lt;6,COUNTIF(JF,$A399)=0),INDEX($L$18:$O$18,,COLUMN()-1),"")</f>
        <v>0.29166756666666699</v>
      </c>
      <c r="D399" s="51">
        <f>IF(AND(WEEKDAY($A399,2)&lt;6,COUNTIF(JF,$A399)=0),INDEX($L$18:$O$18,,COLUMN()-1),"")</f>
        <v>0.61458526666666702</v>
      </c>
      <c r="E399" s="51">
        <f>IF(AND(WEEKDAY($A399,2)&lt;6,COUNTIF(JF,$A399)=0),INDEX($L$18:$O$18,,COLUMN()-1),"")</f>
        <v>3.1250066666666701E-2</v>
      </c>
      <c r="F399" s="31">
        <f>IFERROR(IF(H399="","",(H399-G399)),"")</f>
        <v>0.29166666666666669</v>
      </c>
      <c r="G399" s="31">
        <f>IFERROR(IF(H399&lt;$P$22,$P$23,IF(H399&gt;$P$22,(H399-$P$22))),"")</f>
        <v>9.6666666665745637E-7</v>
      </c>
      <c r="H399" s="31">
        <f>IFERROR(IF(E399="","",D399-C399-E399),"")</f>
        <v>0.29166763333333334</v>
      </c>
      <c r="J399" s="10">
        <f>WEEKNUM(A399,2)</f>
        <v>28</v>
      </c>
    </row>
    <row r="400" spans="1:10" ht="15.75">
      <c r="A400" s="1">
        <f>A399+1</f>
        <v>41831</v>
      </c>
      <c r="B400" s="23" t="str">
        <f>IF(AND(WEEKDAY($A400,2)&lt;6,COUNTIF(JF,$A400)=0),INDEX($L$18:$O$18,,COLUMN()-1),"")</f>
        <v>Présent</v>
      </c>
      <c r="C400" s="51">
        <f>IF(AND(WEEKDAY($A400,2)&lt;6,COUNTIF(JF,$A400)=0),INDEX($L$18:$O$18,,COLUMN()-1),"")</f>
        <v>0.29166756666666699</v>
      </c>
      <c r="D400" s="51">
        <f>IF(AND(WEEKDAY($A400,2)&lt;6,COUNTIF(JF,$A400)=0),INDEX($L$18:$O$18,,COLUMN()-1),"")</f>
        <v>0.61458526666666702</v>
      </c>
      <c r="E400" s="51">
        <f>IF(AND(WEEKDAY($A400,2)&lt;6,COUNTIF(JF,$A400)=0),INDEX($L$18:$O$18,,COLUMN()-1),"")</f>
        <v>3.1250066666666701E-2</v>
      </c>
      <c r="F400" s="31">
        <f>IFERROR(IF(H400="","",(H400-G400)),"")</f>
        <v>0.29166666666666669</v>
      </c>
      <c r="G400" s="31">
        <f>IFERROR(IF(H400&lt;$P$22,$P$23,IF(H400&gt;$P$22,(H400-$P$22))),"")</f>
        <v>9.6666666665745637E-7</v>
      </c>
      <c r="H400" s="31">
        <f>IFERROR(IF(E400="","",D400-C400-E400),"")</f>
        <v>0.29166763333333334</v>
      </c>
      <c r="J400" s="10">
        <f>WEEKNUM(A400,2)</f>
        <v>28</v>
      </c>
    </row>
    <row r="401" spans="1:10" ht="15.75">
      <c r="A401" s="1">
        <f>A400+1</f>
        <v>41832</v>
      </c>
      <c r="B401" s="23" t="str">
        <f>IF(AND(WEEKDAY($A401,2)&lt;6,COUNTIF(JF,$A401)=0),INDEX($L$18:$O$18,,COLUMN()-1),"")</f>
        <v/>
      </c>
      <c r="C401" s="51" t="str">
        <f>IF(AND(WEEKDAY($A401,2)&lt;6,COUNTIF(JF,$A401)=0),INDEX($L$18:$O$18,,COLUMN()-1),"")</f>
        <v/>
      </c>
      <c r="D401" s="51" t="str">
        <f>IF(AND(WEEKDAY($A401,2)&lt;6,COUNTIF(JF,$A401)=0),INDEX($L$18:$O$18,,COLUMN()-1),"")</f>
        <v/>
      </c>
      <c r="E401" s="51" t="str">
        <f>IF(AND(WEEKDAY($A401,2)&lt;6,COUNTIF(JF,$A401)=0),INDEX($L$18:$O$18,,COLUMN()-1),"")</f>
        <v/>
      </c>
      <c r="F401" s="31" t="str">
        <f>IFERROR(IF(H401="","",(H401-G401)),"")</f>
        <v/>
      </c>
      <c r="G401" s="31" t="str">
        <f>IFERROR(IF(H401&lt;$P$22,$P$23,IF(H401&gt;$P$22,(H401-$P$22))),"")</f>
        <v/>
      </c>
      <c r="H401" s="31" t="str">
        <f>IFERROR(IF(E401="","",D401-C401-E401),"")</f>
        <v/>
      </c>
      <c r="J401" s="10">
        <f>WEEKNUM(A401,2)</f>
        <v>28</v>
      </c>
    </row>
    <row r="402" spans="1:10" ht="15.75">
      <c r="A402" s="1">
        <f>A401+1</f>
        <v>41833</v>
      </c>
      <c r="B402" s="23" t="str">
        <f>IF(AND(WEEKDAY($A402,2)&lt;6,COUNTIF(JF,$A402)=0),INDEX($L$18:$O$18,,COLUMN()-1),"")</f>
        <v/>
      </c>
      <c r="C402" s="51" t="str">
        <f>IF(AND(WEEKDAY($A402,2)&lt;6,COUNTIF(JF,$A402)=0),INDEX($L$18:$O$18,,COLUMN()-1),"")</f>
        <v/>
      </c>
      <c r="D402" s="51" t="str">
        <f>IF(AND(WEEKDAY($A402,2)&lt;6,COUNTIF(JF,$A402)=0),INDEX($L$18:$O$18,,COLUMN()-1),"")</f>
        <v/>
      </c>
      <c r="E402" s="51" t="str">
        <f>IF(AND(WEEKDAY($A402,2)&lt;6,COUNTIF(JF,$A402)=0),INDEX($L$18:$O$18,,COLUMN()-1),"")</f>
        <v/>
      </c>
      <c r="F402" s="31" t="str">
        <f>IFERROR(IF(H402="","",(H402-G402)),"")</f>
        <v/>
      </c>
      <c r="G402" s="31" t="str">
        <f>IFERROR(IF(H402&lt;$P$22,$P$23,IF(H402&gt;$P$22,(H402-$P$22))),"")</f>
        <v/>
      </c>
      <c r="H402" s="31" t="str">
        <f>IFERROR(IF(E402="","",D402-C402-E402),"")</f>
        <v/>
      </c>
      <c r="J402" s="10">
        <f>WEEKNUM(A402,2)</f>
        <v>28</v>
      </c>
    </row>
    <row r="403" spans="1:10" ht="15.75">
      <c r="A403" s="1">
        <f>A402+1</f>
        <v>41834</v>
      </c>
      <c r="B403" s="23" t="str">
        <f>IF(AND(WEEKDAY($A403,2)&lt;6,COUNTIF(JF,$A403)=1),INDEX($L$19:$O$19,,COLUMN()-1),"")</f>
        <v>Absent</v>
      </c>
      <c r="C403" s="51">
        <f>IF(AND(WEEKDAY($A403,2)&lt;6,COUNTIF(JF,$A403)=1),INDEX($L$19:$O$19,,COLUMN()-1),"")</f>
        <v>0.29166756666666699</v>
      </c>
      <c r="D403" s="51">
        <f>IF(AND(WEEKDAY($A403,2)&lt;6,COUNTIF(JF,$A403)=1),INDEX($L$19:$O$19,,COLUMN()-1),"")</f>
        <v>0.61458526666666702</v>
      </c>
      <c r="E403" s="51">
        <f>IF(AND(WEEKDAY($A403,2)&lt;6,COUNTIF(JF,$A403)=1),INDEX($L$19:$O$19,,COLUMN()-1),"")</f>
        <v>3.1250066666666701E-2</v>
      </c>
      <c r="F403" s="31">
        <f>IFERROR(IF(H403="","",(H403-G403)),"")</f>
        <v>0.29166666666666669</v>
      </c>
      <c r="G403" s="31">
        <f>IFERROR(IF(H403&lt;$P$22,$P$23,IF(H403&gt;$P$22,(H403-$P$22))),"")</f>
        <v>9.6666666665745637E-7</v>
      </c>
      <c r="H403" s="31">
        <f>IFERROR(IF(E403="","",D403-C403-E403),"")</f>
        <v>0.29166763333333334</v>
      </c>
      <c r="J403" s="10">
        <f>WEEKNUM(A403,2)</f>
        <v>29</v>
      </c>
    </row>
    <row r="404" spans="1:10" ht="15.75">
      <c r="A404" s="1">
        <f>A403+1</f>
        <v>41835</v>
      </c>
      <c r="B404" s="23" t="str">
        <f>IF(AND(WEEKDAY($A404,2)&lt;6,COUNTIF(JF,$A404)=0),INDEX($L$18:$O$18,,COLUMN()-1),"")</f>
        <v>Présent</v>
      </c>
      <c r="C404" s="51">
        <f>IF(AND(WEEKDAY($A404,2)&lt;6,COUNTIF(JF,$A404)=0),INDEX($L$18:$O$18,,COLUMN()-1),"")</f>
        <v>0.29166756666666699</v>
      </c>
      <c r="D404" s="51">
        <f>IF(AND(WEEKDAY($A404,2)&lt;6,COUNTIF(JF,$A404)=0),INDEX($L$18:$O$18,,COLUMN()-1),"")</f>
        <v>0.61458526666666702</v>
      </c>
      <c r="E404" s="51">
        <f>IF(AND(WEEKDAY($A404,2)&lt;6,COUNTIF(JF,$A404)=0),INDEX($L$18:$O$18,,COLUMN()-1),"")</f>
        <v>3.1250066666666701E-2</v>
      </c>
      <c r="F404" s="31">
        <f>IFERROR(IF(H404="","",(H404-G404)),"")</f>
        <v>0.29166666666666669</v>
      </c>
      <c r="G404" s="31">
        <f>IFERROR(IF(H404&lt;$P$22,$P$23,IF(H404&gt;$P$22,(H404-$P$22))),"")</f>
        <v>9.6666666665745637E-7</v>
      </c>
      <c r="H404" s="31">
        <f>IFERROR(IF(E404="","",D404-C404-E404),"")</f>
        <v>0.29166763333333334</v>
      </c>
      <c r="J404" s="10">
        <f>WEEKNUM(A404,2)</f>
        <v>29</v>
      </c>
    </row>
    <row r="405" spans="1:10" ht="15.75">
      <c r="A405" s="1">
        <f>A404+1</f>
        <v>41836</v>
      </c>
      <c r="B405" s="23" t="str">
        <f>IF(AND(WEEKDAY($A405,2)&lt;6,COUNTIF(JF,$A405)=0),INDEX($L$18:$O$18,,COLUMN()-1),"")</f>
        <v>Présent</v>
      </c>
      <c r="C405" s="51">
        <f>IF(AND(WEEKDAY($A405,2)&lt;6,COUNTIF(JF,$A405)=0),INDEX($L$18:$O$18,,COLUMN()-1),"")</f>
        <v>0.29166756666666699</v>
      </c>
      <c r="D405" s="51">
        <f>IF(AND(WEEKDAY($A405,2)&lt;6,COUNTIF(JF,$A405)=0),INDEX($L$18:$O$18,,COLUMN()-1),"")</f>
        <v>0.61458526666666702</v>
      </c>
      <c r="E405" s="51">
        <f>IF(AND(WEEKDAY($A405,2)&lt;6,COUNTIF(JF,$A405)=0),INDEX($L$18:$O$18,,COLUMN()-1),"")</f>
        <v>3.1250066666666701E-2</v>
      </c>
      <c r="F405" s="31">
        <f>IFERROR(IF(H405="","",(H405-G405)),"")</f>
        <v>0.29166666666666669</v>
      </c>
      <c r="G405" s="31">
        <f>IFERROR(IF(H405&lt;$P$22,$P$23,IF(H405&gt;$P$22,(H405-$P$22))),"")</f>
        <v>9.6666666665745637E-7</v>
      </c>
      <c r="H405" s="31">
        <f>IFERROR(IF(E405="","",D405-C405-E405),"")</f>
        <v>0.29166763333333334</v>
      </c>
      <c r="J405" s="10">
        <f>WEEKNUM(A405,2)</f>
        <v>29</v>
      </c>
    </row>
    <row r="406" spans="1:10" ht="15.75">
      <c r="A406" s="1">
        <f>A405+1</f>
        <v>41837</v>
      </c>
      <c r="B406" s="23" t="str">
        <f>IF(AND(WEEKDAY($A406,2)&lt;6,COUNTIF(JF,$A406)=0),INDEX($L$18:$O$18,,COLUMN()-1),"")</f>
        <v>Présent</v>
      </c>
      <c r="C406" s="51">
        <f>IF(AND(WEEKDAY($A406,2)&lt;6,COUNTIF(JF,$A406)=0),INDEX($L$18:$O$18,,COLUMN()-1),"")</f>
        <v>0.29166756666666699</v>
      </c>
      <c r="D406" s="51">
        <f>IF(AND(WEEKDAY($A406,2)&lt;6,COUNTIF(JF,$A406)=0),INDEX($L$18:$O$18,,COLUMN()-1),"")</f>
        <v>0.61458526666666702</v>
      </c>
      <c r="E406" s="51">
        <f>IF(AND(WEEKDAY($A406,2)&lt;6,COUNTIF(JF,$A406)=0),INDEX($L$18:$O$18,,COLUMN()-1),"")</f>
        <v>3.1250066666666701E-2</v>
      </c>
      <c r="F406" s="31">
        <f>IFERROR(IF(H406="","",(H406-G406)),"")</f>
        <v>0.29166666666666669</v>
      </c>
      <c r="G406" s="31">
        <f>IFERROR(IF(H406&lt;$P$22,$P$23,IF(H406&gt;$P$22,(H406-$P$22))),"")</f>
        <v>9.6666666665745637E-7</v>
      </c>
      <c r="H406" s="31">
        <f>IFERROR(IF(E406="","",D406-C406-E406),"")</f>
        <v>0.29166763333333334</v>
      </c>
      <c r="J406" s="10">
        <f>WEEKNUM(A406,2)</f>
        <v>29</v>
      </c>
    </row>
    <row r="407" spans="1:10" ht="15.75">
      <c r="A407" s="1">
        <f>A406+1</f>
        <v>41838</v>
      </c>
      <c r="B407" s="23" t="str">
        <f>IF(AND(WEEKDAY($A407,2)&lt;6,COUNTIF(JF,$A407)=0),INDEX($L$18:$O$18,,COLUMN()-1),"")</f>
        <v>Présent</v>
      </c>
      <c r="C407" s="51">
        <f>IF(AND(WEEKDAY($A407,2)&lt;6,COUNTIF(JF,$A407)=0),INDEX($L$18:$O$18,,COLUMN()-1),"")</f>
        <v>0.29166756666666699</v>
      </c>
      <c r="D407" s="51">
        <f>IF(AND(WEEKDAY($A407,2)&lt;6,COUNTIF(JF,$A407)=0),INDEX($L$18:$O$18,,COLUMN()-1),"")</f>
        <v>0.61458526666666702</v>
      </c>
      <c r="E407" s="51">
        <f>IF(AND(WEEKDAY($A407,2)&lt;6,COUNTIF(JF,$A407)=0),INDEX($L$18:$O$18,,COLUMN()-1),"")</f>
        <v>3.1250066666666701E-2</v>
      </c>
      <c r="F407" s="31">
        <f>IFERROR(IF(H407="","",(H407-G407)),"")</f>
        <v>0.29166666666666669</v>
      </c>
      <c r="G407" s="31">
        <f>IFERROR(IF(H407&lt;$P$22,$P$23,IF(H407&gt;$P$22,(H407-$P$22))),"")</f>
        <v>9.6666666665745637E-7</v>
      </c>
      <c r="H407" s="31">
        <f>IFERROR(IF(E407="","",D407-C407-E407),"")</f>
        <v>0.29166763333333334</v>
      </c>
      <c r="J407" s="10">
        <f>WEEKNUM(A407,2)</f>
        <v>29</v>
      </c>
    </row>
    <row r="408" spans="1:10" ht="15.75">
      <c r="A408" s="1">
        <f>A407+1</f>
        <v>41839</v>
      </c>
      <c r="B408" s="23" t="str">
        <f>IF(AND(WEEKDAY($A408,2)&lt;6,COUNTIF(JF,$A408)=0),INDEX($L$18:$O$18,,COLUMN()-1),"")</f>
        <v/>
      </c>
      <c r="C408" s="51" t="str">
        <f>IF(AND(WEEKDAY($A408,2)&lt;6,COUNTIF(JF,$A408)=0),INDEX($L$18:$O$18,,COLUMN()-1),"")</f>
        <v/>
      </c>
      <c r="D408" s="51" t="str">
        <f>IF(AND(WEEKDAY($A408,2)&lt;6,COUNTIF(JF,$A408)=0),INDEX($L$18:$O$18,,COLUMN()-1),"")</f>
        <v/>
      </c>
      <c r="E408" s="51" t="str">
        <f>IF(AND(WEEKDAY($A408,2)&lt;6,COUNTIF(JF,$A408)=0),INDEX($L$18:$O$18,,COLUMN()-1),"")</f>
        <v/>
      </c>
      <c r="F408" s="31" t="str">
        <f>IFERROR(IF(H408="","",(H408-G408)),"")</f>
        <v/>
      </c>
      <c r="G408" s="31" t="str">
        <f>IFERROR(IF(H408&lt;$P$22,$P$23,IF(H408&gt;$P$22,(H408-$P$22))),"")</f>
        <v/>
      </c>
      <c r="H408" s="31" t="str">
        <f>IFERROR(IF(E408="","",D408-C408-E408),"")</f>
        <v/>
      </c>
      <c r="J408" s="10">
        <f>WEEKNUM(A408,2)</f>
        <v>29</v>
      </c>
    </row>
    <row r="409" spans="1:10" ht="15.75">
      <c r="A409" s="1">
        <f>A408+1</f>
        <v>41840</v>
      </c>
      <c r="B409" s="23" t="str">
        <f>IF(AND(WEEKDAY($A409,2)&lt;6,COUNTIF(JF,$A409)=0),INDEX($L$18:$O$18,,COLUMN()-1),"")</f>
        <v/>
      </c>
      <c r="C409" s="51" t="str">
        <f>IF(AND(WEEKDAY($A409,2)&lt;6,COUNTIF(JF,$A409)=0),INDEX($L$18:$O$18,,COLUMN()-1),"")</f>
        <v/>
      </c>
      <c r="D409" s="51" t="str">
        <f>IF(AND(WEEKDAY($A409,2)&lt;6,COUNTIF(JF,$A409)=0),INDEX($L$18:$O$18,,COLUMN()-1),"")</f>
        <v/>
      </c>
      <c r="E409" s="51" t="str">
        <f>IF(AND(WEEKDAY($A409,2)&lt;6,COUNTIF(JF,$A409)=0),INDEX($L$18:$O$18,,COLUMN()-1),"")</f>
        <v/>
      </c>
      <c r="F409" s="31" t="str">
        <f>IFERROR(IF(H409="","",(H409-G409)),"")</f>
        <v/>
      </c>
      <c r="G409" s="31" t="str">
        <f>IFERROR(IF(H409&lt;$P$22,$P$23,IF(H409&gt;$P$22,(H409-$P$22))),"")</f>
        <v/>
      </c>
      <c r="H409" s="31" t="str">
        <f>IFERROR(IF(E409="","",D409-C409-E409),"")</f>
        <v/>
      </c>
      <c r="J409" s="10">
        <f>WEEKNUM(A409,2)</f>
        <v>29</v>
      </c>
    </row>
    <row r="410" spans="1:10" ht="15.75">
      <c r="A410" s="1">
        <f>A409+1</f>
        <v>41841</v>
      </c>
      <c r="B410" s="23" t="str">
        <f>IF(AND(WEEKDAY($A410,2)&lt;6,COUNTIF(JF,$A410)=0),INDEX($L$18:$O$18,,COLUMN()-1),"")</f>
        <v>Présent</v>
      </c>
      <c r="C410" s="51">
        <f>IF(AND(WEEKDAY($A410,2)&lt;6,COUNTIF(JF,$A410)=0),INDEX($L$18:$O$18,,COLUMN()-1),"")</f>
        <v>0.29166756666666699</v>
      </c>
      <c r="D410" s="51">
        <f>IF(AND(WEEKDAY($A410,2)&lt;6,COUNTIF(JF,$A410)=0),INDEX($L$18:$O$18,,COLUMN()-1),"")</f>
        <v>0.61458526666666702</v>
      </c>
      <c r="E410" s="51">
        <f>IF(AND(WEEKDAY($A410,2)&lt;6,COUNTIF(JF,$A410)=0),INDEX($L$18:$O$18,,COLUMN()-1),"")</f>
        <v>3.1250066666666701E-2</v>
      </c>
      <c r="F410" s="31">
        <f>IFERROR(IF(H410="","",(H410-G410)),"")</f>
        <v>0.29166666666666669</v>
      </c>
      <c r="G410" s="31">
        <f>IFERROR(IF(H410&lt;$P$22,$P$23,IF(H410&gt;$P$22,(H410-$P$22))),"")</f>
        <v>9.6666666665745637E-7</v>
      </c>
      <c r="H410" s="31">
        <f>IFERROR(IF(E410="","",D410-C410-E410),"")</f>
        <v>0.29166763333333334</v>
      </c>
      <c r="J410" s="10">
        <f>WEEKNUM(A410,2)</f>
        <v>30</v>
      </c>
    </row>
    <row r="411" spans="1:10" ht="15.75">
      <c r="A411" s="1">
        <f>A410+1</f>
        <v>41842</v>
      </c>
      <c r="B411" s="23" t="str">
        <f>IF(AND(WEEKDAY($A411,2)&lt;6,COUNTIF(JF,$A411)=0),INDEX($L$18:$O$18,,COLUMN()-1),"")</f>
        <v>Présent</v>
      </c>
      <c r="C411" s="51">
        <f>IF(AND(WEEKDAY($A411,2)&lt;6,COUNTIF(JF,$A411)=0),INDEX($L$18:$O$18,,COLUMN()-1),"")</f>
        <v>0.29166756666666699</v>
      </c>
      <c r="D411" s="51">
        <f>IF(AND(WEEKDAY($A411,2)&lt;6,COUNTIF(JF,$A411)=0),INDEX($L$18:$O$18,,COLUMN()-1),"")</f>
        <v>0.61458526666666702</v>
      </c>
      <c r="E411" s="51">
        <f>IF(AND(WEEKDAY($A411,2)&lt;6,COUNTIF(JF,$A411)=0),INDEX($L$18:$O$18,,COLUMN()-1),"")</f>
        <v>3.1250066666666701E-2</v>
      </c>
      <c r="F411" s="31">
        <f>IFERROR(IF(H411="","",(H411-G411)),"")</f>
        <v>0.29166666666666669</v>
      </c>
      <c r="G411" s="31">
        <f>IFERROR(IF(H411&lt;$P$22,$P$23,IF(H411&gt;$P$22,(H411-$P$22))),"")</f>
        <v>9.6666666665745637E-7</v>
      </c>
      <c r="H411" s="31">
        <f>IFERROR(IF(E411="","",D411-C411-E411),"")</f>
        <v>0.29166763333333334</v>
      </c>
      <c r="J411" s="10">
        <f>WEEKNUM(A411,2)</f>
        <v>30</v>
      </c>
    </row>
    <row r="412" spans="1:10" ht="15.75">
      <c r="A412" s="1">
        <f>A411+1</f>
        <v>41843</v>
      </c>
      <c r="B412" s="23" t="str">
        <f>IF(AND(WEEKDAY($A412,2)&lt;6,COUNTIF(JF,$A412)=0),INDEX($L$18:$O$18,,COLUMN()-1),"")</f>
        <v>Présent</v>
      </c>
      <c r="C412" s="51">
        <f>IF(AND(WEEKDAY($A412,2)&lt;6,COUNTIF(JF,$A412)=0),INDEX($L$18:$O$18,,COLUMN()-1),"")</f>
        <v>0.29166756666666699</v>
      </c>
      <c r="D412" s="51">
        <f>IF(AND(WEEKDAY($A412,2)&lt;6,COUNTIF(JF,$A412)=0),INDEX($L$18:$O$18,,COLUMN()-1),"")</f>
        <v>0.61458526666666702</v>
      </c>
      <c r="E412" s="51">
        <f>IF(AND(WEEKDAY($A412,2)&lt;6,COUNTIF(JF,$A412)=0),INDEX($L$18:$O$18,,COLUMN()-1),"")</f>
        <v>3.1250066666666701E-2</v>
      </c>
      <c r="F412" s="31">
        <f>IFERROR(IF(H412="","",(H412-G412)),"")</f>
        <v>0.29166666666666669</v>
      </c>
      <c r="G412" s="31">
        <f>IFERROR(IF(H412&lt;$P$22,$P$23,IF(H412&gt;$P$22,(H412-$P$22))),"")</f>
        <v>9.6666666665745637E-7</v>
      </c>
      <c r="H412" s="31">
        <f>IFERROR(IF(E412="","",D412-C412-E412),"")</f>
        <v>0.29166763333333334</v>
      </c>
      <c r="J412" s="10">
        <f>WEEKNUM(A412,2)</f>
        <v>30</v>
      </c>
    </row>
    <row r="413" spans="1:10" ht="15.75">
      <c r="A413" s="1">
        <f>A412+1</f>
        <v>41844</v>
      </c>
      <c r="B413" s="23" t="str">
        <f>IF(AND(WEEKDAY($A413,2)&lt;6,COUNTIF(JF,$A413)=0),INDEX($L$18:$O$18,,COLUMN()-1),"")</f>
        <v>Présent</v>
      </c>
      <c r="C413" s="51">
        <f>IF(AND(WEEKDAY($A413,2)&lt;6,COUNTIF(JF,$A413)=0),INDEX($L$18:$O$18,,COLUMN()-1),"")</f>
        <v>0.29166756666666699</v>
      </c>
      <c r="D413" s="51">
        <f>IF(AND(WEEKDAY($A413,2)&lt;6,COUNTIF(JF,$A413)=0),INDEX($L$18:$O$18,,COLUMN()-1),"")</f>
        <v>0.61458526666666702</v>
      </c>
      <c r="E413" s="51">
        <f>IF(AND(WEEKDAY($A413,2)&lt;6,COUNTIF(JF,$A413)=0),INDEX($L$18:$O$18,,COLUMN()-1),"")</f>
        <v>3.1250066666666701E-2</v>
      </c>
      <c r="F413" s="31">
        <f>IFERROR(IF(H413="","",(H413-G413)),"")</f>
        <v>0.29166666666666669</v>
      </c>
      <c r="G413" s="31">
        <f>IFERROR(IF(H413&lt;$P$22,$P$23,IF(H413&gt;$P$22,(H413-$P$22))),"")</f>
        <v>9.6666666665745637E-7</v>
      </c>
      <c r="H413" s="31">
        <f>IFERROR(IF(E413="","",D413-C413-E413),"")</f>
        <v>0.29166763333333334</v>
      </c>
      <c r="J413" s="10">
        <f>WEEKNUM(A413,2)</f>
        <v>30</v>
      </c>
    </row>
    <row r="414" spans="1:10" ht="15.75">
      <c r="A414" s="1">
        <f>A413+1</f>
        <v>41845</v>
      </c>
      <c r="B414" s="23" t="str">
        <f>IF(AND(WEEKDAY($A414,2)&lt;6,COUNTIF(JF,$A414)=0),INDEX($L$18:$O$18,,COLUMN()-1),"")</f>
        <v>Présent</v>
      </c>
      <c r="C414" s="51">
        <f>IF(AND(WEEKDAY($A414,2)&lt;6,COUNTIF(JF,$A414)=0),INDEX($L$18:$O$18,,COLUMN()-1),"")</f>
        <v>0.29166756666666699</v>
      </c>
      <c r="D414" s="51">
        <f>IF(AND(WEEKDAY($A414,2)&lt;6,COUNTIF(JF,$A414)=0),INDEX($L$18:$O$18,,COLUMN()-1),"")</f>
        <v>0.61458526666666702</v>
      </c>
      <c r="E414" s="51">
        <f>IF(AND(WEEKDAY($A414,2)&lt;6,COUNTIF(JF,$A414)=0),INDEX($L$18:$O$18,,COLUMN()-1),"")</f>
        <v>3.1250066666666701E-2</v>
      </c>
      <c r="F414" s="31">
        <f>IFERROR(IF(H414="","",(H414-G414)),"")</f>
        <v>0.29166666666666669</v>
      </c>
      <c r="G414" s="31">
        <f>IFERROR(IF(H414&lt;$P$22,$P$23,IF(H414&gt;$P$22,(H414-$P$22))),"")</f>
        <v>9.6666666665745637E-7</v>
      </c>
      <c r="H414" s="31">
        <f>IFERROR(IF(E414="","",D414-C414-E414),"")</f>
        <v>0.29166763333333334</v>
      </c>
      <c r="J414" s="10">
        <f>WEEKNUM(A414,2)</f>
        <v>30</v>
      </c>
    </row>
    <row r="415" spans="1:10" ht="15.75">
      <c r="A415" s="1">
        <f>A414+1</f>
        <v>41846</v>
      </c>
      <c r="B415" s="23" t="str">
        <f>IF(AND(WEEKDAY($A415,2)&lt;6,COUNTIF(JF,$A415)=0),INDEX($L$18:$O$18,,COLUMN()-1),"")</f>
        <v/>
      </c>
      <c r="C415" s="51" t="str">
        <f>IF(AND(WEEKDAY($A415,2)&lt;6,COUNTIF(JF,$A415)=0),INDEX($L$18:$O$18,,COLUMN()-1),"")</f>
        <v/>
      </c>
      <c r="D415" s="51" t="str">
        <f>IF(AND(WEEKDAY($A415,2)&lt;6,COUNTIF(JF,$A415)=0),INDEX($L$18:$O$18,,COLUMN()-1),"")</f>
        <v/>
      </c>
      <c r="E415" s="51" t="str">
        <f>IF(AND(WEEKDAY($A415,2)&lt;6,COUNTIF(JF,$A415)=0),INDEX($L$18:$O$18,,COLUMN()-1),"")</f>
        <v/>
      </c>
      <c r="F415" s="31" t="str">
        <f>IFERROR(IF(H415="","",(H415-G415)),"")</f>
        <v/>
      </c>
      <c r="G415" s="31" t="str">
        <f>IFERROR(IF(H415&lt;$P$22,$P$23,IF(H415&gt;$P$22,(H415-$P$22))),"")</f>
        <v/>
      </c>
      <c r="H415" s="31" t="str">
        <f>IFERROR(IF(E415="","",D415-C415-E415),"")</f>
        <v/>
      </c>
      <c r="J415" s="10">
        <f>WEEKNUM(A415,2)</f>
        <v>30</v>
      </c>
    </row>
    <row r="416" spans="1:10" ht="15.75">
      <c r="A416" s="1">
        <f>A415+1</f>
        <v>41847</v>
      </c>
      <c r="B416" s="23" t="str">
        <f>IF($A416="","",IF(AND(WEEKDAY($A416,2)&lt;6,COUNTIF(JF,$A416)=0),INDEX($L$18:$O$18,,COLUMN()-1),""))</f>
        <v/>
      </c>
      <c r="C416" s="51" t="str">
        <f>IF($A416="","",IF(AND(WEEKDAY($A416,2)&lt;6,COUNTIF(JF,$A416)=0),INDEX($L$18:$O$18,,COLUMN()-1),""))</f>
        <v/>
      </c>
      <c r="D416" s="51" t="str">
        <f>IF($A416="","",IF(AND(WEEKDAY($A416,2)&lt;6,COUNTIF(JF,$A416)=0),INDEX($L$18:$O$18,,COLUMN()-1),""))</f>
        <v/>
      </c>
      <c r="E416" s="51" t="str">
        <f>IF($A416="","",IF(AND(WEEKDAY($A416,2)&lt;6,COUNTIF(JF,$A416)=0),INDEX($L$18:$O$18,,COLUMN()-1),""))</f>
        <v/>
      </c>
      <c r="F416" s="31" t="str">
        <f>IFERROR(IF(H416="","",(H416-G416)),"")</f>
        <v/>
      </c>
      <c r="G416" s="31" t="str">
        <f>IFERROR(IF(H416&lt;$P$22,$P$23,IF(H416&gt;$P$22,(H416-$P$22))),"")</f>
        <v/>
      </c>
      <c r="H416" s="31" t="str">
        <f>IFERROR(IF(E416="","",D416-C416-E416),"")</f>
        <v/>
      </c>
      <c r="J416" s="10">
        <f>WEEKNUM(A416,2)</f>
        <v>30</v>
      </c>
    </row>
    <row r="417" spans="1:10" ht="15.75">
      <c r="A417" s="1">
        <f>A416+1</f>
        <v>41848</v>
      </c>
      <c r="B417" s="23" t="str">
        <f>IF($A417="","",IF(AND(WEEKDAY($A417,2)&lt;6,COUNTIF(JF,$A417)=0),INDEX($L$18:$O$18,,COLUMN()-1),""))</f>
        <v>Présent</v>
      </c>
      <c r="C417" s="51">
        <f>IF($A417="","",IF(AND(WEEKDAY($A417,2)&lt;6,COUNTIF(JF,$A417)=0),INDEX($L$18:$O$18,,COLUMN()-1),""))</f>
        <v>0.29166756666666699</v>
      </c>
      <c r="D417" s="51">
        <f>IF($A417="","",IF(AND(WEEKDAY($A417,2)&lt;6,COUNTIF(JF,$A417)=0),INDEX($L$18:$O$18,,COLUMN()-1),""))</f>
        <v>0.61458526666666702</v>
      </c>
      <c r="E417" s="51">
        <f>IF($A417="","",IF(AND(WEEKDAY($A417,2)&lt;6,COUNTIF(JF,$A417)=0),INDEX($L$18:$O$18,,COLUMN()-1),""))</f>
        <v>3.1250066666666701E-2</v>
      </c>
      <c r="F417" s="31">
        <f>IFERROR(IF(H417="","",(H417-G417)),"")</f>
        <v>0.29166666666666669</v>
      </c>
      <c r="G417" s="31">
        <f>IFERROR(IF(H417&lt;$P$22,$P$23,IF(H417&gt;$P$22,(H417-$P$22))),"")</f>
        <v>9.6666666665745637E-7</v>
      </c>
      <c r="H417" s="31">
        <f>IFERROR(IF(E417="","",D417-C417-E417),"")</f>
        <v>0.29166763333333334</v>
      </c>
      <c r="J417" s="10">
        <f>IF(A417="","",WEEKNUM(A417,2))</f>
        <v>31</v>
      </c>
    </row>
    <row r="418" spans="1:10" ht="15.75">
      <c r="A418" s="1">
        <f>IF(A417="","",IF(MONTH(A417+1)=MONTH(A417),A417+1,""))</f>
        <v>41849</v>
      </c>
      <c r="B418" s="23" t="str">
        <f>IF($A418="","",IF(AND(WEEKDAY($A418,2)&lt;6,COUNTIF(JF,$A418)=0),INDEX($L$18:$O$18,,COLUMN()-1),""))</f>
        <v>Présent</v>
      </c>
      <c r="C418" s="51">
        <f>IF($A418="","",IF(AND(WEEKDAY($A418,2)&lt;6,COUNTIF(JF,$A418)=0),INDEX($L$18:$O$18,,COLUMN()-1),""))</f>
        <v>0.29166756666666699</v>
      </c>
      <c r="D418" s="51">
        <f>IF($A418="","",IF(AND(WEEKDAY($A418,2)&lt;6,COUNTIF(JF,$A418)=0),INDEX($L$18:$O$18,,COLUMN()-1),""))</f>
        <v>0.61458526666666702</v>
      </c>
      <c r="E418" s="51">
        <f>IF($A418="","",IF(AND(WEEKDAY($A418,2)&lt;6,COUNTIF(JF,$A418)=0),INDEX($L$18:$O$18,,COLUMN()-1),""))</f>
        <v>3.1250066666666701E-2</v>
      </c>
      <c r="F418" s="31">
        <f>IFERROR(IF(H418="","",(H418-G418)),"")</f>
        <v>0.29166666666666669</v>
      </c>
      <c r="G418" s="31">
        <f>IFERROR(IF(H418&lt;$P$22,$P$23,IF(H418&gt;$P$22,(H418-$P$22))),"")</f>
        <v>9.6666666665745637E-7</v>
      </c>
      <c r="H418" s="31">
        <f>IFERROR(IF(E418="","",D418-C418-E418),"")</f>
        <v>0.29166763333333334</v>
      </c>
      <c r="J418" s="10">
        <f>IF(A418="","",WEEKNUM(A418,2))</f>
        <v>31</v>
      </c>
    </row>
    <row r="419" spans="1:10" ht="15.75">
      <c r="A419" s="1">
        <f>IF(A418="","",IF(MONTH(A418+1)=MONTH(A418),A418+1,""))</f>
        <v>41850</v>
      </c>
      <c r="B419" s="23" t="str">
        <f>IF($A419="","",IF(AND(WEEKDAY($A419,2)&lt;6,COUNTIF(JF,$A419)=0),INDEX($L$18:$O$18,,COLUMN()-1),""))</f>
        <v>Présent</v>
      </c>
      <c r="C419" s="51">
        <f>IF($A419="","",IF(AND(WEEKDAY($A419,2)&lt;6,COUNTIF(JF,$A419)=0),INDEX($L$18:$O$18,,COLUMN()-1),""))</f>
        <v>0.29166756666666699</v>
      </c>
      <c r="D419" s="51">
        <f>IF($A419="","",IF(AND(WEEKDAY($A419,2)&lt;6,COUNTIF(JF,$A419)=0),INDEX($L$18:$O$18,,COLUMN()-1),""))</f>
        <v>0.61458526666666702</v>
      </c>
      <c r="E419" s="51">
        <f>IF($A419="","",IF(AND(WEEKDAY($A419,2)&lt;6,COUNTIF(JF,$A419)=0),INDEX($L$18:$O$18,,COLUMN()-1),""))</f>
        <v>3.1250066666666701E-2</v>
      </c>
      <c r="F419" s="31">
        <f>IFERROR(IF(H419="","",(H419-G419)),"")</f>
        <v>0.29166666666666669</v>
      </c>
      <c r="G419" s="31">
        <f>IFERROR(IF(H419&lt;$P$22,$P$23,IF(H419&gt;$P$22,(H419-$P$22))),"")</f>
        <v>9.6666666665745637E-7</v>
      </c>
      <c r="H419" s="31">
        <f>IFERROR(IF(E419="","",D419-C419-E419),"")</f>
        <v>0.29166763333333334</v>
      </c>
      <c r="J419" s="10">
        <f>IF(A419="","",WEEKNUM(A419,2))</f>
        <v>31</v>
      </c>
    </row>
    <row r="420" spans="1:10" ht="15.75">
      <c r="A420" s="1">
        <f>IF(A419="","",IF(MONTH(A419+1)=MONTH(A419),A419+1,""))</f>
        <v>41851</v>
      </c>
      <c r="B420" s="23" t="str">
        <f>IF($A420="","",IF(AND(WEEKDAY($A420,2)&lt;6,COUNTIF(JF,$A420)=0),INDEX($L$18:$O$18,,COLUMN()-1),""))</f>
        <v>Présent</v>
      </c>
      <c r="C420" s="51">
        <f>IF($A420="","",IF(AND(WEEKDAY($A420,2)&lt;6,COUNTIF(JF,$A420)=0),INDEX($L$18:$O$18,,COLUMN()-1),""))</f>
        <v>0.29166756666666699</v>
      </c>
      <c r="D420" s="51">
        <f>IF($A420="","",IF(AND(WEEKDAY($A420,2)&lt;6,COUNTIF(JF,$A420)=0),INDEX($L$18:$O$18,,COLUMN()-1),""))</f>
        <v>0.61458526666666702</v>
      </c>
      <c r="E420" s="51">
        <f>IF($A420="","",IF(AND(WEEKDAY($A420,2)&lt;6,COUNTIF(JF,$A420)=0),INDEX($L$18:$O$18,,COLUMN()-1),""))</f>
        <v>3.1250066666666701E-2</v>
      </c>
      <c r="F420" s="31">
        <f>IFERROR(IF(H420="","",(H420-G420)),"")</f>
        <v>0.29166666666666669</v>
      </c>
      <c r="G420" s="31">
        <f>IFERROR(IF(H420&lt;$P$22,$P$23,IF(H420&gt;$P$22,(H420-$P$22))),"")</f>
        <v>9.6666666665745637E-7</v>
      </c>
      <c r="H420" s="31">
        <f>IFERROR(IF(E420="","",D420-C420-E420),"")</f>
        <v>0.29166763333333334</v>
      </c>
      <c r="J420" s="10">
        <f>IF(A420="","",WEEKNUM(A420,2))</f>
        <v>31</v>
      </c>
    </row>
    <row r="421" spans="1:10" ht="47.25">
      <c r="A421" s="1"/>
      <c r="B421" s="37" t="s">
        <v>54</v>
      </c>
      <c r="C421" s="38" t="s">
        <v>53</v>
      </c>
      <c r="D421" s="38" t="s">
        <v>52</v>
      </c>
      <c r="E421" s="39" t="s">
        <v>50</v>
      </c>
      <c r="F421" s="40" t="s">
        <v>51</v>
      </c>
      <c r="G421" s="40"/>
      <c r="H421" s="40" t="s">
        <v>55</v>
      </c>
    </row>
    <row r="422" spans="1:10" ht="15.75">
      <c r="A422" s="29" t="s">
        <v>111</v>
      </c>
      <c r="B422" s="34">
        <f>SUMIF($J$390:$J$420,$J422,$H$390:$H$420)+SUMIF($J$328:$J$358,$J365,$H$328:$H$358)</f>
        <v>1.4583381666666666</v>
      </c>
      <c r="C422" s="35">
        <f>IFERROR((IF(B422="","",IF(B422&lt;$P$24,($P$24-B422),0))),"")</f>
        <v>0</v>
      </c>
      <c r="D422" s="34">
        <f>IFERROR((IF(B422="","",IF(B422&gt;=$P$24,$P$24,B422))),"")</f>
        <v>1.458337833333335</v>
      </c>
      <c r="E422" s="36">
        <f>IFERROR(IF(B422="","",IF(B422&lt;=$P$24,0,IF(B422&lt;$P$25,B422-$P$24,$P$26))),"")</f>
        <v>3.3333333160356915E-7</v>
      </c>
      <c r="F422" s="32">
        <f>IFERROR(IF(B422="","",IF(B422&gt;$P$25,B422-$P$25,0)),"")</f>
        <v>0</v>
      </c>
      <c r="G422" s="32"/>
      <c r="H422" s="42"/>
      <c r="J422" s="10">
        <v>27</v>
      </c>
    </row>
    <row r="423" spans="1:10" ht="15.75">
      <c r="A423" s="29" t="s">
        <v>112</v>
      </c>
      <c r="B423" s="34">
        <f>SUMIF($J$390:$J$420,$J423,$H$390:$H$420)</f>
        <v>1.4583381666666666</v>
      </c>
      <c r="C423" s="35">
        <f>IFERROR((IF(B423="","",IF(B423&lt;$P$24,($P$24-B423),0))),"")</f>
        <v>0</v>
      </c>
      <c r="D423" s="34">
        <f>IFERROR((IF(B423="","",IF(B423&gt;=$P$24,$P$24,B423))),"")</f>
        <v>1.458337833333335</v>
      </c>
      <c r="E423" s="36">
        <f>IFERROR(IF(B423="","",IF(B423&lt;=$P$24,0,IF(B423&lt;$P$25,B423-$P$24,$P$26))),"")</f>
        <v>3.3333333160356915E-7</v>
      </c>
      <c r="F423" s="32">
        <f>IFERROR(IF(B423="","",IF(B423&gt;$P$25,B423-$P$25,0)),"")</f>
        <v>0</v>
      </c>
      <c r="G423" s="32"/>
      <c r="H423" s="42"/>
      <c r="J423" s="10">
        <f>J422+1</f>
        <v>28</v>
      </c>
    </row>
    <row r="424" spans="1:10" ht="15.75">
      <c r="A424" s="29" t="s">
        <v>113</v>
      </c>
      <c r="B424" s="34">
        <f>SUMIF($J$390:$J$420,$J424,$H$390:$H$420)</f>
        <v>1.4583381666666666</v>
      </c>
      <c r="C424" s="35">
        <f>IFERROR((IF(B424="","",IF(B424&lt;$P$24,($P$24-B424),0))),"")</f>
        <v>0</v>
      </c>
      <c r="D424" s="34">
        <f>IFERROR((IF(B424="","",IF(B424&gt;=$P$24,$P$24,B424))),"")</f>
        <v>1.458337833333335</v>
      </c>
      <c r="E424" s="36">
        <f>IFERROR(IF(B424="","",IF(B424&lt;=$P$24,0,IF(B424&lt;$P$25,B424-$P$24,$P$26))),"")</f>
        <v>3.3333333160356915E-7</v>
      </c>
      <c r="F424" s="32">
        <f>IFERROR(IF(B424="","",IF(B424&gt;$P$25,B424-$P$25,0)),"")</f>
        <v>0</v>
      </c>
      <c r="G424" s="32"/>
      <c r="H424" s="42"/>
      <c r="J424" s="10">
        <f>J423+1</f>
        <v>29</v>
      </c>
    </row>
    <row r="425" spans="1:10" ht="15.75">
      <c r="A425" s="29" t="s">
        <v>114</v>
      </c>
      <c r="B425" s="34">
        <f>SUMIF($J$390:$J$420,$J425,$H$390:$H$420)</f>
        <v>1.4583381666666666</v>
      </c>
      <c r="C425" s="35">
        <f>IFERROR((IF(B425="","",IF(B425&lt;$P$24,($P$24-B425),0))),"")</f>
        <v>0</v>
      </c>
      <c r="D425" s="34">
        <f>IFERROR((IF(B425="","",IF(B425&gt;=$P$24,$P$24,B425))),"")</f>
        <v>1.458337833333335</v>
      </c>
      <c r="E425" s="36">
        <f>IFERROR(IF(B425="","",IF(B425&lt;=$P$24,0,IF(B425&lt;$P$25,B425-$P$24,$P$26))),"")</f>
        <v>3.3333333160356915E-7</v>
      </c>
      <c r="F425" s="32">
        <f>IFERROR(IF(B425="","",IF(B425&gt;$P$25,B425-$P$25,0)),"")</f>
        <v>0</v>
      </c>
      <c r="G425" s="32"/>
      <c r="H425" s="42"/>
      <c r="J425" s="10">
        <f>J424+1</f>
        <v>30</v>
      </c>
    </row>
    <row r="426" spans="1:10" ht="15.75">
      <c r="A426" s="29" t="s">
        <v>115</v>
      </c>
      <c r="B426" s="34">
        <f>SUMIF(J390:J420,J426,H390:H420)</f>
        <v>1.1666705333333334</v>
      </c>
      <c r="C426" s="35">
        <v>0</v>
      </c>
      <c r="D426" s="34">
        <f>B426</f>
        <v>1.1666705333333334</v>
      </c>
      <c r="E426" s="36">
        <v>0</v>
      </c>
      <c r="F426" s="32">
        <v>0</v>
      </c>
      <c r="G426" s="32"/>
      <c r="H426" s="42"/>
      <c r="J426" s="10">
        <f>J425+1</f>
        <v>31</v>
      </c>
    </row>
    <row r="427" spans="1:10" ht="15.75">
      <c r="A427" s="29"/>
      <c r="B427" s="34"/>
      <c r="C427" s="35"/>
      <c r="D427" s="34" t="str">
        <f>IFERROR((IF(B427="","",IF(B427&gt;=$P$24,$P$24,B427))),"")</f>
        <v/>
      </c>
      <c r="E427" s="36"/>
      <c r="F427" s="32"/>
      <c r="G427" s="32"/>
      <c r="H427" s="42"/>
    </row>
    <row r="428" spans="1:10">
      <c r="A428" s="12" t="s">
        <v>19</v>
      </c>
      <c r="B428" s="33">
        <f>SUM(B422:B427)</f>
        <v>7.0000231999999993</v>
      </c>
      <c r="C428" s="33">
        <f>SUM(C422:C427)</f>
        <v>0</v>
      </c>
      <c r="D428" s="33">
        <f>SUM(D422:D427)</f>
        <v>7.0000218666666729</v>
      </c>
      <c r="E428" s="33">
        <f>SUM(E422:E427)</f>
        <v>1.3333333264142766E-6</v>
      </c>
      <c r="F428" s="33">
        <f>SUM(F422:F427)</f>
        <v>0</v>
      </c>
      <c r="G428" s="33"/>
      <c r="H428" s="43">
        <f>($AD$3*$AC$3*24)+(E428*24*$AC$4)+($AC$5*F428*24)-(C428*$AC$3*24)</f>
        <v>1600.0004219767177</v>
      </c>
    </row>
    <row r="435" spans="1:9" ht="81" customHeight="1">
      <c r="D435" s="53" t="s">
        <v>0</v>
      </c>
      <c r="E435" s="53"/>
      <c r="F435" s="53"/>
      <c r="G435" s="53"/>
      <c r="H435" s="53"/>
      <c r="I435" s="53"/>
    </row>
    <row r="436" spans="1:9">
      <c r="D436" s="53"/>
      <c r="E436" s="53"/>
      <c r="F436" s="53"/>
      <c r="G436" s="53"/>
      <c r="H436" s="53"/>
      <c r="I436" s="53"/>
    </row>
    <row r="437" spans="1:9" ht="32.25" customHeight="1">
      <c r="D437" s="53"/>
      <c r="E437" s="53"/>
      <c r="F437" s="53"/>
      <c r="G437" s="53"/>
      <c r="H437" s="53"/>
      <c r="I437" s="53"/>
    </row>
    <row r="438" spans="1:9">
      <c r="D438" s="54" t="s">
        <v>1</v>
      </c>
      <c r="E438" s="54"/>
      <c r="F438" s="54"/>
      <c r="G438" s="54"/>
      <c r="H438" s="54"/>
      <c r="I438" s="54"/>
    </row>
    <row r="439" spans="1:9">
      <c r="D439" s="54"/>
      <c r="E439" s="54"/>
      <c r="F439" s="54"/>
      <c r="G439" s="54"/>
      <c r="H439" s="54"/>
      <c r="I439" s="54"/>
    </row>
    <row r="441" spans="1:9" ht="26.25">
      <c r="A441" s="9" t="s">
        <v>2</v>
      </c>
      <c r="B441" s="67">
        <f>$B$379</f>
        <v>1</v>
      </c>
      <c r="C441" s="67"/>
      <c r="D441" s="67"/>
      <c r="G441" s="55" t="s">
        <v>74</v>
      </c>
      <c r="H441" s="56"/>
    </row>
    <row r="442" spans="1:9" ht="26.25">
      <c r="A442" s="9" t="s">
        <v>3</v>
      </c>
      <c r="B442" s="65" t="str">
        <f>VLOOKUP(B441,Numero,2,FALSE)</f>
        <v>SMITH</v>
      </c>
      <c r="C442" s="65"/>
      <c r="D442" s="65"/>
      <c r="G442" s="57">
        <v>2014</v>
      </c>
      <c r="H442" s="58"/>
    </row>
    <row r="443" spans="1:9" ht="26.25">
      <c r="A443" s="9" t="s">
        <v>4</v>
      </c>
      <c r="B443" s="65" t="str">
        <f>VLOOKUP(B441,Numero,3,FALSE)</f>
        <v>Allan</v>
      </c>
      <c r="C443" s="65"/>
      <c r="D443" s="65"/>
      <c r="G443" s="59"/>
      <c r="H443" s="60"/>
    </row>
    <row r="444" spans="1:9" ht="21">
      <c r="A444" s="9" t="s">
        <v>6</v>
      </c>
      <c r="B444" s="62" t="str">
        <f>VLOOKUP(B441,Numero,5,FALSE)</f>
        <v>12 rue des tilleuls</v>
      </c>
      <c r="C444" s="63"/>
      <c r="D444" s="64"/>
    </row>
    <row r="445" spans="1:9" ht="21">
      <c r="A445" s="9" t="s">
        <v>7</v>
      </c>
      <c r="B445" s="62">
        <f>VLOOKUP(B441,Numero,6,FALSE)</f>
        <v>57000</v>
      </c>
      <c r="C445" s="63"/>
      <c r="D445" s="64"/>
    </row>
    <row r="446" spans="1:9" ht="21">
      <c r="A446" s="9" t="s">
        <v>8</v>
      </c>
      <c r="B446" s="62" t="str">
        <f>VLOOKUP(B441,Numero,7,FALSE)</f>
        <v>Metz</v>
      </c>
      <c r="C446" s="63"/>
      <c r="D446" s="64"/>
    </row>
    <row r="447" spans="1:9" ht="18.75">
      <c r="A447" s="9" t="s">
        <v>9</v>
      </c>
      <c r="B447" s="66" t="str">
        <f>VLOOKUP(B441,Numero,4,FALSE)</f>
        <v>Direction</v>
      </c>
      <c r="C447" s="66"/>
      <c r="D447" s="66"/>
    </row>
    <row r="448" spans="1:9" ht="15.75">
      <c r="A448" s="9" t="s">
        <v>11</v>
      </c>
      <c r="B448" s="61" t="s">
        <v>71</v>
      </c>
      <c r="C448" s="61"/>
      <c r="D448" s="61"/>
    </row>
    <row r="450" spans="1:10" ht="15.75" thickBot="1"/>
    <row r="451" spans="1:10" ht="30.75" thickBot="1">
      <c r="A451" s="18"/>
      <c r="B451" s="24" t="s">
        <v>13</v>
      </c>
      <c r="C451" s="19" t="s">
        <v>14</v>
      </c>
      <c r="D451" s="19" t="s">
        <v>15</v>
      </c>
      <c r="E451" s="19" t="s">
        <v>16</v>
      </c>
      <c r="F451" s="19" t="s">
        <v>17</v>
      </c>
      <c r="G451" s="19" t="s">
        <v>18</v>
      </c>
      <c r="H451" s="20" t="s">
        <v>19</v>
      </c>
      <c r="J451" s="10" t="s">
        <v>78</v>
      </c>
    </row>
    <row r="452" spans="1:10" ht="15.75">
      <c r="A452" s="25">
        <f>DATE($G$442,MONTH(1&amp;$G$441),1)</f>
        <v>41852</v>
      </c>
      <c r="B452" s="23" t="str">
        <f>IF(AND(WEEKDAY($A452,2)&lt;6,COUNTIF(JF,$A452)=0),INDEX($L$18:$O$18,,COLUMN()-1),"")</f>
        <v>Présent</v>
      </c>
      <c r="C452" s="51">
        <f>IF(AND(WEEKDAY($A452,2)&lt;6,COUNTIF(JF,$A452)=0),INDEX($L$18:$O$18,,COLUMN()-1),"")</f>
        <v>0.29166756666666699</v>
      </c>
      <c r="D452" s="51">
        <f>IF(AND(WEEKDAY($A452,2)&lt;6,COUNTIF(JF,$A452)=0),INDEX($L$18:$O$18,,COLUMN()-1),"")</f>
        <v>0.61458526666666702</v>
      </c>
      <c r="E452" s="51">
        <f>IF(AND(WEEKDAY($A452,2)&lt;6,COUNTIF(JF,$A452)=0),INDEX($L$18:$O$18,,COLUMN()-1),"")</f>
        <v>3.1250066666666701E-2</v>
      </c>
      <c r="F452" s="31">
        <f>IFERROR(IF(H452="","",(H452-G452)),"")</f>
        <v>0.29166666666666669</v>
      </c>
      <c r="G452" s="31">
        <f>IFERROR(IF(H452&lt;$P$22,$P$23,IF(H452&gt;$P$22,(H452-$P$22))),"")</f>
        <v>9.6666666665745637E-7</v>
      </c>
      <c r="H452" s="31">
        <f>IFERROR(IF(E452="","",D452-C452-E452),"")</f>
        <v>0.29166763333333334</v>
      </c>
      <c r="J452" s="10">
        <f>WEEKNUM(A452,2)</f>
        <v>31</v>
      </c>
    </row>
    <row r="453" spans="1:10" ht="15.75">
      <c r="A453" s="1">
        <f>A452+1</f>
        <v>41853</v>
      </c>
      <c r="B453" s="23" t="str">
        <f>IF(AND(WEEKDAY($A453,2)&lt;6,COUNTIF(JF,$A453)=0),INDEX($L$18:$O$18,,COLUMN()-1),"")</f>
        <v/>
      </c>
      <c r="C453" s="51" t="str">
        <f>IF(AND(WEEKDAY($A453,2)&lt;6,COUNTIF(JF,$A453)=0),INDEX($L$18:$O$18,,COLUMN()-1),"")</f>
        <v/>
      </c>
      <c r="D453" s="51" t="str">
        <f>IF(AND(WEEKDAY($A453,2)&lt;6,COUNTIF(JF,$A453)=0),INDEX($L$18:$O$18,,COLUMN()-1),"")</f>
        <v/>
      </c>
      <c r="E453" s="51" t="str">
        <f>IF(AND(WEEKDAY($A453,2)&lt;6,COUNTIF(JF,$A453)=0),INDEX($L$18:$O$18,,COLUMN()-1),"")</f>
        <v/>
      </c>
      <c r="F453" s="31" t="str">
        <f>IFERROR(IF(H453="","",(H453-G453)),"")</f>
        <v/>
      </c>
      <c r="G453" s="31" t="str">
        <f>IFERROR(IF(H453&lt;$P$22,$P$23,IF(H453&gt;$P$22,(H453-$P$22))),"")</f>
        <v/>
      </c>
      <c r="H453" s="31" t="str">
        <f>IFERROR(IF(E453="","",D453-C453-E453),"")</f>
        <v/>
      </c>
      <c r="J453" s="10">
        <f>WEEKNUM(A453,2)</f>
        <v>31</v>
      </c>
    </row>
    <row r="454" spans="1:10" ht="15.75">
      <c r="A454" s="1">
        <f>A453+1</f>
        <v>41854</v>
      </c>
      <c r="B454" s="23" t="str">
        <f>IF(AND(WEEKDAY($A454,2)&lt;6,COUNTIF(JF,$A454)=0),INDEX($L$18:$O$18,,COLUMN()-1),"")</f>
        <v/>
      </c>
      <c r="C454" s="51" t="str">
        <f>IF(AND(WEEKDAY($A454,2)&lt;6,COUNTIF(JF,$A454)=0),INDEX($L$18:$O$18,,COLUMN()-1),"")</f>
        <v/>
      </c>
      <c r="D454" s="51" t="str">
        <f>IF(AND(WEEKDAY($A454,2)&lt;6,COUNTIF(JF,$A454)=0),INDEX($L$18:$O$18,,COLUMN()-1),"")</f>
        <v/>
      </c>
      <c r="E454" s="51" t="str">
        <f>IF(AND(WEEKDAY($A454,2)&lt;6,COUNTIF(JF,$A454)=0),INDEX($L$18:$O$18,,COLUMN()-1),"")</f>
        <v/>
      </c>
      <c r="F454" s="31" t="str">
        <f>IFERROR(IF(H454="","",(H454-G454)),"")</f>
        <v/>
      </c>
      <c r="G454" s="31" t="str">
        <f>IFERROR(IF(H454&lt;$P$22,$P$23,IF(H454&gt;$P$22,(H454-$P$22))),"")</f>
        <v/>
      </c>
      <c r="H454" s="31" t="str">
        <f>IFERROR(IF(E454="","",D454-C454-E454),"")</f>
        <v/>
      </c>
      <c r="J454" s="10">
        <f>WEEKNUM(A454,2)</f>
        <v>31</v>
      </c>
    </row>
    <row r="455" spans="1:10" ht="15.75">
      <c r="A455" s="1">
        <f>A454+1</f>
        <v>41855</v>
      </c>
      <c r="B455" s="23" t="str">
        <f>IF(AND(WEEKDAY($A455,2)&lt;6,COUNTIF(JF,$A455)=0),INDEX($L$18:$O$18,,COLUMN()-1),"")</f>
        <v>Présent</v>
      </c>
      <c r="C455" s="51">
        <f>IF(AND(WEEKDAY($A455,2)&lt;6,COUNTIF(JF,$A455)=0),INDEX($L$18:$O$18,,COLUMN()-1),"")</f>
        <v>0.29166756666666699</v>
      </c>
      <c r="D455" s="51">
        <f>IF(AND(WEEKDAY($A455,2)&lt;6,COUNTIF(JF,$A455)=0),INDEX($L$18:$O$18,,COLUMN()-1),"")</f>
        <v>0.61458526666666702</v>
      </c>
      <c r="E455" s="51">
        <f>IF(AND(WEEKDAY($A455,2)&lt;6,COUNTIF(JF,$A455)=0),INDEX($L$18:$O$18,,COLUMN()-1),"")</f>
        <v>3.1250066666666701E-2</v>
      </c>
      <c r="F455" s="31">
        <f>IFERROR(IF(H455="","",(H455-G455)),"")</f>
        <v>0.29166666666666669</v>
      </c>
      <c r="G455" s="31">
        <f>IFERROR(IF(H455&lt;$P$22,$P$23,IF(H455&gt;$P$22,(H455-$P$22))),"")</f>
        <v>9.6666666665745637E-7</v>
      </c>
      <c r="H455" s="31">
        <f>IFERROR(IF(E455="","",D455-C455-E455),"")</f>
        <v>0.29166763333333334</v>
      </c>
      <c r="J455" s="10">
        <f>WEEKNUM(A455,2)</f>
        <v>32</v>
      </c>
    </row>
    <row r="456" spans="1:10" ht="15.75">
      <c r="A456" s="1">
        <f>A455+1</f>
        <v>41856</v>
      </c>
      <c r="B456" s="23" t="str">
        <f>IF(AND(WEEKDAY($A456,2)&lt;6,COUNTIF(JF,$A456)=0),INDEX($L$18:$O$18,,COLUMN()-1),"")</f>
        <v>Présent</v>
      </c>
      <c r="C456" s="51">
        <f>IF(AND(WEEKDAY($A456,2)&lt;6,COUNTIF(JF,$A456)=0),INDEX($L$18:$O$18,,COLUMN()-1),"")</f>
        <v>0.29166756666666699</v>
      </c>
      <c r="D456" s="51">
        <f>IF(AND(WEEKDAY($A456,2)&lt;6,COUNTIF(JF,$A456)=0),INDEX($L$18:$O$18,,COLUMN()-1),"")</f>
        <v>0.61458526666666702</v>
      </c>
      <c r="E456" s="51">
        <f>IF(AND(WEEKDAY($A456,2)&lt;6,COUNTIF(JF,$A456)=0),INDEX($L$18:$O$18,,COLUMN()-1),"")</f>
        <v>3.1250066666666701E-2</v>
      </c>
      <c r="F456" s="31">
        <f>IFERROR(IF(H456="","",(H456-G456)),"")</f>
        <v>0.29166666666666669</v>
      </c>
      <c r="G456" s="31">
        <f>IFERROR(IF(H456&lt;$P$22,$P$23,IF(H456&gt;$P$22,(H456-$P$22))),"")</f>
        <v>9.6666666665745637E-7</v>
      </c>
      <c r="H456" s="31">
        <f>IFERROR(IF(E456="","",D456-C456-E456),"")</f>
        <v>0.29166763333333334</v>
      </c>
      <c r="J456" s="10">
        <f>WEEKNUM(A456,2)</f>
        <v>32</v>
      </c>
    </row>
    <row r="457" spans="1:10" ht="15.75">
      <c r="A457" s="1">
        <f>A456+1</f>
        <v>41857</v>
      </c>
      <c r="B457" s="23" t="str">
        <f>IF(AND(WEEKDAY($A457,2)&lt;6,COUNTIF(JF,$A457)=0),INDEX($L$18:$O$18,,COLUMN()-1),"")</f>
        <v>Présent</v>
      </c>
      <c r="C457" s="51">
        <f>IF(AND(WEEKDAY($A457,2)&lt;6,COUNTIF(JF,$A457)=0),INDEX($L$18:$O$18,,COLUMN()-1),"")</f>
        <v>0.29166756666666699</v>
      </c>
      <c r="D457" s="51">
        <f>IF(AND(WEEKDAY($A457,2)&lt;6,COUNTIF(JF,$A457)=0),INDEX($L$18:$O$18,,COLUMN()-1),"")</f>
        <v>0.61458526666666702</v>
      </c>
      <c r="E457" s="51">
        <f>IF(AND(WEEKDAY($A457,2)&lt;6,COUNTIF(JF,$A457)=0),INDEX($L$18:$O$18,,COLUMN()-1),"")</f>
        <v>3.1250066666666701E-2</v>
      </c>
      <c r="F457" s="31">
        <f>IFERROR(IF(H457="","",(H457-G457)),"")</f>
        <v>0.29166666666666669</v>
      </c>
      <c r="G457" s="31">
        <f>IFERROR(IF(H457&lt;$P$22,$P$23,IF(H457&gt;$P$22,(H457-$P$22))),"")</f>
        <v>9.6666666665745637E-7</v>
      </c>
      <c r="H457" s="31">
        <f>IFERROR(IF(E457="","",D457-C457-E457),"")</f>
        <v>0.29166763333333334</v>
      </c>
      <c r="J457" s="10">
        <f>WEEKNUM(A457,2)</f>
        <v>32</v>
      </c>
    </row>
    <row r="458" spans="1:10" ht="15.75">
      <c r="A458" s="1">
        <f>A457+1</f>
        <v>41858</v>
      </c>
      <c r="B458" s="23" t="str">
        <f>IF(AND(WEEKDAY($A458,2)&lt;6,COUNTIF(JF,$A458)=0),INDEX($L$18:$O$18,,COLUMN()-1),"")</f>
        <v>Présent</v>
      </c>
      <c r="C458" s="51">
        <f>IF(AND(WEEKDAY($A458,2)&lt;6,COUNTIF(JF,$A458)=0),INDEX($L$18:$O$18,,COLUMN()-1),"")</f>
        <v>0.29166756666666699</v>
      </c>
      <c r="D458" s="51">
        <f>IF(AND(WEEKDAY($A458,2)&lt;6,COUNTIF(JF,$A458)=0),INDEX($L$18:$O$18,,COLUMN()-1),"")</f>
        <v>0.61458526666666702</v>
      </c>
      <c r="E458" s="51">
        <f>IF(AND(WEEKDAY($A458,2)&lt;6,COUNTIF(JF,$A458)=0),INDEX($L$18:$O$18,,COLUMN()-1),"")</f>
        <v>3.1250066666666701E-2</v>
      </c>
      <c r="F458" s="31">
        <f>IFERROR(IF(H458="","",(H458-G458)),"")</f>
        <v>0.29166666666666669</v>
      </c>
      <c r="G458" s="31">
        <f>IFERROR(IF(H458&lt;$P$22,$P$23,IF(H458&gt;$P$22,(H458-$P$22))),"")</f>
        <v>9.6666666665745637E-7</v>
      </c>
      <c r="H458" s="31">
        <f>IFERROR(IF(E458="","",D458-C458-E458),"")</f>
        <v>0.29166763333333334</v>
      </c>
      <c r="J458" s="10">
        <f>WEEKNUM(A458,2)</f>
        <v>32</v>
      </c>
    </row>
    <row r="459" spans="1:10" ht="15.75">
      <c r="A459" s="1">
        <f>A458+1</f>
        <v>41859</v>
      </c>
      <c r="B459" s="23" t="str">
        <f>IF(AND(WEEKDAY($A459,2)&lt;6,COUNTIF(JF,$A459)=0),INDEX($L$18:$O$18,,COLUMN()-1),"")</f>
        <v>Présent</v>
      </c>
      <c r="C459" s="51">
        <f>IF(AND(WEEKDAY($A459,2)&lt;6,COUNTIF(JF,$A459)=0),INDEX($L$18:$O$18,,COLUMN()-1),"")</f>
        <v>0.29166756666666699</v>
      </c>
      <c r="D459" s="51">
        <f>IF(AND(WEEKDAY($A459,2)&lt;6,COUNTIF(JF,$A459)=0),INDEX($L$18:$O$18,,COLUMN()-1),"")</f>
        <v>0.61458526666666702</v>
      </c>
      <c r="E459" s="51">
        <f>IF(AND(WEEKDAY($A459,2)&lt;6,COUNTIF(JF,$A459)=0),INDEX($L$18:$O$18,,COLUMN()-1),"")</f>
        <v>3.1250066666666701E-2</v>
      </c>
      <c r="F459" s="31">
        <f>IFERROR(IF(H459="","",(H459-G459)),"")</f>
        <v>0.29166666666666669</v>
      </c>
      <c r="G459" s="31">
        <f>IFERROR(IF(H459&lt;$P$22,$P$23,IF(H459&gt;$P$22,(H459-$P$22))),"")</f>
        <v>9.6666666665745637E-7</v>
      </c>
      <c r="H459" s="31">
        <f>IFERROR(IF(E459="","",D459-C459-E459),"")</f>
        <v>0.29166763333333334</v>
      </c>
      <c r="J459" s="10">
        <f>WEEKNUM(A459,2)</f>
        <v>32</v>
      </c>
    </row>
    <row r="460" spans="1:10" ht="15.75">
      <c r="A460" s="1">
        <f>A459+1</f>
        <v>41860</v>
      </c>
      <c r="B460" s="23" t="str">
        <f>IF(AND(WEEKDAY($A460,2)&lt;6,COUNTIF(JF,$A460)=0),INDEX($L$18:$O$18,,COLUMN()-1),"")</f>
        <v/>
      </c>
      <c r="C460" s="51" t="str">
        <f>IF(AND(WEEKDAY($A460,2)&lt;6,COUNTIF(JF,$A460)=0),INDEX($L$18:$O$18,,COLUMN()-1),"")</f>
        <v/>
      </c>
      <c r="D460" s="51" t="str">
        <f>IF(AND(WEEKDAY($A460,2)&lt;6,COUNTIF(JF,$A460)=0),INDEX($L$18:$O$18,,COLUMN()-1),"")</f>
        <v/>
      </c>
      <c r="E460" s="51" t="str">
        <f>IF(AND(WEEKDAY($A460,2)&lt;6,COUNTIF(JF,$A460)=0),INDEX($L$18:$O$18,,COLUMN()-1),"")</f>
        <v/>
      </c>
      <c r="F460" s="31" t="str">
        <f>IFERROR(IF(H460="","",(H460-G460)),"")</f>
        <v/>
      </c>
      <c r="G460" s="31" t="str">
        <f>IFERROR(IF(H460&lt;$P$22,$P$23,IF(H460&gt;$P$22,(H460-$P$22))),"")</f>
        <v/>
      </c>
      <c r="H460" s="31" t="str">
        <f>IFERROR(IF(E460="","",D460-C460-E460),"")</f>
        <v/>
      </c>
      <c r="J460" s="10">
        <f>WEEKNUM(A460,2)</f>
        <v>32</v>
      </c>
    </row>
    <row r="461" spans="1:10" ht="15.75">
      <c r="A461" s="1">
        <f>A460+1</f>
        <v>41861</v>
      </c>
      <c r="B461" s="23" t="str">
        <f>IF(AND(WEEKDAY($A461,2)&lt;6,COUNTIF(JF,$A461)=0),INDEX($L$18:$O$18,,COLUMN()-1),"")</f>
        <v/>
      </c>
      <c r="C461" s="51" t="str">
        <f>IF(AND(WEEKDAY($A461,2)&lt;6,COUNTIF(JF,$A461)=0),INDEX($L$18:$O$18,,COLUMN()-1),"")</f>
        <v/>
      </c>
      <c r="D461" s="51" t="str">
        <f>IF(AND(WEEKDAY($A461,2)&lt;6,COUNTIF(JF,$A461)=0),INDEX($L$18:$O$18,,COLUMN()-1),"")</f>
        <v/>
      </c>
      <c r="E461" s="51" t="str">
        <f>IF(AND(WEEKDAY($A461,2)&lt;6,COUNTIF(JF,$A461)=0),INDEX($L$18:$O$18,,COLUMN()-1),"")</f>
        <v/>
      </c>
      <c r="F461" s="31" t="str">
        <f>IFERROR(IF(H461="","",(H461-G461)),"")</f>
        <v/>
      </c>
      <c r="G461" s="31" t="str">
        <f>IFERROR(IF(H461&lt;$P$22,$P$23,IF(H461&gt;$P$22,(H461-$P$22))),"")</f>
        <v/>
      </c>
      <c r="H461" s="31" t="str">
        <f>IFERROR(IF(E461="","",D461-C461-E461),"")</f>
        <v/>
      </c>
      <c r="J461" s="10">
        <f>WEEKNUM(A461,2)</f>
        <v>32</v>
      </c>
    </row>
    <row r="462" spans="1:10" ht="15.75">
      <c r="A462" s="1">
        <f>A461+1</f>
        <v>41862</v>
      </c>
      <c r="B462" s="23" t="str">
        <f>IF(AND(WEEKDAY($A462,2)&lt;6,COUNTIF(JF,$A462)=0),INDEX($L$18:$O$18,,COLUMN()-1),"")</f>
        <v>Présent</v>
      </c>
      <c r="C462" s="51">
        <f>IF(AND(WEEKDAY($A462,2)&lt;6,COUNTIF(JF,$A462)=0),INDEX($L$18:$O$18,,COLUMN()-1),"")</f>
        <v>0.29166756666666699</v>
      </c>
      <c r="D462" s="51">
        <f>IF(AND(WEEKDAY($A462,2)&lt;6,COUNTIF(JF,$A462)=0),INDEX($L$18:$O$18,,COLUMN()-1),"")</f>
        <v>0.61458526666666702</v>
      </c>
      <c r="E462" s="51">
        <f>IF(AND(WEEKDAY($A462,2)&lt;6,COUNTIF(JF,$A462)=0),INDEX($L$18:$O$18,,COLUMN()-1),"")</f>
        <v>3.1250066666666701E-2</v>
      </c>
      <c r="F462" s="31">
        <f>IFERROR(IF(H462="","",(H462-G462)),"")</f>
        <v>0.29166666666666669</v>
      </c>
      <c r="G462" s="31">
        <f>IFERROR(IF(H462&lt;$P$22,$P$23,IF(H462&gt;$P$22,(H462-$P$22))),"")</f>
        <v>9.6666666665745637E-7</v>
      </c>
      <c r="H462" s="31">
        <f>IFERROR(IF(E462="","",D462-C462-E462),"")</f>
        <v>0.29166763333333334</v>
      </c>
      <c r="J462" s="10">
        <f>WEEKNUM(A462,2)</f>
        <v>33</v>
      </c>
    </row>
    <row r="463" spans="1:10" ht="15.75">
      <c r="A463" s="1">
        <f>A462+1</f>
        <v>41863</v>
      </c>
      <c r="B463" s="23" t="str">
        <f>IF(AND(WEEKDAY($A463,2)&lt;6,COUNTIF(JF,$A463)=0),INDEX($L$18:$O$18,,COLUMN()-1),"")</f>
        <v>Présent</v>
      </c>
      <c r="C463" s="51">
        <f>IF(AND(WEEKDAY($A463,2)&lt;6,COUNTIF(JF,$A463)=0),INDEX($L$18:$O$18,,COLUMN()-1),"")</f>
        <v>0.29166756666666699</v>
      </c>
      <c r="D463" s="51">
        <f>IF(AND(WEEKDAY($A463,2)&lt;6,COUNTIF(JF,$A463)=0),INDEX($L$18:$O$18,,COLUMN()-1),"")</f>
        <v>0.61458526666666702</v>
      </c>
      <c r="E463" s="51">
        <f>IF(AND(WEEKDAY($A463,2)&lt;6,COUNTIF(JF,$A463)=0),INDEX($L$18:$O$18,,COLUMN()-1),"")</f>
        <v>3.1250066666666701E-2</v>
      </c>
      <c r="F463" s="31">
        <f>IFERROR(IF(H463="","",(H463-G463)),"")</f>
        <v>0.29166666666666669</v>
      </c>
      <c r="G463" s="31">
        <f>IFERROR(IF(H463&lt;$P$22,$P$23,IF(H463&gt;$P$22,(H463-$P$22))),"")</f>
        <v>9.6666666665745637E-7</v>
      </c>
      <c r="H463" s="31">
        <f>IFERROR(IF(E463="","",D463-C463-E463),"")</f>
        <v>0.29166763333333334</v>
      </c>
      <c r="J463" s="10">
        <f>WEEKNUM(A463,2)</f>
        <v>33</v>
      </c>
    </row>
    <row r="464" spans="1:10" ht="15.75">
      <c r="A464" s="1">
        <f>A463+1</f>
        <v>41864</v>
      </c>
      <c r="B464" s="23" t="str">
        <f>IF(AND(WEEKDAY($A464,2)&lt;6,COUNTIF(JF,$A464)=0),INDEX($L$18:$O$18,,COLUMN()-1),"")</f>
        <v>Présent</v>
      </c>
      <c r="C464" s="51">
        <f>IF(AND(WEEKDAY($A464,2)&lt;6,COUNTIF(JF,$A464)=0),INDEX($L$18:$O$18,,COLUMN()-1),"")</f>
        <v>0.29166756666666699</v>
      </c>
      <c r="D464" s="51">
        <f>IF(AND(WEEKDAY($A464,2)&lt;6,COUNTIF(JF,$A464)=0),INDEX($L$18:$O$18,,COLUMN()-1),"")</f>
        <v>0.61458526666666702</v>
      </c>
      <c r="E464" s="51">
        <f>IF(AND(WEEKDAY($A464,2)&lt;6,COUNTIF(JF,$A464)=0),INDEX($L$18:$O$18,,COLUMN()-1),"")</f>
        <v>3.1250066666666701E-2</v>
      </c>
      <c r="F464" s="31">
        <f>IFERROR(IF(H464="","",(H464-G464)),"")</f>
        <v>0.29166666666666669</v>
      </c>
      <c r="G464" s="31">
        <f>IFERROR(IF(H464&lt;$P$22,$P$23,IF(H464&gt;$P$22,(H464-$P$22))),"")</f>
        <v>9.6666666665745637E-7</v>
      </c>
      <c r="H464" s="31">
        <f>IFERROR(IF(E464="","",D464-C464-E464),"")</f>
        <v>0.29166763333333334</v>
      </c>
      <c r="J464" s="10">
        <f>WEEKNUM(A464,2)</f>
        <v>33</v>
      </c>
    </row>
    <row r="465" spans="1:10" ht="15.75">
      <c r="A465" s="1">
        <f>A464+1</f>
        <v>41865</v>
      </c>
      <c r="B465" s="23" t="str">
        <f>IF(AND(WEEKDAY($A465,2)&lt;6,COUNTIF(JF,$A465)=0),INDEX($L$18:$O$18,,COLUMN()-1),"")</f>
        <v>Présent</v>
      </c>
      <c r="C465" s="51">
        <f>IF(AND(WEEKDAY($A465,2)&lt;6,COUNTIF(JF,$A465)=0),INDEX($L$18:$O$18,,COLUMN()-1),"")</f>
        <v>0.29166756666666699</v>
      </c>
      <c r="D465" s="51">
        <f>IF(AND(WEEKDAY($A465,2)&lt;6,COUNTIF(JF,$A465)=0),INDEX($L$18:$O$18,,COLUMN()-1),"")</f>
        <v>0.61458526666666702</v>
      </c>
      <c r="E465" s="51">
        <f>IF(AND(WEEKDAY($A465,2)&lt;6,COUNTIF(JF,$A465)=0),INDEX($L$18:$O$18,,COLUMN()-1),"")</f>
        <v>3.1250066666666701E-2</v>
      </c>
      <c r="F465" s="31">
        <f>IFERROR(IF(H465="","",(H465-G465)),"")</f>
        <v>0.29166666666666669</v>
      </c>
      <c r="G465" s="31">
        <f>IFERROR(IF(H465&lt;$P$22,$P$23,IF(H465&gt;$P$22,(H465-$P$22))),"")</f>
        <v>9.6666666665745637E-7</v>
      </c>
      <c r="H465" s="31">
        <f>IFERROR(IF(E465="","",D465-C465-E465),"")</f>
        <v>0.29166763333333334</v>
      </c>
      <c r="J465" s="10">
        <f>WEEKNUM(A465,2)</f>
        <v>33</v>
      </c>
    </row>
    <row r="466" spans="1:10" ht="15.75">
      <c r="A466" s="1">
        <f>A465+1</f>
        <v>41866</v>
      </c>
      <c r="B466" s="23" t="str">
        <f>IF(AND(WEEKDAY($A466,2)&lt;6,COUNTIF(JF,$A466)=1),INDEX($L$19:$O$19,,COLUMN()-1),"")</f>
        <v>Absent</v>
      </c>
      <c r="C466" s="51">
        <f>IF(AND(WEEKDAY($A466,2)&lt;6,COUNTIF(JF,$A466)=1),INDEX($L$19:$O$19,,COLUMN()-1),"")</f>
        <v>0.29166756666666699</v>
      </c>
      <c r="D466" s="51">
        <f>IF(AND(WEEKDAY($A466,2)&lt;6,COUNTIF(JF,$A466)=1),INDEX($L$19:$O$19,,COLUMN()-1),"")</f>
        <v>0.61458526666666702</v>
      </c>
      <c r="E466" s="51">
        <f>IF(AND(WEEKDAY($A466,2)&lt;6,COUNTIF(JF,$A466)=1),INDEX($L$19:$O$19,,COLUMN()-1),"")</f>
        <v>3.1250066666666701E-2</v>
      </c>
      <c r="F466" s="31">
        <f>IFERROR(IF(H466="","",(H466-G466)),"")</f>
        <v>0.29166666666666669</v>
      </c>
      <c r="G466" s="31">
        <f>IFERROR(IF(H466&lt;$P$22,$P$23,IF(H466&gt;$P$22,(H466-$P$22))),"")</f>
        <v>9.6666666665745637E-7</v>
      </c>
      <c r="H466" s="31">
        <f>IFERROR(IF(E466="","",D466-C466-E466),"")</f>
        <v>0.29166763333333334</v>
      </c>
      <c r="J466" s="10">
        <f>WEEKNUM(A466,2)</f>
        <v>33</v>
      </c>
    </row>
    <row r="467" spans="1:10" ht="15.75">
      <c r="A467" s="1">
        <f>A466+1</f>
        <v>41867</v>
      </c>
      <c r="B467" s="23" t="str">
        <f>IF(AND(WEEKDAY($A467,2)&lt;6,COUNTIF(JF,$A467)=0),INDEX($L$18:$O$18,,COLUMN()-1),"")</f>
        <v/>
      </c>
      <c r="C467" s="51" t="str">
        <f>IF(AND(WEEKDAY($A467,2)&lt;6,COUNTIF(JF,$A467)=0),INDEX($L$18:$O$18,,COLUMN()-1),"")</f>
        <v/>
      </c>
      <c r="D467" s="51" t="str">
        <f>IF(AND(WEEKDAY($A467,2)&lt;6,COUNTIF(JF,$A467)=0),INDEX($L$18:$O$18,,COLUMN()-1),"")</f>
        <v/>
      </c>
      <c r="E467" s="51" t="str">
        <f>IF(AND(WEEKDAY($A467,2)&lt;6,COUNTIF(JF,$A467)=0),INDEX($L$18:$O$18,,COLUMN()-1),"")</f>
        <v/>
      </c>
      <c r="F467" s="31" t="str">
        <f>IFERROR(IF(H467="","",(H467-G467)),"")</f>
        <v/>
      </c>
      <c r="G467" s="31" t="str">
        <f>IFERROR(IF(H467&lt;$P$22,$P$23,IF(H467&gt;$P$22,(H467-$P$22))),"")</f>
        <v/>
      </c>
      <c r="H467" s="31" t="str">
        <f>IFERROR(IF(E467="","",D467-C467-E467),"")</f>
        <v/>
      </c>
      <c r="J467" s="10">
        <f>WEEKNUM(A467,2)</f>
        <v>33</v>
      </c>
    </row>
    <row r="468" spans="1:10" ht="15.75">
      <c r="A468" s="1">
        <f>A467+1</f>
        <v>41868</v>
      </c>
      <c r="B468" s="23" t="str">
        <f>IF(AND(WEEKDAY($A468,2)&lt;6,COUNTIF(JF,$A468)=0),INDEX($L$18:$O$18,,COLUMN()-1),"")</f>
        <v/>
      </c>
      <c r="C468" s="51" t="str">
        <f>IF(AND(WEEKDAY($A468,2)&lt;6,COUNTIF(JF,$A468)=0),INDEX($L$18:$O$18,,COLUMN()-1),"")</f>
        <v/>
      </c>
      <c r="D468" s="51" t="str">
        <f>IF(AND(WEEKDAY($A468,2)&lt;6,COUNTIF(JF,$A468)=0),INDEX($L$18:$O$18,,COLUMN()-1),"")</f>
        <v/>
      </c>
      <c r="E468" s="51" t="str">
        <f>IF(AND(WEEKDAY($A468,2)&lt;6,COUNTIF(JF,$A468)=0),INDEX($L$18:$O$18,,COLUMN()-1),"")</f>
        <v/>
      </c>
      <c r="F468" s="31" t="str">
        <f>IFERROR(IF(H468="","",(H468-G468)),"")</f>
        <v/>
      </c>
      <c r="G468" s="31" t="str">
        <f>IFERROR(IF(H468&lt;$P$22,$P$23,IF(H468&gt;$P$22,(H468-$P$22))),"")</f>
        <v/>
      </c>
      <c r="H468" s="31" t="str">
        <f>IFERROR(IF(E468="","",D468-C468-E468),"")</f>
        <v/>
      </c>
      <c r="J468" s="10">
        <f>WEEKNUM(A468,2)</f>
        <v>33</v>
      </c>
    </row>
    <row r="469" spans="1:10" ht="15.75">
      <c r="A469" s="1">
        <f>A468+1</f>
        <v>41869</v>
      </c>
      <c r="B469" s="23" t="str">
        <f>IF(AND(WEEKDAY($A469,2)&lt;6,COUNTIF(JF,$A469)=0),INDEX($L$18:$O$18,,COLUMN()-1),"")</f>
        <v>Présent</v>
      </c>
      <c r="C469" s="51">
        <f>IF(AND(WEEKDAY($A469,2)&lt;6,COUNTIF(JF,$A469)=0),INDEX($L$18:$O$18,,COLUMN()-1),"")</f>
        <v>0.29166756666666699</v>
      </c>
      <c r="D469" s="51">
        <f>IF(AND(WEEKDAY($A469,2)&lt;6,COUNTIF(JF,$A469)=0),INDEX($L$18:$O$18,,COLUMN()-1),"")</f>
        <v>0.61458526666666702</v>
      </c>
      <c r="E469" s="51">
        <f>IF(AND(WEEKDAY($A469,2)&lt;6,COUNTIF(JF,$A469)=0),INDEX($L$18:$O$18,,COLUMN()-1),"")</f>
        <v>3.1250066666666701E-2</v>
      </c>
      <c r="F469" s="31">
        <f>IFERROR(IF(H469="","",(H469-G469)),"")</f>
        <v>0.29166666666666669</v>
      </c>
      <c r="G469" s="31">
        <f>IFERROR(IF(H469&lt;$P$22,$P$23,IF(H469&gt;$P$22,(H469-$P$22))),"")</f>
        <v>9.6666666665745637E-7</v>
      </c>
      <c r="H469" s="31">
        <f>IFERROR(IF(E469="","",D469-C469-E469),"")</f>
        <v>0.29166763333333334</v>
      </c>
      <c r="J469" s="10">
        <f>WEEKNUM(A469,2)</f>
        <v>34</v>
      </c>
    </row>
    <row r="470" spans="1:10" ht="15.75">
      <c r="A470" s="1">
        <f>A469+1</f>
        <v>41870</v>
      </c>
      <c r="B470" s="23" t="str">
        <f>IF(AND(WEEKDAY($A470,2)&lt;6,COUNTIF(JF,$A470)=0),INDEX($L$18:$O$18,,COLUMN()-1),"")</f>
        <v>Présent</v>
      </c>
      <c r="C470" s="51">
        <f>IF(AND(WEEKDAY($A470,2)&lt;6,COUNTIF(JF,$A470)=0),INDEX($L$18:$O$18,,COLUMN()-1),"")</f>
        <v>0.29166756666666699</v>
      </c>
      <c r="D470" s="51">
        <f>IF(AND(WEEKDAY($A470,2)&lt;6,COUNTIF(JF,$A470)=0),INDEX($L$18:$O$18,,COLUMN()-1),"")</f>
        <v>0.61458526666666702</v>
      </c>
      <c r="E470" s="51">
        <f>IF(AND(WEEKDAY($A470,2)&lt;6,COUNTIF(JF,$A470)=0),INDEX($L$18:$O$18,,COLUMN()-1),"")</f>
        <v>3.1250066666666701E-2</v>
      </c>
      <c r="F470" s="31">
        <f>IFERROR(IF(H470="","",(H470-G470)),"")</f>
        <v>0.29166666666666669</v>
      </c>
      <c r="G470" s="31">
        <f>IFERROR(IF(H470&lt;$P$22,$P$23,IF(H470&gt;$P$22,(H470-$P$22))),"")</f>
        <v>9.6666666665745637E-7</v>
      </c>
      <c r="H470" s="31">
        <f>IFERROR(IF(E470="","",D470-C470-E470),"")</f>
        <v>0.29166763333333334</v>
      </c>
      <c r="J470" s="10">
        <f>WEEKNUM(A470,2)</f>
        <v>34</v>
      </c>
    </row>
    <row r="471" spans="1:10" ht="15.75">
      <c r="A471" s="1">
        <f>A470+1</f>
        <v>41871</v>
      </c>
      <c r="B471" s="23" t="str">
        <f>IF(AND(WEEKDAY($A471,2)&lt;6,COUNTIF(JF,$A471)=0),INDEX($L$18:$O$18,,COLUMN()-1),"")</f>
        <v>Présent</v>
      </c>
      <c r="C471" s="51">
        <f>IF(AND(WEEKDAY($A471,2)&lt;6,COUNTIF(JF,$A471)=0),INDEX($L$18:$O$18,,COLUMN()-1),"")</f>
        <v>0.29166756666666699</v>
      </c>
      <c r="D471" s="51">
        <f>IF(AND(WEEKDAY($A471,2)&lt;6,COUNTIF(JF,$A471)=0),INDEX($L$18:$O$18,,COLUMN()-1),"")</f>
        <v>0.61458526666666702</v>
      </c>
      <c r="E471" s="51">
        <f>IF(AND(WEEKDAY($A471,2)&lt;6,COUNTIF(JF,$A471)=0),INDEX($L$18:$O$18,,COLUMN()-1),"")</f>
        <v>3.1250066666666701E-2</v>
      </c>
      <c r="F471" s="31">
        <f>IFERROR(IF(H471="","",(H471-G471)),"")</f>
        <v>0.29166666666666669</v>
      </c>
      <c r="G471" s="31">
        <f>IFERROR(IF(H471&lt;$P$22,$P$23,IF(H471&gt;$P$22,(H471-$P$22))),"")</f>
        <v>9.6666666665745637E-7</v>
      </c>
      <c r="H471" s="31">
        <f>IFERROR(IF(E471="","",D471-C471-E471),"")</f>
        <v>0.29166763333333334</v>
      </c>
      <c r="J471" s="10">
        <f>WEEKNUM(A471,2)</f>
        <v>34</v>
      </c>
    </row>
    <row r="472" spans="1:10" ht="15.75">
      <c r="A472" s="1">
        <f>A471+1</f>
        <v>41872</v>
      </c>
      <c r="B472" s="23" t="str">
        <f>IF(AND(WEEKDAY($A472,2)&lt;6,COUNTIF(JF,$A472)=0),INDEX($L$18:$O$18,,COLUMN()-1),"")</f>
        <v>Présent</v>
      </c>
      <c r="C472" s="51">
        <f>IF(AND(WEEKDAY($A472,2)&lt;6,COUNTIF(JF,$A472)=0),INDEX($L$18:$O$18,,COLUMN()-1),"")</f>
        <v>0.29166756666666699</v>
      </c>
      <c r="D472" s="51">
        <f>IF(AND(WEEKDAY($A472,2)&lt;6,COUNTIF(JF,$A472)=0),INDEX($L$18:$O$18,,COLUMN()-1),"")</f>
        <v>0.61458526666666702</v>
      </c>
      <c r="E472" s="51">
        <f>IF(AND(WEEKDAY($A472,2)&lt;6,COUNTIF(JF,$A472)=0),INDEX($L$18:$O$18,,COLUMN()-1),"")</f>
        <v>3.1250066666666701E-2</v>
      </c>
      <c r="F472" s="31">
        <f>IFERROR(IF(H472="","",(H472-G472)),"")</f>
        <v>0.29166666666666669</v>
      </c>
      <c r="G472" s="31">
        <f>IFERROR(IF(H472&lt;$P$22,$P$23,IF(H472&gt;$P$22,(H472-$P$22))),"")</f>
        <v>9.6666666665745637E-7</v>
      </c>
      <c r="H472" s="31">
        <f>IFERROR(IF(E472="","",D472-C472-E472),"")</f>
        <v>0.29166763333333334</v>
      </c>
      <c r="J472" s="10">
        <f>WEEKNUM(A472,2)</f>
        <v>34</v>
      </c>
    </row>
    <row r="473" spans="1:10" ht="15.75">
      <c r="A473" s="1">
        <f>A472+1</f>
        <v>41873</v>
      </c>
      <c r="B473" s="23" t="str">
        <f>IF(AND(WEEKDAY($A473,2)&lt;6,COUNTIF(JF,$A473)=0),INDEX($L$18:$O$18,,COLUMN()-1),"")</f>
        <v>Présent</v>
      </c>
      <c r="C473" s="51">
        <f>IF(AND(WEEKDAY($A473,2)&lt;6,COUNTIF(JF,$A473)=0),INDEX($L$18:$O$18,,COLUMN()-1),"")</f>
        <v>0.29166756666666699</v>
      </c>
      <c r="D473" s="51">
        <f>IF(AND(WEEKDAY($A473,2)&lt;6,COUNTIF(JF,$A473)=0),INDEX($L$18:$O$18,,COLUMN()-1),"")</f>
        <v>0.61458526666666702</v>
      </c>
      <c r="E473" s="51">
        <f>IF(AND(WEEKDAY($A473,2)&lt;6,COUNTIF(JF,$A473)=0),INDEX($L$18:$O$18,,COLUMN()-1),"")</f>
        <v>3.1250066666666701E-2</v>
      </c>
      <c r="F473" s="31">
        <f>IFERROR(IF(H473="","",(H473-G473)),"")</f>
        <v>0.29166666666666669</v>
      </c>
      <c r="G473" s="31">
        <f>IFERROR(IF(H473&lt;$P$22,$P$23,IF(H473&gt;$P$22,(H473-$P$22))),"")</f>
        <v>9.6666666665745637E-7</v>
      </c>
      <c r="H473" s="31">
        <f>IFERROR(IF(E473="","",D473-C473-E473),"")</f>
        <v>0.29166763333333334</v>
      </c>
      <c r="J473" s="10">
        <f>WEEKNUM(A473,2)</f>
        <v>34</v>
      </c>
    </row>
    <row r="474" spans="1:10" ht="15.75">
      <c r="A474" s="1">
        <f>A473+1</f>
        <v>41874</v>
      </c>
      <c r="B474" s="23" t="str">
        <f>IF(AND(WEEKDAY($A474,2)&lt;6,COUNTIF(JF,$A474)=0),INDEX($L$18:$O$18,,COLUMN()-1),"")</f>
        <v/>
      </c>
      <c r="C474" s="51" t="str">
        <f>IF(AND(WEEKDAY($A474,2)&lt;6,COUNTIF(JF,$A474)=0),INDEX($L$18:$O$18,,COLUMN()-1),"")</f>
        <v/>
      </c>
      <c r="D474" s="51" t="str">
        <f>IF(AND(WEEKDAY($A474,2)&lt;6,COUNTIF(JF,$A474)=0),INDEX($L$18:$O$18,,COLUMN()-1),"")</f>
        <v/>
      </c>
      <c r="E474" s="51" t="str">
        <f>IF(AND(WEEKDAY($A474,2)&lt;6,COUNTIF(JF,$A474)=0),INDEX($L$18:$O$18,,COLUMN()-1),"")</f>
        <v/>
      </c>
      <c r="F474" s="31" t="str">
        <f>IFERROR(IF(H474="","",(H474-G474)),"")</f>
        <v/>
      </c>
      <c r="G474" s="31" t="str">
        <f>IFERROR(IF(H474&lt;$P$22,$P$23,IF(H474&gt;$P$22,(H474-$P$22))),"")</f>
        <v/>
      </c>
      <c r="H474" s="31" t="str">
        <f>IFERROR(IF(E474="","",D474-C474-E474),"")</f>
        <v/>
      </c>
      <c r="J474" s="10">
        <f>WEEKNUM(A474,2)</f>
        <v>34</v>
      </c>
    </row>
    <row r="475" spans="1:10" ht="15.75">
      <c r="A475" s="1">
        <f>A474+1</f>
        <v>41875</v>
      </c>
      <c r="B475" s="23" t="str">
        <f>IF(AND(WEEKDAY($A475,2)&lt;6,COUNTIF(JF,$A475)=0),INDEX($L$18:$O$18,,COLUMN()-1),"")</f>
        <v/>
      </c>
      <c r="C475" s="51" t="str">
        <f>IF(AND(WEEKDAY($A475,2)&lt;6,COUNTIF(JF,$A475)=0),INDEX($L$18:$O$18,,COLUMN()-1),"")</f>
        <v/>
      </c>
      <c r="D475" s="51" t="str">
        <f>IF(AND(WEEKDAY($A475,2)&lt;6,COUNTIF(JF,$A475)=0),INDEX($L$18:$O$18,,COLUMN()-1),"")</f>
        <v/>
      </c>
      <c r="E475" s="51" t="str">
        <f>IF(AND(WEEKDAY($A475,2)&lt;6,COUNTIF(JF,$A475)=0),INDEX($L$18:$O$18,,COLUMN()-1),"")</f>
        <v/>
      </c>
      <c r="F475" s="31" t="str">
        <f>IFERROR(IF(H475="","",(H475-G475)),"")</f>
        <v/>
      </c>
      <c r="G475" s="31" t="str">
        <f>IFERROR(IF(H475&lt;$P$22,$P$23,IF(H475&gt;$P$22,(H475-$P$22))),"")</f>
        <v/>
      </c>
      <c r="H475" s="31" t="str">
        <f>IFERROR(IF(E475="","",D475-C475-E475),"")</f>
        <v/>
      </c>
      <c r="J475" s="10">
        <f>WEEKNUM(A475,2)</f>
        <v>34</v>
      </c>
    </row>
    <row r="476" spans="1:10" ht="15.75">
      <c r="A476" s="1">
        <f>A475+1</f>
        <v>41876</v>
      </c>
      <c r="B476" s="23" t="str">
        <f>IF(AND(WEEKDAY($A476,2)&lt;6,COUNTIF(JF,$A476)=0),INDEX($L$18:$O$18,,COLUMN()-1),"")</f>
        <v>Présent</v>
      </c>
      <c r="C476" s="51">
        <f>IF(AND(WEEKDAY($A476,2)&lt;6,COUNTIF(JF,$A476)=0),INDEX($L$18:$O$18,,COLUMN()-1),"")</f>
        <v>0.29166756666666699</v>
      </c>
      <c r="D476" s="51">
        <f>IF(AND(WEEKDAY($A476,2)&lt;6,COUNTIF(JF,$A476)=0),INDEX($L$18:$O$18,,COLUMN()-1),"")</f>
        <v>0.61458526666666702</v>
      </c>
      <c r="E476" s="51">
        <f>IF(AND(WEEKDAY($A476,2)&lt;6,COUNTIF(JF,$A476)=0),INDEX($L$18:$O$18,,COLUMN()-1),"")</f>
        <v>3.1250066666666701E-2</v>
      </c>
      <c r="F476" s="31">
        <f>IFERROR(IF(H476="","",(H476-G476)),"")</f>
        <v>0.29166666666666669</v>
      </c>
      <c r="G476" s="31">
        <f>IFERROR(IF(H476&lt;$P$22,$P$23,IF(H476&gt;$P$22,(H476-$P$22))),"")</f>
        <v>9.6666666665745637E-7</v>
      </c>
      <c r="H476" s="31">
        <f>IFERROR(IF(E476="","",D476-C476-E476),"")</f>
        <v>0.29166763333333334</v>
      </c>
      <c r="J476" s="10">
        <f>WEEKNUM(A476,2)</f>
        <v>35</v>
      </c>
    </row>
    <row r="477" spans="1:10" ht="15.75">
      <c r="A477" s="1">
        <f>A476+1</f>
        <v>41877</v>
      </c>
      <c r="B477" s="23" t="str">
        <f>IF(AND(WEEKDAY($A477,2)&lt;6,COUNTIF(JF,$A477)=0),INDEX($L$18:$O$18,,COLUMN()-1),"")</f>
        <v>Présent</v>
      </c>
      <c r="C477" s="51">
        <f>IF(AND(WEEKDAY($A477,2)&lt;6,COUNTIF(JF,$A477)=0),INDEX($L$18:$O$18,,COLUMN()-1),"")</f>
        <v>0.29166756666666699</v>
      </c>
      <c r="D477" s="51">
        <f>IF(AND(WEEKDAY($A477,2)&lt;6,COUNTIF(JF,$A477)=0),INDEX($L$18:$O$18,,COLUMN()-1),"")</f>
        <v>0.61458526666666702</v>
      </c>
      <c r="E477" s="51">
        <f>IF(AND(WEEKDAY($A477,2)&lt;6,COUNTIF(JF,$A477)=0),INDEX($L$18:$O$18,,COLUMN()-1),"")</f>
        <v>3.1250066666666701E-2</v>
      </c>
      <c r="F477" s="31">
        <f>IFERROR(IF(H477="","",(H477-G477)),"")</f>
        <v>0.29166666666666669</v>
      </c>
      <c r="G477" s="31">
        <f>IFERROR(IF(H477&lt;$P$22,$P$23,IF(H477&gt;$P$22,(H477-$P$22))),"")</f>
        <v>9.6666666665745637E-7</v>
      </c>
      <c r="H477" s="31">
        <f>IFERROR(IF(E477="","",D477-C477-E477),"")</f>
        <v>0.29166763333333334</v>
      </c>
      <c r="J477" s="10">
        <f>WEEKNUM(A477,2)</f>
        <v>35</v>
      </c>
    </row>
    <row r="478" spans="1:10" ht="15.75">
      <c r="A478" s="1">
        <f>A477+1</f>
        <v>41878</v>
      </c>
      <c r="B478" s="23" t="str">
        <f>IF($A478="","",IF(AND(WEEKDAY($A478,2)&lt;6,COUNTIF(JF,$A478)=0),INDEX($L$18:$O$18,,COLUMN()-1),""))</f>
        <v>Présent</v>
      </c>
      <c r="C478" s="51">
        <f>IF($A478="","",IF(AND(WEEKDAY($A478,2)&lt;6,COUNTIF(JF,$A478)=0),INDEX($L$18:$O$18,,COLUMN()-1),""))</f>
        <v>0.29166756666666699</v>
      </c>
      <c r="D478" s="51">
        <f>IF($A478="","",IF(AND(WEEKDAY($A478,2)&lt;6,COUNTIF(JF,$A478)=0),INDEX($L$18:$O$18,,COLUMN()-1),""))</f>
        <v>0.61458526666666702</v>
      </c>
      <c r="E478" s="51">
        <f>IF($A478="","",IF(AND(WEEKDAY($A478,2)&lt;6,COUNTIF(JF,$A478)=0),INDEX($L$18:$O$18,,COLUMN()-1),""))</f>
        <v>3.1250066666666701E-2</v>
      </c>
      <c r="F478" s="31">
        <f>IFERROR(IF(H478="","",(H478-G478)),"")</f>
        <v>0.29166666666666669</v>
      </c>
      <c r="G478" s="31">
        <f>IFERROR(IF(H478&lt;$P$22,$P$23,IF(H478&gt;$P$22,(H478-$P$22))),"")</f>
        <v>9.6666666665745637E-7</v>
      </c>
      <c r="H478" s="31">
        <f>IFERROR(IF(E478="","",D478-C478-E478),"")</f>
        <v>0.29166763333333334</v>
      </c>
      <c r="J478" s="10">
        <f>WEEKNUM(A478,2)</f>
        <v>35</v>
      </c>
    </row>
    <row r="479" spans="1:10" ht="15.75">
      <c r="A479" s="1">
        <f>A478+1</f>
        <v>41879</v>
      </c>
      <c r="B479" s="23" t="str">
        <f>IF($A479="","",IF(AND(WEEKDAY($A479,2)&lt;6,COUNTIF(JF,$A479)=0),INDEX($L$18:$O$18,,COLUMN()-1),""))</f>
        <v>Présent</v>
      </c>
      <c r="C479" s="51">
        <f>IF($A479="","",IF(AND(WEEKDAY($A479,2)&lt;6,COUNTIF(JF,$A479)=0),INDEX($L$18:$O$18,,COLUMN()-1),""))</f>
        <v>0.29166756666666699</v>
      </c>
      <c r="D479" s="51">
        <f>IF($A479="","",IF(AND(WEEKDAY($A479,2)&lt;6,COUNTIF(JF,$A479)=0),INDEX($L$18:$O$18,,COLUMN()-1),""))</f>
        <v>0.61458526666666702</v>
      </c>
      <c r="E479" s="51">
        <f>IF($A479="","",IF(AND(WEEKDAY($A479,2)&lt;6,COUNTIF(JF,$A479)=0),INDEX($L$18:$O$18,,COLUMN()-1),""))</f>
        <v>3.1250066666666701E-2</v>
      </c>
      <c r="F479" s="31">
        <f>IFERROR(IF(H479="","",(H479-G479)),"")</f>
        <v>0.29166666666666669</v>
      </c>
      <c r="G479" s="31">
        <f>IFERROR(IF(H479&lt;$P$22,$P$23,IF(H479&gt;$P$22,(H479-$P$22))),"")</f>
        <v>9.6666666665745637E-7</v>
      </c>
      <c r="H479" s="31">
        <f>IFERROR(IF(E479="","",D479-C479-E479),"")</f>
        <v>0.29166763333333334</v>
      </c>
      <c r="J479" s="10">
        <f>IF(A479="","",WEEKNUM(A479,2))</f>
        <v>35</v>
      </c>
    </row>
    <row r="480" spans="1:10" ht="15.75">
      <c r="A480" s="1">
        <f>IF(A479="","",IF(MONTH(A479+1)=MONTH(A479),A479+1,""))</f>
        <v>41880</v>
      </c>
      <c r="B480" s="23" t="str">
        <f>IF($A480="","",IF(AND(WEEKDAY($A480,2)&lt;6,COUNTIF(JF,$A480)=0),INDEX($L$18:$O$18,,COLUMN()-1),""))</f>
        <v>Présent</v>
      </c>
      <c r="C480" s="51">
        <f>IF($A480="","",IF(AND(WEEKDAY($A480,2)&lt;6,COUNTIF(JF,$A480)=0),INDEX($L$18:$O$18,,COLUMN()-1),""))</f>
        <v>0.29166756666666699</v>
      </c>
      <c r="D480" s="51">
        <f>IF($A480="","",IF(AND(WEEKDAY($A480,2)&lt;6,COUNTIF(JF,$A480)=0),INDEX($L$18:$O$18,,COLUMN()-1),""))</f>
        <v>0.61458526666666702</v>
      </c>
      <c r="E480" s="51">
        <f>IF($A480="","",IF(AND(WEEKDAY($A480,2)&lt;6,COUNTIF(JF,$A480)=0),INDEX($L$18:$O$18,,COLUMN()-1),""))</f>
        <v>3.1250066666666701E-2</v>
      </c>
      <c r="F480" s="31">
        <f>IFERROR(IF(H480="","",(H480-G480)),"")</f>
        <v>0.29166666666666669</v>
      </c>
      <c r="G480" s="31">
        <f>IFERROR(IF(H480&lt;$P$22,$P$23,IF(H480&gt;$P$22,(H480-$P$22))),"")</f>
        <v>9.6666666665745637E-7</v>
      </c>
      <c r="H480" s="31">
        <f>IFERROR(IF(E480="","",D480-C480-E480),"")</f>
        <v>0.29166763333333334</v>
      </c>
      <c r="J480" s="10">
        <f>IF(A480="","",WEEKNUM(A480,2))</f>
        <v>35</v>
      </c>
    </row>
    <row r="481" spans="1:10" ht="15.75">
      <c r="A481" s="1">
        <f>IF(A480="","",IF(MONTH(A480+1)=MONTH(A480),A480+1,""))</f>
        <v>41881</v>
      </c>
      <c r="B481" s="23" t="str">
        <f>IF($A481="","",IF(AND(WEEKDAY($A481,2)&lt;6,COUNTIF(JF,$A481)=0),INDEX($L$18:$O$18,,COLUMN()-1),""))</f>
        <v/>
      </c>
      <c r="C481" s="51" t="str">
        <f>IF($A481="","",IF(AND(WEEKDAY($A481,2)&lt;6,COUNTIF(JF,$A481)=0),INDEX($L$18:$O$18,,COLUMN()-1),""))</f>
        <v/>
      </c>
      <c r="D481" s="51" t="str">
        <f>IF($A481="","",IF(AND(WEEKDAY($A481,2)&lt;6,COUNTIF(JF,$A481)=0),INDEX($L$18:$O$18,,COLUMN()-1),""))</f>
        <v/>
      </c>
      <c r="E481" s="51" t="str">
        <f>IF($A481="","",IF(AND(WEEKDAY($A481,2)&lt;6,COUNTIF(JF,$A481)=0),INDEX($L$18:$O$18,,COLUMN()-1),""))</f>
        <v/>
      </c>
      <c r="F481" s="31" t="str">
        <f>IFERROR(IF(H481="","",(H481-G481)),"")</f>
        <v/>
      </c>
      <c r="G481" s="31" t="str">
        <f>IFERROR(IF(H481&lt;$P$22,$P$23,IF(H481&gt;$P$22,(H481-$P$22))),"")</f>
        <v/>
      </c>
      <c r="H481" s="31" t="str">
        <f>IFERROR(IF(E481="","",D481-C481-E481),"")</f>
        <v/>
      </c>
      <c r="J481" s="10">
        <f>IF(A481="","",WEEKNUM(A481,2))</f>
        <v>35</v>
      </c>
    </row>
    <row r="482" spans="1:10" ht="15.75">
      <c r="A482" s="1">
        <f>IF(A481="","",IF(MONTH(A481+1)=MONTH(A481),A481+1,""))</f>
        <v>41882</v>
      </c>
      <c r="B482" s="23" t="str">
        <f>IF($A482="","",IF(AND(WEEKDAY($A482,2)&lt;6,COUNTIF(JF,$A482)=0),INDEX($L$18:$O$18,,COLUMN()-1),""))</f>
        <v/>
      </c>
      <c r="C482" s="51" t="str">
        <f>IF($A482="","",IF(AND(WEEKDAY($A482,2)&lt;6,COUNTIF(JF,$A482)=0),INDEX($L$18:$O$18,,COLUMN()-1),""))</f>
        <v/>
      </c>
      <c r="D482" s="51" t="str">
        <f>IF($A482="","",IF(AND(WEEKDAY($A482,2)&lt;6,COUNTIF(JF,$A482)=0),INDEX($L$18:$O$18,,COLUMN()-1),""))</f>
        <v/>
      </c>
      <c r="E482" s="51" t="str">
        <f>IF($A482="","",IF(AND(WEEKDAY($A482,2)&lt;6,COUNTIF(JF,$A482)=0),INDEX($L$18:$O$18,,COLUMN()-1),""))</f>
        <v/>
      </c>
      <c r="F482" s="31" t="str">
        <f>IFERROR(IF(H482="","",(H482-G482)),"")</f>
        <v/>
      </c>
      <c r="G482" s="31" t="str">
        <f>IFERROR(IF(H482&lt;$P$22,$P$23,IF(H482&gt;$P$22,(H482-$P$22))),"")</f>
        <v/>
      </c>
      <c r="H482" s="31" t="str">
        <f>IFERROR(IF(E482="","",D482-C482-E482),"")</f>
        <v/>
      </c>
      <c r="J482" s="10">
        <f>IF(A482="","",WEEKNUM(A482,2))</f>
        <v>35</v>
      </c>
    </row>
    <row r="483" spans="1:10" ht="47.25">
      <c r="A483" s="1"/>
      <c r="B483" s="37" t="s">
        <v>54</v>
      </c>
      <c r="C483" s="38" t="s">
        <v>53</v>
      </c>
      <c r="D483" s="38" t="s">
        <v>52</v>
      </c>
      <c r="E483" s="39" t="s">
        <v>50</v>
      </c>
      <c r="F483" s="40" t="s">
        <v>51</v>
      </c>
      <c r="G483" s="40"/>
      <c r="H483" s="40" t="s">
        <v>55</v>
      </c>
    </row>
    <row r="484" spans="1:10" ht="15.75">
      <c r="A484" s="29" t="s">
        <v>116</v>
      </c>
      <c r="B484" s="34">
        <f>SUMIF($J$452:$J$482,$J484,$H$452:$H$482)+SUMIF($J$390:$J$420,$J426,$H$390:$H$420)</f>
        <v>1.4583381666666666</v>
      </c>
      <c r="C484" s="35">
        <f>IFERROR((IF(B484="","",IF(B484&lt;$P$24,($P$24-B484),0))),"")</f>
        <v>0</v>
      </c>
      <c r="D484" s="34">
        <f>IFERROR((IF(B484="","",IF(B484&gt;=$P$24,$P$24,B484))),"")</f>
        <v>1.458337833333335</v>
      </c>
      <c r="E484" s="36">
        <f>IFERROR(IF(B484="","",IF(B484&lt;=$P$24,0,IF(B484&lt;$P$25,B484-$P$24,$P$26))),"")</f>
        <v>3.3333333160356915E-7</v>
      </c>
      <c r="F484" s="32">
        <f>IFERROR(IF(B484="","",IF(B484&gt;$P$25,B484-$P$25,0)),"")</f>
        <v>0</v>
      </c>
      <c r="G484" s="32"/>
      <c r="H484" s="42"/>
      <c r="J484" s="10">
        <v>31</v>
      </c>
    </row>
    <row r="485" spans="1:10" ht="15.75">
      <c r="A485" s="29" t="s">
        <v>117</v>
      </c>
      <c r="B485" s="34">
        <f>SUMIF($J$452:$J$482,$J485,$H$452:$H$482)</f>
        <v>1.4583381666666666</v>
      </c>
      <c r="C485" s="35">
        <f>IFERROR((IF(B485="","",IF(B485&lt;$P$24,($P$24-B485),0))),"")</f>
        <v>0</v>
      </c>
      <c r="D485" s="34">
        <f>IFERROR((IF(B485="","",IF(B485&gt;=$P$24,$P$24,B485))),"")</f>
        <v>1.458337833333335</v>
      </c>
      <c r="E485" s="36">
        <f>IFERROR(IF(B485="","",IF(B485&lt;=$P$24,0,IF(B485&lt;$P$25,B485-$P$24,$P$26))),"")</f>
        <v>3.3333333160356915E-7</v>
      </c>
      <c r="F485" s="32">
        <f>IFERROR(IF(B485="","",IF(B485&gt;$P$25,B485-$P$25,0)),"")</f>
        <v>0</v>
      </c>
      <c r="G485" s="32"/>
      <c r="H485" s="42"/>
      <c r="J485" s="10">
        <f>J484+1</f>
        <v>32</v>
      </c>
    </row>
    <row r="486" spans="1:10" ht="15.75">
      <c r="A486" s="29" t="s">
        <v>118</v>
      </c>
      <c r="B486" s="34">
        <f>SUMIF($J$452:$J$482,$J486,$H$452:$H$482)</f>
        <v>1.4583381666666666</v>
      </c>
      <c r="C486" s="35">
        <f>IFERROR((IF(B486="","",IF(B486&lt;$P$24,($P$24-B486),0))),"")</f>
        <v>0</v>
      </c>
      <c r="D486" s="34">
        <f>IFERROR((IF(B486="","",IF(B486&gt;=$P$24,$P$24,B486))),"")</f>
        <v>1.458337833333335</v>
      </c>
      <c r="E486" s="36">
        <f>IFERROR(IF(B486="","",IF(B486&lt;=$P$24,0,IF(B486&lt;$P$25,B486-$P$24,$P$26))),"")</f>
        <v>3.3333333160356915E-7</v>
      </c>
      <c r="F486" s="32">
        <f>IFERROR(IF(B486="","",IF(B486&gt;$P$25,B486-$P$25,0)),"")</f>
        <v>0</v>
      </c>
      <c r="G486" s="32"/>
      <c r="H486" s="42"/>
      <c r="J486" s="10">
        <f>J485+1</f>
        <v>33</v>
      </c>
    </row>
    <row r="487" spans="1:10" ht="15.75">
      <c r="A487" s="29" t="s">
        <v>119</v>
      </c>
      <c r="B487" s="34">
        <f>SUMIF($J$452:$J$482,$J487,$H$452:$H$482)</f>
        <v>1.4583381666666666</v>
      </c>
      <c r="C487" s="35">
        <f>IFERROR((IF(B487="","",IF(B487&lt;$P$24,($P$24-B487),0))),"")</f>
        <v>0</v>
      </c>
      <c r="D487" s="34">
        <f>IFERROR((IF(B487="","",IF(B487&gt;=$P$24,$P$24,B487))),"")</f>
        <v>1.458337833333335</v>
      </c>
      <c r="E487" s="36">
        <f>IFERROR(IF(B487="","",IF(B487&lt;=$P$24,0,IF(B487&lt;$P$25,B487-$P$24,$P$26))),"")</f>
        <v>3.3333333160356915E-7</v>
      </c>
      <c r="F487" s="32">
        <f>IFERROR(IF(B487="","",IF(B487&gt;$P$25,B487-$P$25,0)),"")</f>
        <v>0</v>
      </c>
      <c r="G487" s="32"/>
      <c r="H487" s="42"/>
      <c r="J487" s="10">
        <f>J486+1</f>
        <v>34</v>
      </c>
    </row>
    <row r="488" spans="1:10" ht="15.75">
      <c r="A488" s="29" t="s">
        <v>120</v>
      </c>
      <c r="B488" s="34">
        <f>SUMIF($J$452:$J$482,$J488,$H$452:$H$482)</f>
        <v>1.4583381666666666</v>
      </c>
      <c r="C488" s="35">
        <f>IFERROR((IF(B488="","",IF(B488&lt;$P$24,($P$24-B488),0))),"")</f>
        <v>0</v>
      </c>
      <c r="D488" s="34">
        <f>IFERROR((IF(B488="","",IF(B488&gt;=$P$24,$P$24,B488))),"")</f>
        <v>1.458337833333335</v>
      </c>
      <c r="E488" s="36">
        <f>IFERROR(IF(B488="","",IF(B488&lt;=$P$24,0,IF(B488&lt;$P$25,B488-$P$24,$P$26))),"")</f>
        <v>3.3333333160356915E-7</v>
      </c>
      <c r="F488" s="32">
        <f>IFERROR(IF(B488="","",IF(B488&gt;$P$25,B488-$P$25,0)),"")</f>
        <v>0</v>
      </c>
      <c r="G488" s="32"/>
      <c r="H488" s="42"/>
      <c r="J488" s="10">
        <f>J487+1</f>
        <v>35</v>
      </c>
    </row>
    <row r="489" spans="1:10" ht="15.75">
      <c r="A489" s="29"/>
      <c r="B489" s="34"/>
      <c r="C489" s="35"/>
      <c r="D489" s="34" t="str">
        <f>IFERROR((IF(B489="","",IF(B489&gt;=$P$24,$P$24,B489))),"")</f>
        <v/>
      </c>
      <c r="E489" s="36"/>
      <c r="F489" s="32"/>
      <c r="G489" s="32"/>
      <c r="H489" s="42"/>
    </row>
    <row r="490" spans="1:10">
      <c r="A490" s="12" t="s">
        <v>19</v>
      </c>
      <c r="B490" s="33">
        <f>SUM(B484:B489)</f>
        <v>7.291690833333333</v>
      </c>
      <c r="C490" s="33">
        <f>SUM(C484:C489)</f>
        <v>0</v>
      </c>
      <c r="D490" s="33">
        <f>SUM(D484:D489)</f>
        <v>7.291689166666675</v>
      </c>
      <c r="E490" s="33">
        <f>SUM(E484:E489)</f>
        <v>1.6666666580178457E-6</v>
      </c>
      <c r="F490" s="33">
        <f>SUM(F484:F489)</f>
        <v>0</v>
      </c>
      <c r="G490" s="33"/>
      <c r="H490" s="43">
        <f>($AD$3*$AC$3*24)+(E490*24*$AC$4)+($AC$5*F490*24)-(C490*$AC$3*24)</f>
        <v>1600.0005274708972</v>
      </c>
    </row>
    <row r="497" spans="1:9" ht="81" customHeight="1">
      <c r="D497" s="53" t="s">
        <v>0</v>
      </c>
      <c r="E497" s="53"/>
      <c r="F497" s="53"/>
      <c r="G497" s="53"/>
      <c r="H497" s="53"/>
      <c r="I497" s="53"/>
    </row>
    <row r="498" spans="1:9">
      <c r="D498" s="53"/>
      <c r="E498" s="53"/>
      <c r="F498" s="53"/>
      <c r="G498" s="53"/>
      <c r="H498" s="53"/>
      <c r="I498" s="53"/>
    </row>
    <row r="499" spans="1:9" ht="32.25" customHeight="1">
      <c r="D499" s="53"/>
      <c r="E499" s="53"/>
      <c r="F499" s="53"/>
      <c r="G499" s="53"/>
      <c r="H499" s="53"/>
      <c r="I499" s="53"/>
    </row>
    <row r="500" spans="1:9">
      <c r="D500" s="54" t="s">
        <v>1</v>
      </c>
      <c r="E500" s="54"/>
      <c r="F500" s="54"/>
      <c r="G500" s="54"/>
      <c r="H500" s="54"/>
      <c r="I500" s="54"/>
    </row>
    <row r="501" spans="1:9">
      <c r="D501" s="54"/>
      <c r="E501" s="54"/>
      <c r="F501" s="54"/>
      <c r="G501" s="54"/>
      <c r="H501" s="54"/>
      <c r="I501" s="54"/>
    </row>
    <row r="503" spans="1:9" ht="26.25">
      <c r="A503" s="9" t="s">
        <v>2</v>
      </c>
      <c r="B503" s="67">
        <f>$B$441</f>
        <v>1</v>
      </c>
      <c r="C503" s="67"/>
      <c r="D503" s="67"/>
      <c r="G503" s="55" t="s">
        <v>43</v>
      </c>
      <c r="H503" s="56"/>
    </row>
    <row r="504" spans="1:9" ht="26.25">
      <c r="A504" s="9" t="s">
        <v>3</v>
      </c>
      <c r="B504" s="65" t="str">
        <f>VLOOKUP(B503,Numero,2,FALSE)</f>
        <v>SMITH</v>
      </c>
      <c r="C504" s="65"/>
      <c r="D504" s="65"/>
      <c r="G504" s="57">
        <v>2014</v>
      </c>
      <c r="H504" s="58"/>
    </row>
    <row r="505" spans="1:9" ht="26.25">
      <c r="A505" s="9" t="s">
        <v>4</v>
      </c>
      <c r="B505" s="65" t="str">
        <f>VLOOKUP(B503,Numero,3,FALSE)</f>
        <v>Allan</v>
      </c>
      <c r="C505" s="65"/>
      <c r="D505" s="65"/>
      <c r="G505" s="59"/>
      <c r="H505" s="60"/>
    </row>
    <row r="506" spans="1:9" ht="21">
      <c r="A506" s="9" t="s">
        <v>6</v>
      </c>
      <c r="B506" s="62" t="str">
        <f>VLOOKUP(B503,Numero,5,FALSE)</f>
        <v>12 rue des tilleuls</v>
      </c>
      <c r="C506" s="63"/>
      <c r="D506" s="64"/>
    </row>
    <row r="507" spans="1:9" ht="21">
      <c r="A507" s="9" t="s">
        <v>7</v>
      </c>
      <c r="B507" s="62">
        <f>VLOOKUP(B503,Numero,6,FALSE)</f>
        <v>57000</v>
      </c>
      <c r="C507" s="63"/>
      <c r="D507" s="64"/>
    </row>
    <row r="508" spans="1:9" ht="21">
      <c r="A508" s="9" t="s">
        <v>8</v>
      </c>
      <c r="B508" s="62" t="str">
        <f>VLOOKUP(B503,Numero,7,FALSE)</f>
        <v>Metz</v>
      </c>
      <c r="C508" s="63"/>
      <c r="D508" s="64"/>
    </row>
    <row r="509" spans="1:9" ht="18.75">
      <c r="A509" s="9" t="s">
        <v>9</v>
      </c>
      <c r="B509" s="66" t="str">
        <f>VLOOKUP(B503,Numero,4,FALSE)</f>
        <v>Direction</v>
      </c>
      <c r="C509" s="66"/>
      <c r="D509" s="66"/>
    </row>
    <row r="510" spans="1:9" ht="15.75">
      <c r="A510" s="9" t="s">
        <v>11</v>
      </c>
      <c r="B510" s="61" t="s">
        <v>71</v>
      </c>
      <c r="C510" s="61"/>
      <c r="D510" s="61"/>
    </row>
    <row r="512" spans="1:9" ht="15.75" thickBot="1"/>
    <row r="513" spans="1:10" ht="30.75" thickBot="1">
      <c r="A513" s="18"/>
      <c r="B513" s="24" t="s">
        <v>13</v>
      </c>
      <c r="C513" s="19" t="s">
        <v>14</v>
      </c>
      <c r="D513" s="19" t="s">
        <v>15</v>
      </c>
      <c r="E513" s="19" t="s">
        <v>16</v>
      </c>
      <c r="F513" s="19" t="s">
        <v>17</v>
      </c>
      <c r="G513" s="19" t="s">
        <v>18</v>
      </c>
      <c r="H513" s="20" t="s">
        <v>19</v>
      </c>
      <c r="J513" s="10" t="s">
        <v>78</v>
      </c>
    </row>
    <row r="514" spans="1:10" ht="15.75">
      <c r="A514" s="25">
        <f>DATE($G$504,MONTH(1&amp;$G$503),1)</f>
        <v>41883</v>
      </c>
      <c r="B514" s="23" t="str">
        <f>IF(AND(WEEKDAY($A514,2)&lt;6,COUNTIF(JF,$A514)=0),INDEX($L$18:$O$18,,COLUMN()-1),"")</f>
        <v>Présent</v>
      </c>
      <c r="C514" s="51">
        <f>IF(AND(WEEKDAY($A514,2)&lt;6,COUNTIF(JF,$A514)=0),INDEX($L$18:$O$18,,COLUMN()-1),"")</f>
        <v>0.29166756666666699</v>
      </c>
      <c r="D514" s="51">
        <f>IF(AND(WEEKDAY($A514,2)&lt;6,COUNTIF(JF,$A514)=0),INDEX($L$18:$O$18,,COLUMN()-1),"")</f>
        <v>0.61458526666666702</v>
      </c>
      <c r="E514" s="51">
        <f>IF(AND(WEEKDAY($A514,2)&lt;6,COUNTIF(JF,$A514)=0),INDEX($L$18:$O$18,,COLUMN()-1),"")</f>
        <v>3.1250066666666701E-2</v>
      </c>
      <c r="F514" s="31">
        <f>IFERROR(IF(H514="","",(H514-G514)),"")</f>
        <v>0.29166666666666669</v>
      </c>
      <c r="G514" s="31">
        <f>IFERROR(IF(H514&lt;$P$22,$P$23,IF(H514&gt;$P$22,(H514-$P$22))),"")</f>
        <v>9.6666666665745637E-7</v>
      </c>
      <c r="H514" s="31">
        <f>IFERROR(IF(E514="","",D514-C514-E514),"")</f>
        <v>0.29166763333333334</v>
      </c>
      <c r="J514" s="10">
        <f>WEEKNUM(A514,2)</f>
        <v>36</v>
      </c>
    </row>
    <row r="515" spans="1:10" ht="15.75">
      <c r="A515" s="1">
        <f>A514+1</f>
        <v>41884</v>
      </c>
      <c r="B515" s="23" t="str">
        <f>IF(AND(WEEKDAY($A515,2)&lt;6,COUNTIF(JF,$A515)=0),INDEX($L$18:$O$18,,COLUMN()-1),"")</f>
        <v>Présent</v>
      </c>
      <c r="C515" s="51">
        <f>IF(AND(WEEKDAY($A515,2)&lt;6,COUNTIF(JF,$A515)=0),INDEX($L$18:$O$18,,COLUMN()-1),"")</f>
        <v>0.29166756666666699</v>
      </c>
      <c r="D515" s="51">
        <f>IF(AND(WEEKDAY($A515,2)&lt;6,COUNTIF(JF,$A515)=0),INDEX($L$18:$O$18,,COLUMN()-1),"")</f>
        <v>0.61458526666666702</v>
      </c>
      <c r="E515" s="51">
        <f>IF(AND(WEEKDAY($A515,2)&lt;6,COUNTIF(JF,$A515)=0),INDEX($L$18:$O$18,,COLUMN()-1),"")</f>
        <v>3.1250066666666701E-2</v>
      </c>
      <c r="F515" s="31">
        <f>IFERROR(IF(H515="","",(H515-G515)),"")</f>
        <v>0.29166666666666669</v>
      </c>
      <c r="G515" s="31">
        <f>IFERROR(IF(H515&lt;$P$22,$P$23,IF(H515&gt;$P$22,(H515-$P$22))),"")</f>
        <v>9.6666666665745637E-7</v>
      </c>
      <c r="H515" s="31">
        <f>IFERROR(IF(E515="","",D515-C515-E515),"")</f>
        <v>0.29166763333333334</v>
      </c>
      <c r="J515" s="10">
        <f>WEEKNUM(A515,2)</f>
        <v>36</v>
      </c>
    </row>
    <row r="516" spans="1:10" ht="15.75">
      <c r="A516" s="1">
        <f>A515+1</f>
        <v>41885</v>
      </c>
      <c r="B516" s="23" t="str">
        <f>IF(AND(WEEKDAY($A516,2)&lt;6,COUNTIF(JF,$A516)=0),INDEX($L$18:$O$18,,COLUMN()-1),"")</f>
        <v>Présent</v>
      </c>
      <c r="C516" s="51">
        <f>IF(AND(WEEKDAY($A516,2)&lt;6,COUNTIF(JF,$A516)=0),INDEX($L$18:$O$18,,COLUMN()-1),"")</f>
        <v>0.29166756666666699</v>
      </c>
      <c r="D516" s="51">
        <f>IF(AND(WEEKDAY($A516,2)&lt;6,COUNTIF(JF,$A516)=0),INDEX($L$18:$O$18,,COLUMN()-1),"")</f>
        <v>0.61458526666666702</v>
      </c>
      <c r="E516" s="51">
        <f>IF(AND(WEEKDAY($A516,2)&lt;6,COUNTIF(JF,$A516)=0),INDEX($L$18:$O$18,,COLUMN()-1),"")</f>
        <v>3.1250066666666701E-2</v>
      </c>
      <c r="F516" s="31">
        <f>IFERROR(IF(H516="","",(H516-G516)),"")</f>
        <v>0.29166666666666669</v>
      </c>
      <c r="G516" s="31">
        <f>IFERROR(IF(H516&lt;$P$22,$P$23,IF(H516&gt;$P$22,(H516-$P$22))),"")</f>
        <v>9.6666666665745637E-7</v>
      </c>
      <c r="H516" s="31">
        <f>IFERROR(IF(E516="","",D516-C516-E516),"")</f>
        <v>0.29166763333333334</v>
      </c>
      <c r="J516" s="10">
        <f>WEEKNUM(A516,2)</f>
        <v>36</v>
      </c>
    </row>
    <row r="517" spans="1:10" ht="15.75">
      <c r="A517" s="1">
        <f>A516+1</f>
        <v>41886</v>
      </c>
      <c r="B517" s="23" t="str">
        <f>IF(AND(WEEKDAY($A517,2)&lt;6,COUNTIF(JF,$A517)=0),INDEX($L$18:$O$18,,COLUMN()-1),"")</f>
        <v>Présent</v>
      </c>
      <c r="C517" s="51">
        <f>IF(AND(WEEKDAY($A517,2)&lt;6,COUNTIF(JF,$A517)=0),INDEX($L$18:$O$18,,COLUMN()-1),"")</f>
        <v>0.29166756666666699</v>
      </c>
      <c r="D517" s="51">
        <f>IF(AND(WEEKDAY($A517,2)&lt;6,COUNTIF(JF,$A517)=0),INDEX($L$18:$O$18,,COLUMN()-1),"")</f>
        <v>0.61458526666666702</v>
      </c>
      <c r="E517" s="51">
        <f>IF(AND(WEEKDAY($A517,2)&lt;6,COUNTIF(JF,$A517)=0),INDEX($L$18:$O$18,,COLUMN()-1),"")</f>
        <v>3.1250066666666701E-2</v>
      </c>
      <c r="F517" s="31">
        <f>IFERROR(IF(H517="","",(H517-G517)),"")</f>
        <v>0.29166666666666669</v>
      </c>
      <c r="G517" s="31">
        <f>IFERROR(IF(H517&lt;$P$22,$P$23,IF(H517&gt;$P$22,(H517-$P$22))),"")</f>
        <v>9.6666666665745637E-7</v>
      </c>
      <c r="H517" s="31">
        <f>IFERROR(IF(E517="","",D517-C517-E517),"")</f>
        <v>0.29166763333333334</v>
      </c>
      <c r="J517" s="10">
        <f>WEEKNUM(A517,2)</f>
        <v>36</v>
      </c>
    </row>
    <row r="518" spans="1:10" ht="15.75">
      <c r="A518" s="1">
        <f>A517+1</f>
        <v>41887</v>
      </c>
      <c r="B518" s="23" t="str">
        <f>IF(AND(WEEKDAY($A518,2)&lt;6,COUNTIF(JF,$A518)=0),INDEX($L$18:$O$18,,COLUMN()-1),"")</f>
        <v>Présent</v>
      </c>
      <c r="C518" s="51">
        <f>IF(AND(WEEKDAY($A518,2)&lt;6,COUNTIF(JF,$A518)=0),INDEX($L$18:$O$18,,COLUMN()-1),"")</f>
        <v>0.29166756666666699</v>
      </c>
      <c r="D518" s="51">
        <f>IF(AND(WEEKDAY($A518,2)&lt;6,COUNTIF(JF,$A518)=0),INDEX($L$18:$O$18,,COLUMN()-1),"")</f>
        <v>0.61458526666666702</v>
      </c>
      <c r="E518" s="51">
        <f>IF(AND(WEEKDAY($A518,2)&lt;6,COUNTIF(JF,$A518)=0),INDEX($L$18:$O$18,,COLUMN()-1),"")</f>
        <v>3.1250066666666701E-2</v>
      </c>
      <c r="F518" s="31">
        <f>IFERROR(IF(H518="","",(H518-G518)),"")</f>
        <v>0.29166666666666669</v>
      </c>
      <c r="G518" s="31">
        <f>IFERROR(IF(H518&lt;$P$22,$P$23,IF(H518&gt;$P$22,(H518-$P$22))),"")</f>
        <v>9.6666666665745637E-7</v>
      </c>
      <c r="H518" s="31">
        <f>IFERROR(IF(E518="","",D518-C518-E518),"")</f>
        <v>0.29166763333333334</v>
      </c>
      <c r="J518" s="10">
        <f>WEEKNUM(A518,2)</f>
        <v>36</v>
      </c>
    </row>
    <row r="519" spans="1:10" ht="15.75">
      <c r="A519" s="1">
        <f>A518+1</f>
        <v>41888</v>
      </c>
      <c r="B519" s="23" t="str">
        <f>IF(AND(WEEKDAY($A519,2)&lt;6,COUNTIF(JF,$A519)=0),INDEX($L$18:$O$18,,COLUMN()-1),"")</f>
        <v/>
      </c>
      <c r="C519" s="51" t="str">
        <f>IF(AND(WEEKDAY($A519,2)&lt;6,COUNTIF(JF,$A519)=0),INDEX($L$18:$O$18,,COLUMN()-1),"")</f>
        <v/>
      </c>
      <c r="D519" s="51" t="str">
        <f>IF(AND(WEEKDAY($A519,2)&lt;6,COUNTIF(JF,$A519)=0),INDEX($L$18:$O$18,,COLUMN()-1),"")</f>
        <v/>
      </c>
      <c r="E519" s="51" t="str">
        <f>IF(AND(WEEKDAY($A519,2)&lt;6,COUNTIF(JF,$A519)=0),INDEX($L$18:$O$18,,COLUMN()-1),"")</f>
        <v/>
      </c>
      <c r="F519" s="31" t="str">
        <f>IFERROR(IF(H519="","",(H519-G519)),"")</f>
        <v/>
      </c>
      <c r="G519" s="31" t="str">
        <f>IFERROR(IF(H519&lt;$P$22,$P$23,IF(H519&gt;$P$22,(H519-$P$22))),"")</f>
        <v/>
      </c>
      <c r="H519" s="31" t="str">
        <f>IFERROR(IF(E519="","",D519-C519-E519),"")</f>
        <v/>
      </c>
      <c r="J519" s="10">
        <f>WEEKNUM(A519,2)</f>
        <v>36</v>
      </c>
    </row>
    <row r="520" spans="1:10" ht="15.75">
      <c r="A520" s="1">
        <f>A519+1</f>
        <v>41889</v>
      </c>
      <c r="B520" s="23" t="str">
        <f>IF(AND(WEEKDAY($A520,2)&lt;6,COUNTIF(JF,$A520)=0),INDEX($L$18:$O$18,,COLUMN()-1),"")</f>
        <v/>
      </c>
      <c r="C520" s="51" t="str">
        <f>IF(AND(WEEKDAY($A520,2)&lt;6,COUNTIF(JF,$A520)=0),INDEX($L$18:$O$18,,COLUMN()-1),"")</f>
        <v/>
      </c>
      <c r="D520" s="51" t="str">
        <f>IF(AND(WEEKDAY($A520,2)&lt;6,COUNTIF(JF,$A520)=0),INDEX($L$18:$O$18,,COLUMN()-1),"")</f>
        <v/>
      </c>
      <c r="E520" s="51" t="str">
        <f>IF(AND(WEEKDAY($A520,2)&lt;6,COUNTIF(JF,$A520)=0),INDEX($L$18:$O$18,,COLUMN()-1),"")</f>
        <v/>
      </c>
      <c r="F520" s="31" t="str">
        <f>IFERROR(IF(H520="","",(H520-G520)),"")</f>
        <v/>
      </c>
      <c r="G520" s="31" t="str">
        <f>IFERROR(IF(H520&lt;$P$22,$P$23,IF(H520&gt;$P$22,(H520-$P$22))),"")</f>
        <v/>
      </c>
      <c r="H520" s="31" t="str">
        <f>IFERROR(IF(E520="","",D520-C520-E520),"")</f>
        <v/>
      </c>
      <c r="J520" s="10">
        <f>WEEKNUM(A520,2)</f>
        <v>36</v>
      </c>
    </row>
    <row r="521" spans="1:10" ht="15.75">
      <c r="A521" s="1">
        <f>A520+1</f>
        <v>41890</v>
      </c>
      <c r="B521" s="23" t="str">
        <f>IF(AND(WEEKDAY($A521,2)&lt;6,COUNTIF(JF,$A521)=0),INDEX($L$18:$O$18,,COLUMN()-1),"")</f>
        <v>Présent</v>
      </c>
      <c r="C521" s="51">
        <f>IF(AND(WEEKDAY($A521,2)&lt;6,COUNTIF(JF,$A521)=0),INDEX($L$18:$O$18,,COLUMN()-1),"")</f>
        <v>0.29166756666666699</v>
      </c>
      <c r="D521" s="51">
        <f>IF(AND(WEEKDAY($A521,2)&lt;6,COUNTIF(JF,$A521)=0),INDEX($L$18:$O$18,,COLUMN()-1),"")</f>
        <v>0.61458526666666702</v>
      </c>
      <c r="E521" s="51">
        <f>IF(AND(WEEKDAY($A521,2)&lt;6,COUNTIF(JF,$A521)=0),INDEX($L$18:$O$18,,COLUMN()-1),"")</f>
        <v>3.1250066666666701E-2</v>
      </c>
      <c r="F521" s="31">
        <f>IFERROR(IF(H521="","",(H521-G521)),"")</f>
        <v>0.29166666666666669</v>
      </c>
      <c r="G521" s="31">
        <f>IFERROR(IF(H521&lt;$P$22,$P$23,IF(H521&gt;$P$22,(H521-$P$22))),"")</f>
        <v>9.6666666665745637E-7</v>
      </c>
      <c r="H521" s="31">
        <f>IFERROR(IF(E521="","",D521-C521-E521),"")</f>
        <v>0.29166763333333334</v>
      </c>
      <c r="J521" s="10">
        <f>WEEKNUM(A521,2)</f>
        <v>37</v>
      </c>
    </row>
    <row r="522" spans="1:10" ht="15.75">
      <c r="A522" s="1">
        <f>A521+1</f>
        <v>41891</v>
      </c>
      <c r="B522" s="23" t="str">
        <f>IF(AND(WEEKDAY($A522,2)&lt;6,COUNTIF(JF,$A522)=0),INDEX($L$18:$O$18,,COLUMN()-1),"")</f>
        <v>Présent</v>
      </c>
      <c r="C522" s="51">
        <f>IF(AND(WEEKDAY($A522,2)&lt;6,COUNTIF(JF,$A522)=0),INDEX($L$18:$O$18,,COLUMN()-1),"")</f>
        <v>0.29166756666666699</v>
      </c>
      <c r="D522" s="51">
        <f>IF(AND(WEEKDAY($A522,2)&lt;6,COUNTIF(JF,$A522)=0),INDEX($L$18:$O$18,,COLUMN()-1),"")</f>
        <v>0.61458526666666702</v>
      </c>
      <c r="E522" s="51">
        <f>IF(AND(WEEKDAY($A522,2)&lt;6,COUNTIF(JF,$A522)=0),INDEX($L$18:$O$18,,COLUMN()-1),"")</f>
        <v>3.1250066666666701E-2</v>
      </c>
      <c r="F522" s="31">
        <f>IFERROR(IF(H522="","",(H522-G522)),"")</f>
        <v>0.29166666666666669</v>
      </c>
      <c r="G522" s="31">
        <f>IFERROR(IF(H522&lt;$P$22,$P$23,IF(H522&gt;$P$22,(H522-$P$22))),"")</f>
        <v>9.6666666665745637E-7</v>
      </c>
      <c r="H522" s="31">
        <f>IFERROR(IF(E522="","",D522-C522-E522),"")</f>
        <v>0.29166763333333334</v>
      </c>
      <c r="J522" s="10">
        <f>WEEKNUM(A522,2)</f>
        <v>37</v>
      </c>
    </row>
    <row r="523" spans="1:10" ht="15.75">
      <c r="A523" s="1">
        <f>A522+1</f>
        <v>41892</v>
      </c>
      <c r="B523" s="23" t="str">
        <f>IF(AND(WEEKDAY($A523,2)&lt;6,COUNTIF(JF,$A523)=0),INDEX($L$18:$O$18,,COLUMN()-1),"")</f>
        <v>Présent</v>
      </c>
      <c r="C523" s="51">
        <f>IF(AND(WEEKDAY($A523,2)&lt;6,COUNTIF(JF,$A523)=0),INDEX($L$18:$O$18,,COLUMN()-1),"")</f>
        <v>0.29166756666666699</v>
      </c>
      <c r="D523" s="51">
        <f>IF(AND(WEEKDAY($A523,2)&lt;6,COUNTIF(JF,$A523)=0),INDEX($L$18:$O$18,,COLUMN()-1),"")</f>
        <v>0.61458526666666702</v>
      </c>
      <c r="E523" s="51">
        <f>IF(AND(WEEKDAY($A523,2)&lt;6,COUNTIF(JF,$A523)=0),INDEX($L$18:$O$18,,COLUMN()-1),"")</f>
        <v>3.1250066666666701E-2</v>
      </c>
      <c r="F523" s="31">
        <f>IFERROR(IF(H523="","",(H523-G523)),"")</f>
        <v>0.29166666666666669</v>
      </c>
      <c r="G523" s="31">
        <f>IFERROR(IF(H523&lt;$P$22,$P$23,IF(H523&gt;$P$22,(H523-$P$22))),"")</f>
        <v>9.6666666665745637E-7</v>
      </c>
      <c r="H523" s="31">
        <f>IFERROR(IF(E523="","",D523-C523-E523),"")</f>
        <v>0.29166763333333334</v>
      </c>
      <c r="J523" s="10">
        <f>WEEKNUM(A523,2)</f>
        <v>37</v>
      </c>
    </row>
    <row r="524" spans="1:10" ht="15.75">
      <c r="A524" s="1">
        <f>A523+1</f>
        <v>41893</v>
      </c>
      <c r="B524" s="23" t="str">
        <f>IF(AND(WEEKDAY($A524,2)&lt;6,COUNTIF(JF,$A524)=0),INDEX($L$18:$O$18,,COLUMN()-1),"")</f>
        <v>Présent</v>
      </c>
      <c r="C524" s="51">
        <f>IF(AND(WEEKDAY($A524,2)&lt;6,COUNTIF(JF,$A524)=0),INDEX($L$18:$O$18,,COLUMN()-1),"")</f>
        <v>0.29166756666666699</v>
      </c>
      <c r="D524" s="51">
        <f>IF(AND(WEEKDAY($A524,2)&lt;6,COUNTIF(JF,$A524)=0),INDEX($L$18:$O$18,,COLUMN()-1),"")</f>
        <v>0.61458526666666702</v>
      </c>
      <c r="E524" s="51">
        <f>IF(AND(WEEKDAY($A524,2)&lt;6,COUNTIF(JF,$A524)=0),INDEX($L$18:$O$18,,COLUMN()-1),"")</f>
        <v>3.1250066666666701E-2</v>
      </c>
      <c r="F524" s="31">
        <f>IFERROR(IF(H524="","",(H524-G524)),"")</f>
        <v>0.29166666666666669</v>
      </c>
      <c r="G524" s="31">
        <f>IFERROR(IF(H524&lt;$P$22,$P$23,IF(H524&gt;$P$22,(H524-$P$22))),"")</f>
        <v>9.6666666665745637E-7</v>
      </c>
      <c r="H524" s="31">
        <f>IFERROR(IF(E524="","",D524-C524-E524),"")</f>
        <v>0.29166763333333334</v>
      </c>
      <c r="J524" s="10">
        <f>WEEKNUM(A524,2)</f>
        <v>37</v>
      </c>
    </row>
    <row r="525" spans="1:10" ht="15.75">
      <c r="A525" s="1">
        <f>A524+1</f>
        <v>41894</v>
      </c>
      <c r="B525" s="23" t="str">
        <f>IF(AND(WEEKDAY($A525,2)&lt;6,COUNTIF(JF,$A525)=0),INDEX($L$18:$O$18,,COLUMN()-1),"")</f>
        <v>Présent</v>
      </c>
      <c r="C525" s="51">
        <f>IF(AND(WEEKDAY($A525,2)&lt;6,COUNTIF(JF,$A525)=0),INDEX($L$18:$O$18,,COLUMN()-1),"")</f>
        <v>0.29166756666666699</v>
      </c>
      <c r="D525" s="51">
        <f>IF(AND(WEEKDAY($A525,2)&lt;6,COUNTIF(JF,$A525)=0),INDEX($L$18:$O$18,,COLUMN()-1),"")</f>
        <v>0.61458526666666702</v>
      </c>
      <c r="E525" s="51">
        <f>IF(AND(WEEKDAY($A525,2)&lt;6,COUNTIF(JF,$A525)=0),INDEX($L$18:$O$18,,COLUMN()-1),"")</f>
        <v>3.1250066666666701E-2</v>
      </c>
      <c r="F525" s="31">
        <f>IFERROR(IF(H525="","",(H525-G525)),"")</f>
        <v>0.29166666666666669</v>
      </c>
      <c r="G525" s="31">
        <f>IFERROR(IF(H525&lt;$P$22,$P$23,IF(H525&gt;$P$22,(H525-$P$22))),"")</f>
        <v>9.6666666665745637E-7</v>
      </c>
      <c r="H525" s="31">
        <f>IFERROR(IF(E525="","",D525-C525-E525),"")</f>
        <v>0.29166763333333334</v>
      </c>
      <c r="J525" s="10">
        <f>WEEKNUM(A525,2)</f>
        <v>37</v>
      </c>
    </row>
    <row r="526" spans="1:10" ht="15.75">
      <c r="A526" s="1">
        <f>A525+1</f>
        <v>41895</v>
      </c>
      <c r="B526" s="23" t="str">
        <f>IF(AND(WEEKDAY($A526,2)&lt;6,COUNTIF(JF,$A526)=0),INDEX($L$18:$O$18,,COLUMN()-1),"")</f>
        <v/>
      </c>
      <c r="C526" s="51" t="str">
        <f>IF(AND(WEEKDAY($A526,2)&lt;6,COUNTIF(JF,$A526)=0),INDEX($L$18:$O$18,,COLUMN()-1),"")</f>
        <v/>
      </c>
      <c r="D526" s="51" t="str">
        <f>IF(AND(WEEKDAY($A526,2)&lt;6,COUNTIF(JF,$A526)=0),INDEX($L$18:$O$18,,COLUMN()-1),"")</f>
        <v/>
      </c>
      <c r="E526" s="51" t="str">
        <f>IF(AND(WEEKDAY($A526,2)&lt;6,COUNTIF(JF,$A526)=0),INDEX($L$18:$O$18,,COLUMN()-1),"")</f>
        <v/>
      </c>
      <c r="F526" s="31" t="str">
        <f>IFERROR(IF(H526="","",(H526-G526)),"")</f>
        <v/>
      </c>
      <c r="G526" s="31" t="str">
        <f>IFERROR(IF(H526&lt;$P$22,$P$23,IF(H526&gt;$P$22,(H526-$P$22))),"")</f>
        <v/>
      </c>
      <c r="H526" s="31" t="str">
        <f>IFERROR(IF(E526="","",D526-C526-E526),"")</f>
        <v/>
      </c>
      <c r="J526" s="10">
        <f>WEEKNUM(A526,2)</f>
        <v>37</v>
      </c>
    </row>
    <row r="527" spans="1:10" ht="15.75">
      <c r="A527" s="1">
        <f>A526+1</f>
        <v>41896</v>
      </c>
      <c r="B527" s="23" t="str">
        <f>IF(AND(WEEKDAY($A527,2)&lt;6,COUNTIF(JF,$A527)=0),INDEX($L$18:$O$18,,COLUMN()-1),"")</f>
        <v/>
      </c>
      <c r="C527" s="51" t="str">
        <f>IF(AND(WEEKDAY($A527,2)&lt;6,COUNTIF(JF,$A527)=0),INDEX($L$18:$O$18,,COLUMN()-1),"")</f>
        <v/>
      </c>
      <c r="D527" s="51" t="str">
        <f>IF(AND(WEEKDAY($A527,2)&lt;6,COUNTIF(JF,$A527)=0),INDEX($L$18:$O$18,,COLUMN()-1),"")</f>
        <v/>
      </c>
      <c r="E527" s="51" t="str">
        <f>IF(AND(WEEKDAY($A527,2)&lt;6,COUNTIF(JF,$A527)=0),INDEX($L$18:$O$18,,COLUMN()-1),"")</f>
        <v/>
      </c>
      <c r="F527" s="31" t="str">
        <f>IFERROR(IF(H527="","",(H527-G527)),"")</f>
        <v/>
      </c>
      <c r="G527" s="31" t="str">
        <f>IFERROR(IF(H527&lt;$P$22,$P$23,IF(H527&gt;$P$22,(H527-$P$22))),"")</f>
        <v/>
      </c>
      <c r="H527" s="31" t="str">
        <f>IFERROR(IF(E527="","",D527-C527-E527),"")</f>
        <v/>
      </c>
      <c r="J527" s="10">
        <f>WEEKNUM(A527,2)</f>
        <v>37</v>
      </c>
    </row>
    <row r="528" spans="1:10" ht="15.75">
      <c r="A528" s="1">
        <f>A527+1</f>
        <v>41897</v>
      </c>
      <c r="B528" s="23" t="str">
        <f>IF(AND(WEEKDAY($A528,2)&lt;6,COUNTIF(JF,$A528)=0),INDEX($L$18:$O$18,,COLUMN()-1),"")</f>
        <v>Présent</v>
      </c>
      <c r="C528" s="51">
        <f>IF(AND(WEEKDAY($A528,2)&lt;6,COUNTIF(JF,$A528)=0),INDEX($L$18:$O$18,,COLUMN()-1),"")</f>
        <v>0.29166756666666699</v>
      </c>
      <c r="D528" s="51">
        <f>IF(AND(WEEKDAY($A528,2)&lt;6,COUNTIF(JF,$A528)=0),INDEX($L$18:$O$18,,COLUMN()-1),"")</f>
        <v>0.61458526666666702</v>
      </c>
      <c r="E528" s="51">
        <f>IF(AND(WEEKDAY($A528,2)&lt;6,COUNTIF(JF,$A528)=0),INDEX($L$18:$O$18,,COLUMN()-1),"")</f>
        <v>3.1250066666666701E-2</v>
      </c>
      <c r="F528" s="31">
        <f>IFERROR(IF(H528="","",(H528-G528)),"")</f>
        <v>0.29166666666666669</v>
      </c>
      <c r="G528" s="31">
        <f>IFERROR(IF(H528&lt;$P$22,$P$23,IF(H528&gt;$P$22,(H528-$P$22))),"")</f>
        <v>9.6666666665745637E-7</v>
      </c>
      <c r="H528" s="31">
        <f>IFERROR(IF(E528="","",D528-C528-E528),"")</f>
        <v>0.29166763333333334</v>
      </c>
      <c r="J528" s="10">
        <f>WEEKNUM(A528,2)</f>
        <v>38</v>
      </c>
    </row>
    <row r="529" spans="1:10" ht="15.75">
      <c r="A529" s="1">
        <f>A528+1</f>
        <v>41898</v>
      </c>
      <c r="B529" s="23" t="str">
        <f>IF(AND(WEEKDAY($A529,2)&lt;6,COUNTIF(JF,$A529)=0),INDEX($L$18:$O$18,,COLUMN()-1),"")</f>
        <v>Présent</v>
      </c>
      <c r="C529" s="51">
        <f>IF(AND(WEEKDAY($A529,2)&lt;6,COUNTIF(JF,$A529)=0),INDEX($L$18:$O$18,,COLUMN()-1),"")</f>
        <v>0.29166756666666699</v>
      </c>
      <c r="D529" s="51">
        <f>IF(AND(WEEKDAY($A529,2)&lt;6,COUNTIF(JF,$A529)=0),INDEX($L$18:$O$18,,COLUMN()-1),"")</f>
        <v>0.61458526666666702</v>
      </c>
      <c r="E529" s="51">
        <f>IF(AND(WEEKDAY($A529,2)&lt;6,COUNTIF(JF,$A529)=0),INDEX($L$18:$O$18,,COLUMN()-1),"")</f>
        <v>3.1250066666666701E-2</v>
      </c>
      <c r="F529" s="31">
        <f>IFERROR(IF(H529="","",(H529-G529)),"")</f>
        <v>0.29166666666666669</v>
      </c>
      <c r="G529" s="31">
        <f>IFERROR(IF(H529&lt;$P$22,$P$23,IF(H529&gt;$P$22,(H529-$P$22))),"")</f>
        <v>9.6666666665745637E-7</v>
      </c>
      <c r="H529" s="31">
        <f>IFERROR(IF(E529="","",D529-C529-E529),"")</f>
        <v>0.29166763333333334</v>
      </c>
      <c r="J529" s="10">
        <f>WEEKNUM(A529,2)</f>
        <v>38</v>
      </c>
    </row>
    <row r="530" spans="1:10" ht="15.75">
      <c r="A530" s="1">
        <f>A529+1</f>
        <v>41899</v>
      </c>
      <c r="B530" s="23" t="str">
        <f>IF(AND(WEEKDAY($A530,2)&lt;6,COUNTIF(JF,$A530)=0),INDEX($L$18:$O$18,,COLUMN()-1),"")</f>
        <v>Présent</v>
      </c>
      <c r="C530" s="51">
        <f>IF(AND(WEEKDAY($A530,2)&lt;6,COUNTIF(JF,$A530)=0),INDEX($L$18:$O$18,,COLUMN()-1),"")</f>
        <v>0.29166756666666699</v>
      </c>
      <c r="D530" s="51">
        <f>IF(AND(WEEKDAY($A530,2)&lt;6,COUNTIF(JF,$A530)=0),INDEX($L$18:$O$18,,COLUMN()-1),"")</f>
        <v>0.61458526666666702</v>
      </c>
      <c r="E530" s="51">
        <f>IF(AND(WEEKDAY($A530,2)&lt;6,COUNTIF(JF,$A530)=0),INDEX($L$18:$O$18,,COLUMN()-1),"")</f>
        <v>3.1250066666666701E-2</v>
      </c>
      <c r="F530" s="31">
        <f>IFERROR(IF(H530="","",(H530-G530)),"")</f>
        <v>0.29166666666666669</v>
      </c>
      <c r="G530" s="31">
        <f>IFERROR(IF(H530&lt;$P$22,$P$23,IF(H530&gt;$P$22,(H530-$P$22))),"")</f>
        <v>9.6666666665745637E-7</v>
      </c>
      <c r="H530" s="31">
        <f>IFERROR(IF(E530="","",D530-C530-E530),"")</f>
        <v>0.29166763333333334</v>
      </c>
      <c r="J530" s="10">
        <f>WEEKNUM(A530,2)</f>
        <v>38</v>
      </c>
    </row>
    <row r="531" spans="1:10" ht="15.75">
      <c r="A531" s="1">
        <f>A530+1</f>
        <v>41900</v>
      </c>
      <c r="B531" s="23" t="str">
        <f>IF(AND(WEEKDAY($A531,2)&lt;6,COUNTIF(JF,$A531)=0),INDEX($L$18:$O$18,,COLUMN()-1),"")</f>
        <v>Présent</v>
      </c>
      <c r="C531" s="51">
        <f>IF(AND(WEEKDAY($A531,2)&lt;6,COUNTIF(JF,$A531)=0),INDEX($L$18:$O$18,,COLUMN()-1),"")</f>
        <v>0.29166756666666699</v>
      </c>
      <c r="D531" s="51">
        <f>IF(AND(WEEKDAY($A531,2)&lt;6,COUNTIF(JF,$A531)=0),INDEX($L$18:$O$18,,COLUMN()-1),"")</f>
        <v>0.61458526666666702</v>
      </c>
      <c r="E531" s="51">
        <f>IF(AND(WEEKDAY($A531,2)&lt;6,COUNTIF(JF,$A531)=0),INDEX($L$18:$O$18,,COLUMN()-1),"")</f>
        <v>3.1250066666666701E-2</v>
      </c>
      <c r="F531" s="31">
        <f>IFERROR(IF(H531="","",(H531-G531)),"")</f>
        <v>0.29166666666666669</v>
      </c>
      <c r="G531" s="31">
        <f>IFERROR(IF(H531&lt;$P$22,$P$23,IF(H531&gt;$P$22,(H531-$P$22))),"")</f>
        <v>9.6666666665745637E-7</v>
      </c>
      <c r="H531" s="31">
        <f>IFERROR(IF(E531="","",D531-C531-E531),"")</f>
        <v>0.29166763333333334</v>
      </c>
      <c r="J531" s="10">
        <f>WEEKNUM(A531,2)</f>
        <v>38</v>
      </c>
    </row>
    <row r="532" spans="1:10" ht="15.75">
      <c r="A532" s="1">
        <f>A531+1</f>
        <v>41901</v>
      </c>
      <c r="B532" s="23" t="str">
        <f>IF(AND(WEEKDAY($A532,2)&lt;6,COUNTIF(JF,$A532)=0),INDEX($L$18:$O$18,,COLUMN()-1),"")</f>
        <v>Présent</v>
      </c>
      <c r="C532" s="51">
        <f>IF(AND(WEEKDAY($A532,2)&lt;6,COUNTIF(JF,$A532)=0),INDEX($L$18:$O$18,,COLUMN()-1),"")</f>
        <v>0.29166756666666699</v>
      </c>
      <c r="D532" s="51">
        <f>IF(AND(WEEKDAY($A532,2)&lt;6,COUNTIF(JF,$A532)=0),INDEX($L$18:$O$18,,COLUMN()-1),"")</f>
        <v>0.61458526666666702</v>
      </c>
      <c r="E532" s="51">
        <f>IF(AND(WEEKDAY($A532,2)&lt;6,COUNTIF(JF,$A532)=0),INDEX($L$18:$O$18,,COLUMN()-1),"")</f>
        <v>3.1250066666666701E-2</v>
      </c>
      <c r="F532" s="31">
        <f>IFERROR(IF(H532="","",(H532-G532)),"")</f>
        <v>0.29166666666666669</v>
      </c>
      <c r="G532" s="31">
        <f>IFERROR(IF(H532&lt;$P$22,$P$23,IF(H532&gt;$P$22,(H532-$P$22))),"")</f>
        <v>9.6666666665745637E-7</v>
      </c>
      <c r="H532" s="31">
        <f>IFERROR(IF(E532="","",D532-C532-E532),"")</f>
        <v>0.29166763333333334</v>
      </c>
      <c r="J532" s="10">
        <f>WEEKNUM(A532,2)</f>
        <v>38</v>
      </c>
    </row>
    <row r="533" spans="1:10" ht="15.75">
      <c r="A533" s="1">
        <f>A532+1</f>
        <v>41902</v>
      </c>
      <c r="B533" s="23" t="str">
        <f>IF(AND(WEEKDAY($A533,2)&lt;6,COUNTIF(JF,$A533)=0),INDEX($L$18:$O$18,,COLUMN()-1),"")</f>
        <v/>
      </c>
      <c r="C533" s="51" t="str">
        <f>IF(AND(WEEKDAY($A533,2)&lt;6,COUNTIF(JF,$A533)=0),INDEX($L$18:$O$18,,COLUMN()-1),"")</f>
        <v/>
      </c>
      <c r="D533" s="51" t="str">
        <f>IF(AND(WEEKDAY($A533,2)&lt;6,COUNTIF(JF,$A533)=0),INDEX($L$18:$O$18,,COLUMN()-1),"")</f>
        <v/>
      </c>
      <c r="E533" s="51" t="str">
        <f>IF(AND(WEEKDAY($A533,2)&lt;6,COUNTIF(JF,$A533)=0),INDEX($L$18:$O$18,,COLUMN()-1),"")</f>
        <v/>
      </c>
      <c r="F533" s="31" t="str">
        <f>IFERROR(IF(H533="","",(H533-G533)),"")</f>
        <v/>
      </c>
      <c r="G533" s="31" t="str">
        <f>IFERROR(IF(H533&lt;$P$22,$P$23,IF(H533&gt;$P$22,(H533-$P$22))),"")</f>
        <v/>
      </c>
      <c r="H533" s="31" t="str">
        <f>IFERROR(IF(E533="","",D533-C533-E533),"")</f>
        <v/>
      </c>
      <c r="J533" s="10">
        <f>WEEKNUM(A533,2)</f>
        <v>38</v>
      </c>
    </row>
    <row r="534" spans="1:10" ht="15.75">
      <c r="A534" s="1">
        <f>A533+1</f>
        <v>41903</v>
      </c>
      <c r="B534" s="23" t="str">
        <f>IF(AND(WEEKDAY($A534,2)&lt;6,COUNTIF(JF,$A534)=0),INDEX($L$18:$O$18,,COLUMN()-1),"")</f>
        <v/>
      </c>
      <c r="C534" s="51" t="str">
        <f>IF(AND(WEEKDAY($A534,2)&lt;6,COUNTIF(JF,$A534)=0),INDEX($L$18:$O$18,,COLUMN()-1),"")</f>
        <v/>
      </c>
      <c r="D534" s="51" t="str">
        <f>IF(AND(WEEKDAY($A534,2)&lt;6,COUNTIF(JF,$A534)=0),INDEX($L$18:$O$18,,COLUMN()-1),"")</f>
        <v/>
      </c>
      <c r="E534" s="51" t="str">
        <f>IF(AND(WEEKDAY($A534,2)&lt;6,COUNTIF(JF,$A534)=0),INDEX($L$18:$O$18,,COLUMN()-1),"")</f>
        <v/>
      </c>
      <c r="F534" s="31" t="str">
        <f>IFERROR(IF(H534="","",(H534-G534)),"")</f>
        <v/>
      </c>
      <c r="G534" s="31" t="str">
        <f>IFERROR(IF(H534&lt;$P$22,$P$23,IF(H534&gt;$P$22,(H534-$P$22))),"")</f>
        <v/>
      </c>
      <c r="H534" s="31" t="str">
        <f>IFERROR(IF(E534="","",D534-C534-E534),"")</f>
        <v/>
      </c>
      <c r="J534" s="10">
        <f>WEEKNUM(A534,2)</f>
        <v>38</v>
      </c>
    </row>
    <row r="535" spans="1:10" ht="15.75">
      <c r="A535" s="1">
        <f>A534+1</f>
        <v>41904</v>
      </c>
      <c r="B535" s="23" t="str">
        <f>IF(AND(WEEKDAY($A535,2)&lt;6,COUNTIF(JF,$A535)=0),INDEX($L$18:$O$18,,COLUMN()-1),"")</f>
        <v>Présent</v>
      </c>
      <c r="C535" s="51">
        <f>IF(AND(WEEKDAY($A535,2)&lt;6,COUNTIF(JF,$A535)=0),INDEX($L$18:$O$18,,COLUMN()-1),"")</f>
        <v>0.29166756666666699</v>
      </c>
      <c r="D535" s="51">
        <f>IF(AND(WEEKDAY($A535,2)&lt;6,COUNTIF(JF,$A535)=0),INDEX($L$18:$O$18,,COLUMN()-1),"")</f>
        <v>0.61458526666666702</v>
      </c>
      <c r="E535" s="51">
        <f>IF(AND(WEEKDAY($A535,2)&lt;6,COUNTIF(JF,$A535)=0),INDEX($L$18:$O$18,,COLUMN()-1),"")</f>
        <v>3.1250066666666701E-2</v>
      </c>
      <c r="F535" s="31">
        <f>IFERROR(IF(H535="","",(H535-G535)),"")</f>
        <v>0.29166666666666669</v>
      </c>
      <c r="G535" s="31">
        <f>IFERROR(IF(H535&lt;$P$22,$P$23,IF(H535&gt;$P$22,(H535-$P$22))),"")</f>
        <v>9.6666666665745637E-7</v>
      </c>
      <c r="H535" s="31">
        <f>IFERROR(IF(E535="","",D535-C535-E535),"")</f>
        <v>0.29166763333333334</v>
      </c>
      <c r="J535" s="10">
        <f>WEEKNUM(A535,2)</f>
        <v>39</v>
      </c>
    </row>
    <row r="536" spans="1:10" ht="15.75">
      <c r="A536" s="1">
        <f>A535+1</f>
        <v>41905</v>
      </c>
      <c r="B536" s="23" t="str">
        <f>IF(AND(WEEKDAY($A536,2)&lt;6,COUNTIF(JF,$A536)=0),INDEX($L$18:$O$18,,COLUMN()-1),"")</f>
        <v>Présent</v>
      </c>
      <c r="C536" s="51">
        <f>IF(AND(WEEKDAY($A536,2)&lt;6,COUNTIF(JF,$A536)=0),INDEX($L$18:$O$18,,COLUMN()-1),"")</f>
        <v>0.29166756666666699</v>
      </c>
      <c r="D536" s="51">
        <f>IF(AND(WEEKDAY($A536,2)&lt;6,COUNTIF(JF,$A536)=0),INDEX($L$18:$O$18,,COLUMN()-1),"")</f>
        <v>0.61458526666666702</v>
      </c>
      <c r="E536" s="51">
        <f>IF(AND(WEEKDAY($A536,2)&lt;6,COUNTIF(JF,$A536)=0),INDEX($L$18:$O$18,,COLUMN()-1),"")</f>
        <v>3.1250066666666701E-2</v>
      </c>
      <c r="F536" s="31">
        <f>IFERROR(IF(H536="","",(H536-G536)),"")</f>
        <v>0.29166666666666669</v>
      </c>
      <c r="G536" s="31">
        <f>IFERROR(IF(H536&lt;$P$22,$P$23,IF(H536&gt;$P$22,(H536-$P$22))),"")</f>
        <v>9.6666666665745637E-7</v>
      </c>
      <c r="H536" s="31">
        <f>IFERROR(IF(E536="","",D536-C536-E536),"")</f>
        <v>0.29166763333333334</v>
      </c>
      <c r="J536" s="10">
        <f>WEEKNUM(A536,2)</f>
        <v>39</v>
      </c>
    </row>
    <row r="537" spans="1:10" ht="15.75">
      <c r="A537" s="1">
        <f>A536+1</f>
        <v>41906</v>
      </c>
      <c r="B537" s="23" t="str">
        <f>IF(AND(WEEKDAY($A537,2)&lt;6,COUNTIF(JF,$A537)=0),INDEX($L$18:$O$18,,COLUMN()-1),"")</f>
        <v>Présent</v>
      </c>
      <c r="C537" s="51">
        <f>IF(AND(WEEKDAY($A537,2)&lt;6,COUNTIF(JF,$A537)=0),INDEX($L$18:$O$18,,COLUMN()-1),"")</f>
        <v>0.29166756666666699</v>
      </c>
      <c r="D537" s="51">
        <f>IF(AND(WEEKDAY($A537,2)&lt;6,COUNTIF(JF,$A537)=0),INDEX($L$18:$O$18,,COLUMN()-1),"")</f>
        <v>0.61458526666666702</v>
      </c>
      <c r="E537" s="51">
        <f>IF(AND(WEEKDAY($A537,2)&lt;6,COUNTIF(JF,$A537)=0),INDEX($L$18:$O$18,,COLUMN()-1),"")</f>
        <v>3.1250066666666701E-2</v>
      </c>
      <c r="F537" s="31">
        <f>IFERROR(IF(H537="","",(H537-G537)),"")</f>
        <v>0.29166666666666669</v>
      </c>
      <c r="G537" s="31">
        <f>IFERROR(IF(H537&lt;$P$22,$P$23,IF(H537&gt;$P$22,(H537-$P$22))),"")</f>
        <v>9.6666666665745637E-7</v>
      </c>
      <c r="H537" s="31">
        <f>IFERROR(IF(E537="","",D537-C537-E537),"")</f>
        <v>0.29166763333333334</v>
      </c>
      <c r="J537" s="10">
        <f>WEEKNUM(A537,2)</f>
        <v>39</v>
      </c>
    </row>
    <row r="538" spans="1:10" ht="15.75">
      <c r="A538" s="1">
        <f>A537+1</f>
        <v>41907</v>
      </c>
      <c r="B538" s="23" t="str">
        <f>IF(AND(WEEKDAY($A538,2)&lt;6,COUNTIF(JF,$A538)=0),INDEX($L$18:$O$18,,COLUMN()-1),"")</f>
        <v>Présent</v>
      </c>
      <c r="C538" s="51">
        <f>IF(AND(WEEKDAY($A538,2)&lt;6,COUNTIF(JF,$A538)=0),INDEX($L$18:$O$18,,COLUMN()-1),"")</f>
        <v>0.29166756666666699</v>
      </c>
      <c r="D538" s="51">
        <f>IF(AND(WEEKDAY($A538,2)&lt;6,COUNTIF(JF,$A538)=0),INDEX($L$18:$O$18,,COLUMN()-1),"")</f>
        <v>0.61458526666666702</v>
      </c>
      <c r="E538" s="51">
        <f>IF(AND(WEEKDAY($A538,2)&lt;6,COUNTIF(JF,$A538)=0),INDEX($L$18:$O$18,,COLUMN()-1),"")</f>
        <v>3.1250066666666701E-2</v>
      </c>
      <c r="F538" s="31">
        <f>IFERROR(IF(H538="","",(H538-G538)),"")</f>
        <v>0.29166666666666669</v>
      </c>
      <c r="G538" s="31">
        <f>IFERROR(IF(H538&lt;$P$22,$P$23,IF(H538&gt;$P$22,(H538-$P$22))),"")</f>
        <v>9.6666666665745637E-7</v>
      </c>
      <c r="H538" s="31">
        <f>IFERROR(IF(E538="","",D538-C538-E538),"")</f>
        <v>0.29166763333333334</v>
      </c>
      <c r="J538" s="10">
        <f>WEEKNUM(A538,2)</f>
        <v>39</v>
      </c>
    </row>
    <row r="539" spans="1:10" ht="15.75">
      <c r="A539" s="1">
        <f>A538+1</f>
        <v>41908</v>
      </c>
      <c r="B539" s="23" t="str">
        <f>IF(AND(WEEKDAY($A539,2)&lt;6,COUNTIF(JF,$A539)=0),INDEX($L$18:$O$18,,COLUMN()-1),"")</f>
        <v>Présent</v>
      </c>
      <c r="C539" s="51">
        <f>IF(AND(WEEKDAY($A539,2)&lt;6,COUNTIF(JF,$A539)=0),INDEX($L$18:$O$18,,COLUMN()-1),"")</f>
        <v>0.29166756666666699</v>
      </c>
      <c r="D539" s="51">
        <f>IF(AND(WEEKDAY($A539,2)&lt;6,COUNTIF(JF,$A539)=0),INDEX($L$18:$O$18,,COLUMN()-1),"")</f>
        <v>0.61458526666666702</v>
      </c>
      <c r="E539" s="51">
        <f>IF(AND(WEEKDAY($A539,2)&lt;6,COUNTIF(JF,$A539)=0),INDEX($L$18:$O$18,,COLUMN()-1),"")</f>
        <v>3.1250066666666701E-2</v>
      </c>
      <c r="F539" s="31">
        <f>IFERROR(IF(H539="","",(H539-G539)),"")</f>
        <v>0.29166666666666669</v>
      </c>
      <c r="G539" s="31">
        <f>IFERROR(IF(H539&lt;$P$22,$P$23,IF(H539&gt;$P$22,(H539-$P$22))),"")</f>
        <v>9.6666666665745637E-7</v>
      </c>
      <c r="H539" s="31">
        <f>IFERROR(IF(E539="","",D539-C539-E539),"")</f>
        <v>0.29166763333333334</v>
      </c>
      <c r="J539" s="10">
        <f>WEEKNUM(A539,2)</f>
        <v>39</v>
      </c>
    </row>
    <row r="540" spans="1:10" ht="15.75">
      <c r="A540" s="1">
        <f>A539+1</f>
        <v>41909</v>
      </c>
      <c r="B540" s="23" t="str">
        <f>IF($A540="","",IF(AND(WEEKDAY($A540,2)&lt;6,COUNTIF(JF,$A540)=0),INDEX($L$18:$O$18,,COLUMN()-1),""))</f>
        <v/>
      </c>
      <c r="C540" s="51" t="str">
        <f>IF($A540="","",IF(AND(WEEKDAY($A540,2)&lt;6,COUNTIF(JF,$A540)=0),INDEX($L$18:$O$18,,COLUMN()-1),""))</f>
        <v/>
      </c>
      <c r="D540" s="51" t="str">
        <f>IF($A540="","",IF(AND(WEEKDAY($A540,2)&lt;6,COUNTIF(JF,$A540)=0),INDEX($L$18:$O$18,,COLUMN()-1),""))</f>
        <v/>
      </c>
      <c r="E540" s="51" t="str">
        <f>IF($A540="","",IF(AND(WEEKDAY($A540,2)&lt;6,COUNTIF(JF,$A540)=0),INDEX($L$18:$O$18,,COLUMN()-1),""))</f>
        <v/>
      </c>
      <c r="F540" s="31" t="str">
        <f>IFERROR(IF(H540="","",(H540-G540)),"")</f>
        <v/>
      </c>
      <c r="G540" s="31" t="str">
        <f>IFERROR(IF(H540&lt;$P$22,$P$23,IF(H540&gt;$P$22,(H540-$P$22))),"")</f>
        <v/>
      </c>
      <c r="H540" s="31" t="str">
        <f>IFERROR(IF(E540="","",D540-C540-E540),"")</f>
        <v/>
      </c>
      <c r="J540" s="10">
        <f>WEEKNUM(A540,2)</f>
        <v>39</v>
      </c>
    </row>
    <row r="541" spans="1:10" ht="15.75">
      <c r="A541" s="1">
        <f>A540+1</f>
        <v>41910</v>
      </c>
      <c r="B541" s="23" t="str">
        <f>IF($A541="","",IF(AND(WEEKDAY($A541,2)&lt;6,COUNTIF(JF,$A541)=0),INDEX($L$18:$O$18,,COLUMN()-1),""))</f>
        <v/>
      </c>
      <c r="C541" s="51" t="str">
        <f>IF($A541="","",IF(AND(WEEKDAY($A541,2)&lt;6,COUNTIF(JF,$A541)=0),INDEX($L$18:$O$18,,COLUMN()-1),""))</f>
        <v/>
      </c>
      <c r="D541" s="51" t="str">
        <f>IF($A541="","",IF(AND(WEEKDAY($A541,2)&lt;6,COUNTIF(JF,$A541)=0),INDEX($L$18:$O$18,,COLUMN()-1),""))</f>
        <v/>
      </c>
      <c r="E541" s="51" t="str">
        <f>IF($A541="","",IF(AND(WEEKDAY($A541,2)&lt;6,COUNTIF(JF,$A541)=0),INDEX($L$18:$O$18,,COLUMN()-1),""))</f>
        <v/>
      </c>
      <c r="F541" s="31" t="str">
        <f>IFERROR(IF(H541="","",(H541-G541)),"")</f>
        <v/>
      </c>
      <c r="G541" s="31" t="str">
        <f>IFERROR(IF(H541&lt;$P$22,$P$23,IF(H541&gt;$P$22,(H541-$P$22))),"")</f>
        <v/>
      </c>
      <c r="H541" s="31" t="str">
        <f>IFERROR(IF(E541="","",D541-C541-E541),"")</f>
        <v/>
      </c>
      <c r="J541" s="10">
        <f>IF(A541="","",WEEKNUM(A541,2))</f>
        <v>39</v>
      </c>
    </row>
    <row r="542" spans="1:10" ht="15.75">
      <c r="A542" s="1">
        <f>IF(A541="","",IF(MONTH(A541+1)=MONTH(A541),A541+1,""))</f>
        <v>41911</v>
      </c>
      <c r="B542" s="23" t="str">
        <f>IF($A542="","",IF(AND(WEEKDAY($A542,2)&lt;6,COUNTIF(JF,$A542)=0),INDEX($L$18:$O$18,,COLUMN()-1),""))</f>
        <v>Présent</v>
      </c>
      <c r="C542" s="51">
        <f>IF($A542="","",IF(AND(WEEKDAY($A542,2)&lt;6,COUNTIF(JF,$A542)=0),INDEX($L$18:$O$18,,COLUMN()-1),""))</f>
        <v>0.29166756666666699</v>
      </c>
      <c r="D542" s="51">
        <f>IF($A542="","",IF(AND(WEEKDAY($A542,2)&lt;6,COUNTIF(JF,$A542)=0),INDEX($L$18:$O$18,,COLUMN()-1),""))</f>
        <v>0.61458526666666702</v>
      </c>
      <c r="E542" s="51">
        <f>IF($A542="","",IF(AND(WEEKDAY($A542,2)&lt;6,COUNTIF(JF,$A542)=0),INDEX($L$18:$O$18,,COLUMN()-1),""))</f>
        <v>3.1250066666666701E-2</v>
      </c>
      <c r="F542" s="31">
        <f>IFERROR(IF(H542="","",(H542-G542)),"")</f>
        <v>0.29166666666666669</v>
      </c>
      <c r="G542" s="31">
        <f>IFERROR(IF(H542&lt;$P$22,$P$23,IF(H542&gt;$P$22,(H542-$P$22))),"")</f>
        <v>9.6666666665745637E-7</v>
      </c>
      <c r="H542" s="31">
        <f>IFERROR(IF(E542="","",D542-C542-E542),"")</f>
        <v>0.29166763333333334</v>
      </c>
      <c r="J542" s="10">
        <f>IF(A542="","",WEEKNUM(A542,2))</f>
        <v>40</v>
      </c>
    </row>
    <row r="543" spans="1:10" ht="15.75">
      <c r="A543" s="1">
        <f>IF(A542="","",IF(MONTH(A542+1)=MONTH(A542),A542+1,""))</f>
        <v>41912</v>
      </c>
      <c r="B543" s="23" t="str">
        <f>IF($A543="","",IF(AND(WEEKDAY($A543,2)&lt;6,COUNTIF(JF,$A543)=0),INDEX($L$18:$O$18,,COLUMN()-1),""))</f>
        <v>Présent</v>
      </c>
      <c r="C543" s="51">
        <f>IF($A543="","",IF(AND(WEEKDAY($A543,2)&lt;6,COUNTIF(JF,$A543)=0),INDEX($L$18:$O$18,,COLUMN()-1),""))</f>
        <v>0.29166756666666699</v>
      </c>
      <c r="D543" s="51">
        <f>IF($A543="","",IF(AND(WEEKDAY($A543,2)&lt;6,COUNTIF(JF,$A543)=0),INDEX($L$18:$O$18,,COLUMN()-1),""))</f>
        <v>0.61458526666666702</v>
      </c>
      <c r="E543" s="51">
        <f>IF($A543="","",IF(AND(WEEKDAY($A543,2)&lt;6,COUNTIF(JF,$A543)=0),INDEX($L$18:$O$18,,COLUMN()-1),""))</f>
        <v>3.1250066666666701E-2</v>
      </c>
      <c r="F543" s="31">
        <f>IFERROR(IF(H543="","",(H543-G543)),"")</f>
        <v>0.29166666666666669</v>
      </c>
      <c r="G543" s="31">
        <f>IFERROR(IF(H543&lt;$P$22,$P$23,IF(H543&gt;$P$22,(H543-$P$22))),"")</f>
        <v>9.6666666665745637E-7</v>
      </c>
      <c r="H543" s="31">
        <f>IFERROR(IF(E543="","",D543-C543-E543),"")</f>
        <v>0.29166763333333334</v>
      </c>
      <c r="J543" s="10">
        <f>IF(A543="","",WEEKNUM(A543,2))</f>
        <v>40</v>
      </c>
    </row>
    <row r="544" spans="1:10" ht="15.75">
      <c r="A544" s="1" t="str">
        <f>IF(A543="","",IF(MONTH(A543+1)=MONTH(A543),A543+1,""))</f>
        <v/>
      </c>
      <c r="B544" s="23" t="str">
        <f>IF($A544="","",IF(AND(WEEKDAY($A544,2)&lt;6,COUNTIF(JF,$A544)=0),INDEX($L$18:$O$18,,COLUMN()-1),""))</f>
        <v/>
      </c>
      <c r="C544" s="51" t="str">
        <f>IF($A544="","",IF(AND(WEEKDAY($A544,2)&lt;6,COUNTIF(JF,$A544)=0),INDEX($L$18:$O$18,,COLUMN()-1),""))</f>
        <v/>
      </c>
      <c r="D544" s="51" t="str">
        <f>IF($A544="","",IF(AND(WEEKDAY($A544,2)&lt;6,COUNTIF(JF,$A544)=0),INDEX($L$18:$O$18,,COLUMN()-1),""))</f>
        <v/>
      </c>
      <c r="E544" s="51" t="str">
        <f>IF($A544="","",IF(AND(WEEKDAY($A544,2)&lt;6,COUNTIF(JF,$A544)=0),INDEX($L$18:$O$18,,COLUMN()-1),""))</f>
        <v/>
      </c>
      <c r="F544" s="31" t="str">
        <f>IFERROR(IF(H544="","",(H544-G544)),"")</f>
        <v/>
      </c>
      <c r="G544" s="31" t="str">
        <f>IFERROR(IF(H544&lt;$P$22,$P$23,IF(H544&gt;$P$22,(H544-$P$22))),"")</f>
        <v/>
      </c>
      <c r="H544" s="31" t="str">
        <f>IFERROR(IF(E544="","",D544-C544-E544),"")</f>
        <v/>
      </c>
      <c r="J544" s="10" t="str">
        <f>IF(A544="","",WEEKNUM(A544,2))</f>
        <v/>
      </c>
    </row>
    <row r="545" spans="1:10" ht="47.25">
      <c r="A545" s="1"/>
      <c r="B545" s="37" t="s">
        <v>54</v>
      </c>
      <c r="C545" s="38" t="s">
        <v>53</v>
      </c>
      <c r="D545" s="38" t="s">
        <v>52</v>
      </c>
      <c r="E545" s="39" t="s">
        <v>50</v>
      </c>
      <c r="F545" s="40" t="s">
        <v>51</v>
      </c>
      <c r="G545" s="40"/>
      <c r="H545" s="40" t="s">
        <v>55</v>
      </c>
    </row>
    <row r="546" spans="1:10" ht="15.75">
      <c r="A546" s="29" t="s">
        <v>121</v>
      </c>
      <c r="B546" s="34">
        <f>SUMIF($J$514:$J$544,$J546,$H$514:$H$544)</f>
        <v>1.4583381666666666</v>
      </c>
      <c r="C546" s="35">
        <f>IFERROR((IF(B546="","",IF(B546&lt;$P$24,($P$24-B546),0))),"")</f>
        <v>0</v>
      </c>
      <c r="D546" s="34">
        <f>IFERROR((IF(B546="","",IF(B546&gt;=$P$24,$P$24,B546))),"")</f>
        <v>1.458337833333335</v>
      </c>
      <c r="E546" s="36">
        <f>IFERROR(IF(B546="","",IF(B546&lt;=$P$24,0,IF(B546&lt;$P$25,B546-$P$24,$P$26))),"")</f>
        <v>3.3333333160356915E-7</v>
      </c>
      <c r="F546" s="32">
        <f>IFERROR(IF(B546="","",IF(B546&gt;$P$25,B546-$P$25,0)),"")</f>
        <v>0</v>
      </c>
      <c r="G546" s="32"/>
      <c r="H546" s="42"/>
      <c r="J546" s="10">
        <v>36</v>
      </c>
    </row>
    <row r="547" spans="1:10" ht="15.75">
      <c r="A547" s="29" t="s">
        <v>122</v>
      </c>
      <c r="B547" s="34">
        <f>SUMIF($J$514:$J$544,$J547,$H$514:$H$544)</f>
        <v>1.4583381666666666</v>
      </c>
      <c r="C547" s="35">
        <f>IFERROR((IF(B547="","",IF(B547&lt;$P$24,($P$24-B547),0))),"")</f>
        <v>0</v>
      </c>
      <c r="D547" s="34">
        <f>IFERROR((IF(B547="","",IF(B547&gt;=$P$24,$P$24,B547))),"")</f>
        <v>1.458337833333335</v>
      </c>
      <c r="E547" s="36">
        <f>IFERROR(IF(B547="","",IF(B547&lt;=$P$24,0,IF(B547&lt;$P$25,B547-$P$24,$P$26))),"")</f>
        <v>3.3333333160356915E-7</v>
      </c>
      <c r="F547" s="32">
        <f>IFERROR(IF(B547="","",IF(B547&gt;$P$25,B547-$P$25,0)),"")</f>
        <v>0</v>
      </c>
      <c r="G547" s="32"/>
      <c r="H547" s="42"/>
      <c r="J547" s="10">
        <f>J546+1</f>
        <v>37</v>
      </c>
    </row>
    <row r="548" spans="1:10" ht="15.75">
      <c r="A548" s="29" t="s">
        <v>123</v>
      </c>
      <c r="B548" s="34">
        <f>SUMIF($J$514:$J$544,$J548,$H$514:$H$544)</f>
        <v>1.4583381666666666</v>
      </c>
      <c r="C548" s="35">
        <f>IFERROR((IF(B548="","",IF(B548&lt;$P$24,($P$24-B548),0))),"")</f>
        <v>0</v>
      </c>
      <c r="D548" s="34">
        <f>IFERROR((IF(B548="","",IF(B548&gt;=$P$24,$P$24,B548))),"")</f>
        <v>1.458337833333335</v>
      </c>
      <c r="E548" s="36">
        <f>IFERROR(IF(B548="","",IF(B548&lt;=$P$24,0,IF(B548&lt;$P$25,B548-$P$24,$P$26))),"")</f>
        <v>3.3333333160356915E-7</v>
      </c>
      <c r="F548" s="32">
        <f>IFERROR(IF(B548="","",IF(B548&gt;$P$25,B548-$P$25,0)),"")</f>
        <v>0</v>
      </c>
      <c r="G548" s="32"/>
      <c r="H548" s="42"/>
      <c r="J548" s="10">
        <f>J547+1</f>
        <v>38</v>
      </c>
    </row>
    <row r="549" spans="1:10" ht="15.75">
      <c r="A549" s="29" t="s">
        <v>124</v>
      </c>
      <c r="B549" s="34">
        <f>SUMIF($J$514:$J$544,$J549,$H$514:$H$544)</f>
        <v>1.4583381666666666</v>
      </c>
      <c r="C549" s="35">
        <f>IFERROR((IF(B549="","",IF(B549&lt;$P$24,($P$24-B549),0))),"")</f>
        <v>0</v>
      </c>
      <c r="D549" s="34">
        <f>IFERROR((IF(B549="","",IF(B549&gt;=$P$24,$P$24,B549))),"")</f>
        <v>1.458337833333335</v>
      </c>
      <c r="E549" s="36">
        <f>IFERROR(IF(B549="","",IF(B549&lt;=$P$24,0,IF(B549&lt;$P$25,B549-$P$24,$P$26))),"")</f>
        <v>3.3333333160356915E-7</v>
      </c>
      <c r="F549" s="32">
        <f>IFERROR(IF(B549="","",IF(B549&gt;$P$25,B549-$P$25,0)),"")</f>
        <v>0</v>
      </c>
      <c r="G549" s="32"/>
      <c r="H549" s="42"/>
      <c r="J549" s="10">
        <f>J548+1</f>
        <v>39</v>
      </c>
    </row>
    <row r="550" spans="1:10" ht="15.75">
      <c r="A550" s="29" t="s">
        <v>125</v>
      </c>
      <c r="B550" s="34">
        <f>SUMIF(J514:J544,J550,H514:H544)</f>
        <v>0.58333526666666669</v>
      </c>
      <c r="C550" s="35">
        <v>0</v>
      </c>
      <c r="D550" s="34">
        <f>B550</f>
        <v>0.58333526666666669</v>
      </c>
      <c r="E550" s="36">
        <v>0</v>
      </c>
      <c r="F550" s="32">
        <v>0</v>
      </c>
      <c r="G550" s="32"/>
      <c r="H550" s="42"/>
      <c r="J550" s="10">
        <f>J549+1</f>
        <v>40</v>
      </c>
    </row>
    <row r="551" spans="1:10" ht="15.75">
      <c r="A551" s="29"/>
      <c r="B551" s="34"/>
      <c r="C551" s="35"/>
      <c r="D551" s="34" t="str">
        <f>IFERROR((IF(B551="","",IF(B551&gt;=$P$24,$P$24,B551))),"")</f>
        <v/>
      </c>
      <c r="E551" s="36"/>
      <c r="F551" s="32"/>
      <c r="G551" s="32"/>
      <c r="H551" s="42"/>
    </row>
    <row r="552" spans="1:10">
      <c r="A552" s="12" t="s">
        <v>19</v>
      </c>
      <c r="B552" s="33">
        <f>SUM(B546:B551)</f>
        <v>6.4166879333333329</v>
      </c>
      <c r="C552" s="33">
        <f>SUM(C546:C551)</f>
        <v>0</v>
      </c>
      <c r="D552" s="33">
        <f>SUM(D546:D551)</f>
        <v>6.4166866000000065</v>
      </c>
      <c r="E552" s="33">
        <f>SUM(E546:E551)</f>
        <v>1.3333333264142766E-6</v>
      </c>
      <c r="F552" s="33">
        <f>SUM(F546:F551)</f>
        <v>0</v>
      </c>
      <c r="G552" s="33"/>
      <c r="H552" s="43">
        <f>($AD$3*$AC$3*24)+(E552*24*$AC$4)+($AC$5*F552*24)-(C552*$AC$3*24)</f>
        <v>1600.0004219767177</v>
      </c>
    </row>
    <row r="559" spans="1:10" ht="81" customHeight="1">
      <c r="D559" s="53" t="s">
        <v>0</v>
      </c>
      <c r="E559" s="53"/>
      <c r="F559" s="53"/>
      <c r="G559" s="53"/>
      <c r="H559" s="53"/>
      <c r="I559" s="53"/>
    </row>
    <row r="560" spans="1:10">
      <c r="D560" s="53"/>
      <c r="E560" s="53"/>
      <c r="F560" s="53"/>
      <c r="G560" s="53"/>
      <c r="H560" s="53"/>
      <c r="I560" s="53"/>
    </row>
    <row r="561" spans="1:10" ht="32.25" customHeight="1">
      <c r="D561" s="53"/>
      <c r="E561" s="53"/>
      <c r="F561" s="53"/>
      <c r="G561" s="53"/>
      <c r="H561" s="53"/>
      <c r="I561" s="53"/>
    </row>
    <row r="562" spans="1:10">
      <c r="D562" s="54" t="s">
        <v>1</v>
      </c>
      <c r="E562" s="54"/>
      <c r="F562" s="54"/>
      <c r="G562" s="54"/>
      <c r="H562" s="54"/>
      <c r="I562" s="54"/>
    </row>
    <row r="563" spans="1:10">
      <c r="D563" s="54"/>
      <c r="E563" s="54"/>
      <c r="F563" s="54"/>
      <c r="G563" s="54"/>
      <c r="H563" s="54"/>
      <c r="I563" s="54"/>
    </row>
    <row r="565" spans="1:10" ht="26.25">
      <c r="A565" s="9" t="s">
        <v>2</v>
      </c>
      <c r="B565" s="67">
        <f>$B$503</f>
        <v>1</v>
      </c>
      <c r="C565" s="67"/>
      <c r="D565" s="67"/>
      <c r="G565" s="55" t="s">
        <v>44</v>
      </c>
      <c r="H565" s="56"/>
    </row>
    <row r="566" spans="1:10" ht="26.25">
      <c r="A566" s="9" t="s">
        <v>3</v>
      </c>
      <c r="B566" s="65" t="str">
        <f>VLOOKUP(B565,Numero,2,FALSE)</f>
        <v>SMITH</v>
      </c>
      <c r="C566" s="65"/>
      <c r="D566" s="65"/>
      <c r="G566" s="57">
        <v>2014</v>
      </c>
      <c r="H566" s="58"/>
    </row>
    <row r="567" spans="1:10" ht="26.25">
      <c r="A567" s="9" t="s">
        <v>4</v>
      </c>
      <c r="B567" s="65" t="str">
        <f>VLOOKUP(B565,Numero,3,FALSE)</f>
        <v>Allan</v>
      </c>
      <c r="C567" s="65"/>
      <c r="D567" s="65"/>
      <c r="G567" s="59"/>
      <c r="H567" s="60"/>
    </row>
    <row r="568" spans="1:10" ht="21">
      <c r="A568" s="9" t="s">
        <v>6</v>
      </c>
      <c r="B568" s="62" t="str">
        <f>VLOOKUP(B565,Numero,5,FALSE)</f>
        <v>12 rue des tilleuls</v>
      </c>
      <c r="C568" s="63"/>
      <c r="D568" s="64"/>
    </row>
    <row r="569" spans="1:10" ht="21">
      <c r="A569" s="9" t="s">
        <v>7</v>
      </c>
      <c r="B569" s="62">
        <f>VLOOKUP(B565,Numero,6,FALSE)</f>
        <v>57000</v>
      </c>
      <c r="C569" s="63"/>
      <c r="D569" s="64"/>
    </row>
    <row r="570" spans="1:10" ht="21">
      <c r="A570" s="9" t="s">
        <v>8</v>
      </c>
      <c r="B570" s="62" t="str">
        <f>VLOOKUP(B565,Numero,7,FALSE)</f>
        <v>Metz</v>
      </c>
      <c r="C570" s="63"/>
      <c r="D570" s="64"/>
    </row>
    <row r="571" spans="1:10" ht="18.75">
      <c r="A571" s="9" t="s">
        <v>9</v>
      </c>
      <c r="B571" s="66" t="str">
        <f>VLOOKUP(B565,Numero,4,FALSE)</f>
        <v>Direction</v>
      </c>
      <c r="C571" s="66"/>
      <c r="D571" s="66"/>
    </row>
    <row r="572" spans="1:10" ht="15.75">
      <c r="A572" s="9" t="s">
        <v>11</v>
      </c>
      <c r="B572" s="61" t="s">
        <v>71</v>
      </c>
      <c r="C572" s="61"/>
      <c r="D572" s="61"/>
    </row>
    <row r="574" spans="1:10" ht="15.75" thickBot="1"/>
    <row r="575" spans="1:10" ht="30.75" thickBot="1">
      <c r="A575" s="18"/>
      <c r="B575" s="24" t="s">
        <v>13</v>
      </c>
      <c r="C575" s="19" t="s">
        <v>14</v>
      </c>
      <c r="D575" s="19" t="s">
        <v>15</v>
      </c>
      <c r="E575" s="19" t="s">
        <v>16</v>
      </c>
      <c r="F575" s="19" t="s">
        <v>17</v>
      </c>
      <c r="G575" s="19" t="s">
        <v>18</v>
      </c>
      <c r="H575" s="20" t="s">
        <v>19</v>
      </c>
      <c r="J575" s="10" t="s">
        <v>78</v>
      </c>
    </row>
    <row r="576" spans="1:10" ht="15.75">
      <c r="A576" s="25">
        <f>DATE($G$566,MONTH(1&amp;$G$565),1)</f>
        <v>41913</v>
      </c>
      <c r="B576" s="23" t="str">
        <f>IF(AND(WEEKDAY($A576,2)&lt;6,COUNTIF(JF,$A576)=0),INDEX($L$18:$O$18,,COLUMN()-1),"")</f>
        <v>Présent</v>
      </c>
      <c r="C576" s="51">
        <f>IF(AND(WEEKDAY($A576,2)&lt;6,COUNTIF(JF,$A576)=0),INDEX($L$18:$O$18,,COLUMN()-1),"")</f>
        <v>0.29166756666666699</v>
      </c>
      <c r="D576" s="51">
        <f>IF(AND(WEEKDAY($A576,2)&lt;6,COUNTIF(JF,$A576)=0),INDEX($L$18:$O$18,,COLUMN()-1),"")</f>
        <v>0.61458526666666702</v>
      </c>
      <c r="E576" s="51">
        <f>IF(AND(WEEKDAY($A576,2)&lt;6,COUNTIF(JF,$A576)=0),INDEX($L$18:$O$18,,COLUMN()-1),"")</f>
        <v>3.1250066666666701E-2</v>
      </c>
      <c r="F576" s="31">
        <f>IFERROR(IF(H576="","",(H576-G576)),"")</f>
        <v>0.29166666666666669</v>
      </c>
      <c r="G576" s="31">
        <f>IFERROR(IF(H576&lt;$P$22,$P$23,IF(H576&gt;$P$22,(H576-$P$22))),"")</f>
        <v>9.6666666665745637E-7</v>
      </c>
      <c r="H576" s="31">
        <f>IFERROR(IF(E576="","",D576-C576-E576),"")</f>
        <v>0.29166763333333334</v>
      </c>
      <c r="J576" s="10">
        <f>WEEKNUM(A576,2)</f>
        <v>40</v>
      </c>
    </row>
    <row r="577" spans="1:10" ht="15.75">
      <c r="A577" s="1">
        <f>A576+1</f>
        <v>41914</v>
      </c>
      <c r="B577" s="23" t="str">
        <f>IF(AND(WEEKDAY($A577,2)&lt;6,COUNTIF(JF,$A577)=0),INDEX($L$18:$O$18,,COLUMN()-1),"")</f>
        <v>Présent</v>
      </c>
      <c r="C577" s="51">
        <f>IF(AND(WEEKDAY($A577,2)&lt;6,COUNTIF(JF,$A577)=0),INDEX($L$18:$O$18,,COLUMN()-1),"")</f>
        <v>0.29166756666666699</v>
      </c>
      <c r="D577" s="51">
        <f>IF(AND(WEEKDAY($A577,2)&lt;6,COUNTIF(JF,$A577)=0),INDEX($L$18:$O$18,,COLUMN()-1),"")</f>
        <v>0.61458526666666702</v>
      </c>
      <c r="E577" s="51">
        <f>IF(AND(WEEKDAY($A577,2)&lt;6,COUNTIF(JF,$A577)=0),INDEX($L$18:$O$18,,COLUMN()-1),"")</f>
        <v>3.1250066666666701E-2</v>
      </c>
      <c r="F577" s="31">
        <f>IFERROR(IF(H577="","",(H577-G577)),"")</f>
        <v>0.29166666666666669</v>
      </c>
      <c r="G577" s="31">
        <f>IFERROR(IF(H577&lt;$P$22,$P$23,IF(H577&gt;$P$22,(H577-$P$22))),"")</f>
        <v>9.6666666665745637E-7</v>
      </c>
      <c r="H577" s="31">
        <f>IFERROR(IF(E577="","",D577-C577-E577),"")</f>
        <v>0.29166763333333334</v>
      </c>
      <c r="J577" s="10">
        <f>WEEKNUM(A577,2)</f>
        <v>40</v>
      </c>
    </row>
    <row r="578" spans="1:10" ht="15.75">
      <c r="A578" s="1">
        <f>A577+1</f>
        <v>41915</v>
      </c>
      <c r="B578" s="23" t="str">
        <f>IF(AND(WEEKDAY($A578,2)&lt;6,COUNTIF(JF,$A578)=0),INDEX($L$18:$O$18,,COLUMN()-1),"")</f>
        <v>Présent</v>
      </c>
      <c r="C578" s="51">
        <f>IF(AND(WEEKDAY($A578,2)&lt;6,COUNTIF(JF,$A578)=0),INDEX($L$18:$O$18,,COLUMN()-1),"")</f>
        <v>0.29166756666666699</v>
      </c>
      <c r="D578" s="51">
        <f>IF(AND(WEEKDAY($A578,2)&lt;6,COUNTIF(JF,$A578)=0),INDEX($L$18:$O$18,,COLUMN()-1),"")</f>
        <v>0.61458526666666702</v>
      </c>
      <c r="E578" s="51">
        <f>IF(AND(WEEKDAY($A578,2)&lt;6,COUNTIF(JF,$A578)=0),INDEX($L$18:$O$18,,COLUMN()-1),"")</f>
        <v>3.1250066666666701E-2</v>
      </c>
      <c r="F578" s="31">
        <f>IFERROR(IF(H578="","",(H578-G578)),"")</f>
        <v>0.29166666666666669</v>
      </c>
      <c r="G578" s="31">
        <f>IFERROR(IF(H578&lt;$P$22,$P$23,IF(H578&gt;$P$22,(H578-$P$22))),"")</f>
        <v>9.6666666665745637E-7</v>
      </c>
      <c r="H578" s="31">
        <f>IFERROR(IF(E578="","",D578-C578-E578),"")</f>
        <v>0.29166763333333334</v>
      </c>
      <c r="J578" s="10">
        <f>WEEKNUM(A578,2)</f>
        <v>40</v>
      </c>
    </row>
    <row r="579" spans="1:10" ht="15.75">
      <c r="A579" s="1">
        <f>A578+1</f>
        <v>41916</v>
      </c>
      <c r="B579" s="23" t="str">
        <f>IF(AND(WEEKDAY($A579,2)&lt;6,COUNTIF(JF,$A579)=0),INDEX($L$18:$O$18,,COLUMN()-1),"")</f>
        <v/>
      </c>
      <c r="C579" s="51" t="str">
        <f>IF(AND(WEEKDAY($A579,2)&lt;6,COUNTIF(JF,$A579)=0),INDEX($L$18:$O$18,,COLUMN()-1),"")</f>
        <v/>
      </c>
      <c r="D579" s="51" t="str">
        <f>IF(AND(WEEKDAY($A579,2)&lt;6,COUNTIF(JF,$A579)=0),INDEX($L$18:$O$18,,COLUMN()-1),"")</f>
        <v/>
      </c>
      <c r="E579" s="51" t="str">
        <f>IF(AND(WEEKDAY($A579,2)&lt;6,COUNTIF(JF,$A579)=0),INDEX($L$18:$O$18,,COLUMN()-1),"")</f>
        <v/>
      </c>
      <c r="F579" s="31" t="str">
        <f>IFERROR(IF(H579="","",(H579-G579)),"")</f>
        <v/>
      </c>
      <c r="G579" s="31" t="str">
        <f>IFERROR(IF(H579&lt;$P$22,$P$23,IF(H579&gt;$P$22,(H579-$P$22))),"")</f>
        <v/>
      </c>
      <c r="H579" s="31" t="str">
        <f>IFERROR(IF(E579="","",D579-C579-E579),"")</f>
        <v/>
      </c>
      <c r="J579" s="10">
        <f>WEEKNUM(A579,2)</f>
        <v>40</v>
      </c>
    </row>
    <row r="580" spans="1:10" ht="15.75">
      <c r="A580" s="1">
        <f>A579+1</f>
        <v>41917</v>
      </c>
      <c r="B580" s="23" t="str">
        <f>IF(AND(WEEKDAY($A580,2)&lt;6,COUNTIF(JF,$A580)=0),INDEX($L$18:$O$18,,COLUMN()-1),"")</f>
        <v/>
      </c>
      <c r="C580" s="51" t="str">
        <f>IF(AND(WEEKDAY($A580,2)&lt;6,COUNTIF(JF,$A580)=0),INDEX($L$18:$O$18,,COLUMN()-1),"")</f>
        <v/>
      </c>
      <c r="D580" s="51" t="str">
        <f>IF(AND(WEEKDAY($A580,2)&lt;6,COUNTIF(JF,$A580)=0),INDEX($L$18:$O$18,,COLUMN()-1),"")</f>
        <v/>
      </c>
      <c r="E580" s="51" t="str">
        <f>IF(AND(WEEKDAY($A580,2)&lt;6,COUNTIF(JF,$A580)=0),INDEX($L$18:$O$18,,COLUMN()-1),"")</f>
        <v/>
      </c>
      <c r="F580" s="31" t="str">
        <f>IFERROR(IF(H580="","",(H580-G580)),"")</f>
        <v/>
      </c>
      <c r="G580" s="31" t="str">
        <f>IFERROR(IF(H580&lt;$P$22,$P$23,IF(H580&gt;$P$22,(H580-$P$22))),"")</f>
        <v/>
      </c>
      <c r="H580" s="31" t="str">
        <f>IFERROR(IF(E580="","",D580-C580-E580),"")</f>
        <v/>
      </c>
      <c r="J580" s="10">
        <f>WEEKNUM(A580,2)</f>
        <v>40</v>
      </c>
    </row>
    <row r="581" spans="1:10" ht="15.75">
      <c r="A581" s="1">
        <f>A580+1</f>
        <v>41918</v>
      </c>
      <c r="B581" s="23" t="str">
        <f>IF(AND(WEEKDAY($A581,2)&lt;6,COUNTIF(JF,$A581)=0),INDEX($L$18:$O$18,,COLUMN()-1),"")</f>
        <v>Présent</v>
      </c>
      <c r="C581" s="51">
        <f>IF(AND(WEEKDAY($A581,2)&lt;6,COUNTIF(JF,$A581)=0),INDEX($L$18:$O$18,,COLUMN()-1),"")</f>
        <v>0.29166756666666699</v>
      </c>
      <c r="D581" s="51">
        <f>IF(AND(WEEKDAY($A581,2)&lt;6,COUNTIF(JF,$A581)=0),INDEX($L$18:$O$18,,COLUMN()-1),"")</f>
        <v>0.61458526666666702</v>
      </c>
      <c r="E581" s="51">
        <f>IF(AND(WEEKDAY($A581,2)&lt;6,COUNTIF(JF,$A581)=0),INDEX($L$18:$O$18,,COLUMN()-1),"")</f>
        <v>3.1250066666666701E-2</v>
      </c>
      <c r="F581" s="31">
        <f>IFERROR(IF(H581="","",(H581-G581)),"")</f>
        <v>0.29166666666666669</v>
      </c>
      <c r="G581" s="31">
        <f>IFERROR(IF(H581&lt;$P$22,$P$23,IF(H581&gt;$P$22,(H581-$P$22))),"")</f>
        <v>9.6666666665745637E-7</v>
      </c>
      <c r="H581" s="31">
        <f>IFERROR(IF(E581="","",D581-C581-E581),"")</f>
        <v>0.29166763333333334</v>
      </c>
      <c r="J581" s="10">
        <f>WEEKNUM(A581,2)</f>
        <v>41</v>
      </c>
    </row>
    <row r="582" spans="1:10" ht="15.75">
      <c r="A582" s="1">
        <f>A581+1</f>
        <v>41919</v>
      </c>
      <c r="B582" s="23" t="str">
        <f>IF(AND(WEEKDAY($A582,2)&lt;6,COUNTIF(JF,$A582)=0),INDEX($L$18:$O$18,,COLUMN()-1),"")</f>
        <v>Présent</v>
      </c>
      <c r="C582" s="51">
        <f>IF(AND(WEEKDAY($A582,2)&lt;6,COUNTIF(JF,$A582)=0),INDEX($L$18:$O$18,,COLUMN()-1),"")</f>
        <v>0.29166756666666699</v>
      </c>
      <c r="D582" s="51">
        <f>IF(AND(WEEKDAY($A582,2)&lt;6,COUNTIF(JF,$A582)=0),INDEX($L$18:$O$18,,COLUMN()-1),"")</f>
        <v>0.61458526666666702</v>
      </c>
      <c r="E582" s="51">
        <f>IF(AND(WEEKDAY($A582,2)&lt;6,COUNTIF(JF,$A582)=0),INDEX($L$18:$O$18,,COLUMN()-1),"")</f>
        <v>3.1250066666666701E-2</v>
      </c>
      <c r="F582" s="31">
        <f>IFERROR(IF(H582="","",(H582-G582)),"")</f>
        <v>0.29166666666666669</v>
      </c>
      <c r="G582" s="31">
        <f>IFERROR(IF(H582&lt;$P$22,$P$23,IF(H582&gt;$P$22,(H582-$P$22))),"")</f>
        <v>9.6666666665745637E-7</v>
      </c>
      <c r="H582" s="31">
        <f>IFERROR(IF(E582="","",D582-C582-E582),"")</f>
        <v>0.29166763333333334</v>
      </c>
      <c r="J582" s="10">
        <f>WEEKNUM(A582,2)</f>
        <v>41</v>
      </c>
    </row>
    <row r="583" spans="1:10" ht="15.75">
      <c r="A583" s="1">
        <f>A582+1</f>
        <v>41920</v>
      </c>
      <c r="B583" s="23" t="str">
        <f>IF(AND(WEEKDAY($A583,2)&lt;6,COUNTIF(JF,$A583)=0),INDEX($L$18:$O$18,,COLUMN()-1),"")</f>
        <v>Présent</v>
      </c>
      <c r="C583" s="51">
        <f>IF(AND(WEEKDAY($A583,2)&lt;6,COUNTIF(JF,$A583)=0),INDEX($L$18:$O$18,,COLUMN()-1),"")</f>
        <v>0.29166756666666699</v>
      </c>
      <c r="D583" s="51">
        <f>IF(AND(WEEKDAY($A583,2)&lt;6,COUNTIF(JF,$A583)=0),INDEX($L$18:$O$18,,COLUMN()-1),"")</f>
        <v>0.61458526666666702</v>
      </c>
      <c r="E583" s="51">
        <f>IF(AND(WEEKDAY($A583,2)&lt;6,COUNTIF(JF,$A583)=0),INDEX($L$18:$O$18,,COLUMN()-1),"")</f>
        <v>3.1250066666666701E-2</v>
      </c>
      <c r="F583" s="31">
        <f>IFERROR(IF(H583="","",(H583-G583)),"")</f>
        <v>0.29166666666666669</v>
      </c>
      <c r="G583" s="31">
        <f>IFERROR(IF(H583&lt;$P$22,$P$23,IF(H583&gt;$P$22,(H583-$P$22))),"")</f>
        <v>9.6666666665745637E-7</v>
      </c>
      <c r="H583" s="31">
        <f>IFERROR(IF(E583="","",D583-C583-E583),"")</f>
        <v>0.29166763333333334</v>
      </c>
      <c r="J583" s="10">
        <f>WEEKNUM(A583,2)</f>
        <v>41</v>
      </c>
    </row>
    <row r="584" spans="1:10" ht="15.75">
      <c r="A584" s="1">
        <f>A583+1</f>
        <v>41921</v>
      </c>
      <c r="B584" s="23" t="str">
        <f>IF(AND(WEEKDAY($A584,2)&lt;6,COUNTIF(JF,$A584)=0),INDEX($L$18:$O$18,,COLUMN()-1),"")</f>
        <v>Présent</v>
      </c>
      <c r="C584" s="51">
        <f>IF(AND(WEEKDAY($A584,2)&lt;6,COUNTIF(JF,$A584)=0),INDEX($L$18:$O$18,,COLUMN()-1),"")</f>
        <v>0.29166756666666699</v>
      </c>
      <c r="D584" s="51">
        <f>IF(AND(WEEKDAY($A584,2)&lt;6,COUNTIF(JF,$A584)=0),INDEX($L$18:$O$18,,COLUMN()-1),"")</f>
        <v>0.61458526666666702</v>
      </c>
      <c r="E584" s="51">
        <f>IF(AND(WEEKDAY($A584,2)&lt;6,COUNTIF(JF,$A584)=0),INDEX($L$18:$O$18,,COLUMN()-1),"")</f>
        <v>3.1250066666666701E-2</v>
      </c>
      <c r="F584" s="31">
        <f>IFERROR(IF(H584="","",(H584-G584)),"")</f>
        <v>0.29166666666666669</v>
      </c>
      <c r="G584" s="31">
        <f>IFERROR(IF(H584&lt;$P$22,$P$23,IF(H584&gt;$P$22,(H584-$P$22))),"")</f>
        <v>9.6666666665745637E-7</v>
      </c>
      <c r="H584" s="31">
        <f>IFERROR(IF(E584="","",D584-C584-E584),"")</f>
        <v>0.29166763333333334</v>
      </c>
      <c r="J584" s="10">
        <f>WEEKNUM(A584,2)</f>
        <v>41</v>
      </c>
    </row>
    <row r="585" spans="1:10" ht="15.75">
      <c r="A585" s="1">
        <f>A584+1</f>
        <v>41922</v>
      </c>
      <c r="B585" s="23" t="str">
        <f>IF(AND(WEEKDAY($A585,2)&lt;6,COUNTIF(JF,$A585)=0),INDEX($L$18:$O$18,,COLUMN()-1),"")</f>
        <v>Présent</v>
      </c>
      <c r="C585" s="51">
        <f>IF(AND(WEEKDAY($A585,2)&lt;6,COUNTIF(JF,$A585)=0),INDEX($L$18:$O$18,,COLUMN()-1),"")</f>
        <v>0.29166756666666699</v>
      </c>
      <c r="D585" s="51">
        <f>IF(AND(WEEKDAY($A585,2)&lt;6,COUNTIF(JF,$A585)=0),INDEX($L$18:$O$18,,COLUMN()-1),"")</f>
        <v>0.61458526666666702</v>
      </c>
      <c r="E585" s="51">
        <f>IF(AND(WEEKDAY($A585,2)&lt;6,COUNTIF(JF,$A585)=0),INDEX($L$18:$O$18,,COLUMN()-1),"")</f>
        <v>3.1250066666666701E-2</v>
      </c>
      <c r="F585" s="31">
        <f>IFERROR(IF(H585="","",(H585-G585)),"")</f>
        <v>0.29166666666666669</v>
      </c>
      <c r="G585" s="31">
        <f>IFERROR(IF(H585&lt;$P$22,$P$23,IF(H585&gt;$P$22,(H585-$P$22))),"")</f>
        <v>9.6666666665745637E-7</v>
      </c>
      <c r="H585" s="31">
        <f>IFERROR(IF(E585="","",D585-C585-E585),"")</f>
        <v>0.29166763333333334</v>
      </c>
      <c r="J585" s="10">
        <f>WEEKNUM(A585,2)</f>
        <v>41</v>
      </c>
    </row>
    <row r="586" spans="1:10" ht="15.75">
      <c r="A586" s="1">
        <f>A585+1</f>
        <v>41923</v>
      </c>
      <c r="B586" s="23" t="str">
        <f>IF(AND(WEEKDAY($A586,2)&lt;6,COUNTIF(JF,$A586)=0),INDEX($L$18:$O$18,,COLUMN()-1),"")</f>
        <v/>
      </c>
      <c r="C586" s="51" t="str">
        <f>IF(AND(WEEKDAY($A586,2)&lt;6,COUNTIF(JF,$A586)=0),INDEX($L$18:$O$18,,COLUMN()-1),"")</f>
        <v/>
      </c>
      <c r="D586" s="51" t="str">
        <f>IF(AND(WEEKDAY($A586,2)&lt;6,COUNTIF(JF,$A586)=0),INDEX($L$18:$O$18,,COLUMN()-1),"")</f>
        <v/>
      </c>
      <c r="E586" s="51" t="str">
        <f>IF(AND(WEEKDAY($A586,2)&lt;6,COUNTIF(JF,$A586)=0),INDEX($L$18:$O$18,,COLUMN()-1),"")</f>
        <v/>
      </c>
      <c r="F586" s="31" t="str">
        <f>IFERROR(IF(H586="","",(H586-G586)),"")</f>
        <v/>
      </c>
      <c r="G586" s="31" t="str">
        <f>IFERROR(IF(H586&lt;$P$22,$P$23,IF(H586&gt;$P$22,(H586-$P$22))),"")</f>
        <v/>
      </c>
      <c r="H586" s="31" t="str">
        <f>IFERROR(IF(E586="","",D586-C586-E586),"")</f>
        <v/>
      </c>
      <c r="J586" s="10">
        <f>WEEKNUM(A586,2)</f>
        <v>41</v>
      </c>
    </row>
    <row r="587" spans="1:10" ht="15.75">
      <c r="A587" s="1">
        <f>A586+1</f>
        <v>41924</v>
      </c>
      <c r="B587" s="23" t="str">
        <f>IF(AND(WEEKDAY($A587,2)&lt;6,COUNTIF(JF,$A587)=0),INDEX($L$18:$O$18,,COLUMN()-1),"")</f>
        <v/>
      </c>
      <c r="C587" s="51" t="str">
        <f>IF(AND(WEEKDAY($A587,2)&lt;6,COUNTIF(JF,$A587)=0),INDEX($L$18:$O$18,,COLUMN()-1),"")</f>
        <v/>
      </c>
      <c r="D587" s="51" t="str">
        <f>IF(AND(WEEKDAY($A587,2)&lt;6,COUNTIF(JF,$A587)=0),INDEX($L$18:$O$18,,COLUMN()-1),"")</f>
        <v/>
      </c>
      <c r="E587" s="51" t="str">
        <f>IF(AND(WEEKDAY($A587,2)&lt;6,COUNTIF(JF,$A587)=0),INDEX($L$18:$O$18,,COLUMN()-1),"")</f>
        <v/>
      </c>
      <c r="F587" s="31" t="str">
        <f>IFERROR(IF(H587="","",(H587-G587)),"")</f>
        <v/>
      </c>
      <c r="G587" s="31" t="str">
        <f>IFERROR(IF(H587&lt;$P$22,$P$23,IF(H587&gt;$P$22,(H587-$P$22))),"")</f>
        <v/>
      </c>
      <c r="H587" s="31" t="str">
        <f>IFERROR(IF(E587="","",D587-C587-E587),"")</f>
        <v/>
      </c>
      <c r="J587" s="10">
        <f>WEEKNUM(A587,2)</f>
        <v>41</v>
      </c>
    </row>
    <row r="588" spans="1:10" ht="15.75">
      <c r="A588" s="1">
        <f>A587+1</f>
        <v>41925</v>
      </c>
      <c r="B588" s="23" t="str">
        <f>IF(AND(WEEKDAY($A588,2)&lt;6,COUNTIF(JF,$A588)=0),INDEX($L$18:$O$18,,COLUMN()-1),"")</f>
        <v>Présent</v>
      </c>
      <c r="C588" s="51">
        <f>IF(AND(WEEKDAY($A588,2)&lt;6,COUNTIF(JF,$A588)=0),INDEX($L$18:$O$18,,COLUMN()-1),"")</f>
        <v>0.29166756666666699</v>
      </c>
      <c r="D588" s="51">
        <f>IF(AND(WEEKDAY($A588,2)&lt;6,COUNTIF(JF,$A588)=0),INDEX($L$18:$O$18,,COLUMN()-1),"")</f>
        <v>0.61458526666666702</v>
      </c>
      <c r="E588" s="51">
        <f>IF(AND(WEEKDAY($A588,2)&lt;6,COUNTIF(JF,$A588)=0),INDEX($L$18:$O$18,,COLUMN()-1),"")</f>
        <v>3.1250066666666701E-2</v>
      </c>
      <c r="F588" s="31">
        <f>IFERROR(IF(H588="","",(H588-G588)),"")</f>
        <v>0.29166666666666669</v>
      </c>
      <c r="G588" s="31">
        <f>IFERROR(IF(H588&lt;$P$22,$P$23,IF(H588&gt;$P$22,(H588-$P$22))),"")</f>
        <v>9.6666666665745637E-7</v>
      </c>
      <c r="H588" s="31">
        <f>IFERROR(IF(E588="","",D588-C588-E588),"")</f>
        <v>0.29166763333333334</v>
      </c>
      <c r="J588" s="10">
        <f>WEEKNUM(A588,2)</f>
        <v>42</v>
      </c>
    </row>
    <row r="589" spans="1:10" ht="15.75">
      <c r="A589" s="1">
        <f>A588+1</f>
        <v>41926</v>
      </c>
      <c r="B589" s="23" t="str">
        <f>IF(AND(WEEKDAY($A589,2)&lt;6,COUNTIF(JF,$A589)=0),INDEX($L$18:$O$18,,COLUMN()-1),"")</f>
        <v>Présent</v>
      </c>
      <c r="C589" s="51">
        <f>IF(AND(WEEKDAY($A589,2)&lt;6,COUNTIF(JF,$A589)=0),INDEX($L$18:$O$18,,COLUMN()-1),"")</f>
        <v>0.29166756666666699</v>
      </c>
      <c r="D589" s="51">
        <f>IF(AND(WEEKDAY($A589,2)&lt;6,COUNTIF(JF,$A589)=0),INDEX($L$18:$O$18,,COLUMN()-1),"")</f>
        <v>0.61458526666666702</v>
      </c>
      <c r="E589" s="51">
        <f>IF(AND(WEEKDAY($A589,2)&lt;6,COUNTIF(JF,$A589)=0),INDEX($L$18:$O$18,,COLUMN()-1),"")</f>
        <v>3.1250066666666701E-2</v>
      </c>
      <c r="F589" s="31">
        <f>IFERROR(IF(H589="","",(H589-G589)),"")</f>
        <v>0.29166666666666669</v>
      </c>
      <c r="G589" s="31">
        <f>IFERROR(IF(H589&lt;$P$22,$P$23,IF(H589&gt;$P$22,(H589-$P$22))),"")</f>
        <v>9.6666666665745637E-7</v>
      </c>
      <c r="H589" s="31">
        <f>IFERROR(IF(E589="","",D589-C589-E589),"")</f>
        <v>0.29166763333333334</v>
      </c>
      <c r="J589" s="10">
        <f>WEEKNUM(A589,2)</f>
        <v>42</v>
      </c>
    </row>
    <row r="590" spans="1:10" ht="15.75">
      <c r="A590" s="1">
        <f>A589+1</f>
        <v>41927</v>
      </c>
      <c r="B590" s="23" t="str">
        <f>IF(AND(WEEKDAY($A590,2)&lt;6,COUNTIF(JF,$A590)=0),INDEX($L$18:$O$18,,COLUMN()-1),"")</f>
        <v>Présent</v>
      </c>
      <c r="C590" s="51">
        <f>IF(AND(WEEKDAY($A590,2)&lt;6,COUNTIF(JF,$A590)=0),INDEX($L$18:$O$18,,COLUMN()-1),"")</f>
        <v>0.29166756666666699</v>
      </c>
      <c r="D590" s="51">
        <f>IF(AND(WEEKDAY($A590,2)&lt;6,COUNTIF(JF,$A590)=0),INDEX($L$18:$O$18,,COLUMN()-1),"")</f>
        <v>0.61458526666666702</v>
      </c>
      <c r="E590" s="51">
        <f>IF(AND(WEEKDAY($A590,2)&lt;6,COUNTIF(JF,$A590)=0),INDEX($L$18:$O$18,,COLUMN()-1),"")</f>
        <v>3.1250066666666701E-2</v>
      </c>
      <c r="F590" s="31">
        <f>IFERROR(IF(H590="","",(H590-G590)),"")</f>
        <v>0.29166666666666669</v>
      </c>
      <c r="G590" s="31">
        <f>IFERROR(IF(H590&lt;$P$22,$P$23,IF(H590&gt;$P$22,(H590-$P$22))),"")</f>
        <v>9.6666666665745637E-7</v>
      </c>
      <c r="H590" s="31">
        <f>IFERROR(IF(E590="","",D590-C590-E590),"")</f>
        <v>0.29166763333333334</v>
      </c>
      <c r="J590" s="10">
        <f>WEEKNUM(A590,2)</f>
        <v>42</v>
      </c>
    </row>
    <row r="591" spans="1:10" ht="15.75">
      <c r="A591" s="1">
        <f>A590+1</f>
        <v>41928</v>
      </c>
      <c r="B591" s="23" t="str">
        <f>IF(AND(WEEKDAY($A591,2)&lt;6,COUNTIF(JF,$A591)=0),INDEX($L$18:$O$18,,COLUMN()-1),"")</f>
        <v>Présent</v>
      </c>
      <c r="C591" s="51">
        <f>IF(AND(WEEKDAY($A591,2)&lt;6,COUNTIF(JF,$A591)=0),INDEX($L$18:$O$18,,COLUMN()-1),"")</f>
        <v>0.29166756666666699</v>
      </c>
      <c r="D591" s="51">
        <f>IF(AND(WEEKDAY($A591,2)&lt;6,COUNTIF(JF,$A591)=0),INDEX($L$18:$O$18,,COLUMN()-1),"")</f>
        <v>0.61458526666666702</v>
      </c>
      <c r="E591" s="51">
        <f>IF(AND(WEEKDAY($A591,2)&lt;6,COUNTIF(JF,$A591)=0),INDEX($L$18:$O$18,,COLUMN()-1),"")</f>
        <v>3.1250066666666701E-2</v>
      </c>
      <c r="F591" s="31">
        <f>IFERROR(IF(H591="","",(H591-G591)),"")</f>
        <v>0.29166666666666669</v>
      </c>
      <c r="G591" s="31">
        <f>IFERROR(IF(H591&lt;$P$22,$P$23,IF(H591&gt;$P$22,(H591-$P$22))),"")</f>
        <v>9.6666666665745637E-7</v>
      </c>
      <c r="H591" s="31">
        <f>IFERROR(IF(E591="","",D591-C591-E591),"")</f>
        <v>0.29166763333333334</v>
      </c>
      <c r="J591" s="10">
        <f>WEEKNUM(A591,2)</f>
        <v>42</v>
      </c>
    </row>
    <row r="592" spans="1:10" ht="15.75">
      <c r="A592" s="1">
        <f>A591+1</f>
        <v>41929</v>
      </c>
      <c r="B592" s="23" t="str">
        <f>IF(AND(WEEKDAY($A592,2)&lt;6,COUNTIF(JF,$A592)=0),INDEX($L$18:$O$18,,COLUMN()-1),"")</f>
        <v>Présent</v>
      </c>
      <c r="C592" s="51">
        <f>IF(AND(WEEKDAY($A592,2)&lt;6,COUNTIF(JF,$A592)=0),INDEX($L$18:$O$18,,COLUMN()-1),"")</f>
        <v>0.29166756666666699</v>
      </c>
      <c r="D592" s="51">
        <f>IF(AND(WEEKDAY($A592,2)&lt;6,COUNTIF(JF,$A592)=0),INDEX($L$18:$O$18,,COLUMN()-1),"")</f>
        <v>0.61458526666666702</v>
      </c>
      <c r="E592" s="51">
        <f>IF(AND(WEEKDAY($A592,2)&lt;6,COUNTIF(JF,$A592)=0),INDEX($L$18:$O$18,,COLUMN()-1),"")</f>
        <v>3.1250066666666701E-2</v>
      </c>
      <c r="F592" s="31">
        <f>IFERROR(IF(H592="","",(H592-G592)),"")</f>
        <v>0.29166666666666669</v>
      </c>
      <c r="G592" s="31">
        <f>IFERROR(IF(H592&lt;$P$22,$P$23,IF(H592&gt;$P$22,(H592-$P$22))),"")</f>
        <v>9.6666666665745637E-7</v>
      </c>
      <c r="H592" s="31">
        <f>IFERROR(IF(E592="","",D592-C592-E592),"")</f>
        <v>0.29166763333333334</v>
      </c>
      <c r="J592" s="10">
        <f>WEEKNUM(A592,2)</f>
        <v>42</v>
      </c>
    </row>
    <row r="593" spans="1:10" ht="15.75">
      <c r="A593" s="1">
        <f>A592+1</f>
        <v>41930</v>
      </c>
      <c r="B593" s="23" t="str">
        <f>IF(AND(WEEKDAY($A593,2)&lt;6,COUNTIF(JF,$A593)=0),INDEX($L$18:$O$18,,COLUMN()-1),"")</f>
        <v/>
      </c>
      <c r="C593" s="51" t="str">
        <f>IF(AND(WEEKDAY($A593,2)&lt;6,COUNTIF(JF,$A593)=0),INDEX($L$18:$O$18,,COLUMN()-1),"")</f>
        <v/>
      </c>
      <c r="D593" s="51" t="str">
        <f>IF(AND(WEEKDAY($A593,2)&lt;6,COUNTIF(JF,$A593)=0),INDEX($L$18:$O$18,,COLUMN()-1),"")</f>
        <v/>
      </c>
      <c r="E593" s="51" t="str">
        <f>IF(AND(WEEKDAY($A593,2)&lt;6,COUNTIF(JF,$A593)=0),INDEX($L$18:$O$18,,COLUMN()-1),"")</f>
        <v/>
      </c>
      <c r="F593" s="31" t="str">
        <f>IFERROR(IF(H593="","",(H593-G593)),"")</f>
        <v/>
      </c>
      <c r="G593" s="31" t="str">
        <f>IFERROR(IF(H593&lt;$P$22,$P$23,IF(H593&gt;$P$22,(H593-$P$22))),"")</f>
        <v/>
      </c>
      <c r="H593" s="31" t="str">
        <f>IFERROR(IF(E593="","",D593-C593-E593),"")</f>
        <v/>
      </c>
      <c r="J593" s="10">
        <f>WEEKNUM(A593,2)</f>
        <v>42</v>
      </c>
    </row>
    <row r="594" spans="1:10" ht="15.75">
      <c r="A594" s="1">
        <f>A593+1</f>
        <v>41931</v>
      </c>
      <c r="B594" s="23" t="str">
        <f>IF(AND(WEEKDAY($A594,2)&lt;6,COUNTIF(JF,$A594)=0),INDEX($L$18:$O$18,,COLUMN()-1),"")</f>
        <v/>
      </c>
      <c r="C594" s="51" t="str">
        <f>IF(AND(WEEKDAY($A594,2)&lt;6,COUNTIF(JF,$A594)=0),INDEX($L$18:$O$18,,COLUMN()-1),"")</f>
        <v/>
      </c>
      <c r="D594" s="51" t="str">
        <f>IF(AND(WEEKDAY($A594,2)&lt;6,COUNTIF(JF,$A594)=0),INDEX($L$18:$O$18,,COLUMN()-1),"")</f>
        <v/>
      </c>
      <c r="E594" s="51" t="str">
        <f>IF(AND(WEEKDAY($A594,2)&lt;6,COUNTIF(JF,$A594)=0),INDEX($L$18:$O$18,,COLUMN()-1),"")</f>
        <v/>
      </c>
      <c r="F594" s="31" t="str">
        <f>IFERROR(IF(H594="","",(H594-G594)),"")</f>
        <v/>
      </c>
      <c r="G594" s="31" t="str">
        <f>IFERROR(IF(H594&lt;$P$22,$P$23,IF(H594&gt;$P$22,(H594-$P$22))),"")</f>
        <v/>
      </c>
      <c r="H594" s="31" t="str">
        <f>IFERROR(IF(E594="","",D594-C594-E594),"")</f>
        <v/>
      </c>
      <c r="J594" s="10">
        <f>WEEKNUM(A594,2)</f>
        <v>42</v>
      </c>
    </row>
    <row r="595" spans="1:10" ht="15.75">
      <c r="A595" s="1">
        <f>A594+1</f>
        <v>41932</v>
      </c>
      <c r="B595" s="23" t="str">
        <f>IF(AND(WEEKDAY($A595,2)&lt;6,COUNTIF(JF,$A595)=0),INDEX($L$18:$O$18,,COLUMN()-1),"")</f>
        <v>Présent</v>
      </c>
      <c r="C595" s="51">
        <f>IF(AND(WEEKDAY($A595,2)&lt;6,COUNTIF(JF,$A595)=0),INDEX($L$18:$O$18,,COLUMN()-1),"")</f>
        <v>0.29166756666666699</v>
      </c>
      <c r="D595" s="51">
        <f>IF(AND(WEEKDAY($A595,2)&lt;6,COUNTIF(JF,$A595)=0),INDEX($L$18:$O$18,,COLUMN()-1),"")</f>
        <v>0.61458526666666702</v>
      </c>
      <c r="E595" s="51">
        <f>IF(AND(WEEKDAY($A595,2)&lt;6,COUNTIF(JF,$A595)=0),INDEX($L$18:$O$18,,COLUMN()-1),"")</f>
        <v>3.1250066666666701E-2</v>
      </c>
      <c r="F595" s="31">
        <f>IFERROR(IF(H595="","",(H595-G595)),"")</f>
        <v>0.29166666666666669</v>
      </c>
      <c r="G595" s="31">
        <f>IFERROR(IF(H595&lt;$P$22,$P$23,IF(H595&gt;$P$22,(H595-$P$22))),"")</f>
        <v>9.6666666665745637E-7</v>
      </c>
      <c r="H595" s="31">
        <f>IFERROR(IF(E595="","",D595-C595-E595),"")</f>
        <v>0.29166763333333334</v>
      </c>
      <c r="J595" s="10">
        <f>WEEKNUM(A595,2)</f>
        <v>43</v>
      </c>
    </row>
    <row r="596" spans="1:10" ht="15.75">
      <c r="A596" s="1">
        <f>A595+1</f>
        <v>41933</v>
      </c>
      <c r="B596" s="23" t="str">
        <f>IF(AND(WEEKDAY($A596,2)&lt;6,COUNTIF(JF,$A596)=0),INDEX($L$18:$O$18,,COLUMN()-1),"")</f>
        <v>Présent</v>
      </c>
      <c r="C596" s="51">
        <f>IF(AND(WEEKDAY($A596,2)&lt;6,COUNTIF(JF,$A596)=0),INDEX($L$18:$O$18,,COLUMN()-1),"")</f>
        <v>0.29166756666666699</v>
      </c>
      <c r="D596" s="51">
        <f>IF(AND(WEEKDAY($A596,2)&lt;6,COUNTIF(JF,$A596)=0),INDEX($L$18:$O$18,,COLUMN()-1),"")</f>
        <v>0.61458526666666702</v>
      </c>
      <c r="E596" s="51">
        <f>IF(AND(WEEKDAY($A596,2)&lt;6,COUNTIF(JF,$A596)=0),INDEX($L$18:$O$18,,COLUMN()-1),"")</f>
        <v>3.1250066666666701E-2</v>
      </c>
      <c r="F596" s="31">
        <f>IFERROR(IF(H596="","",(H596-G596)),"")</f>
        <v>0.29166666666666669</v>
      </c>
      <c r="G596" s="31">
        <f>IFERROR(IF(H596&lt;$P$22,$P$23,IF(H596&gt;$P$22,(H596-$P$22))),"")</f>
        <v>9.6666666665745637E-7</v>
      </c>
      <c r="H596" s="31">
        <f>IFERROR(IF(E596="","",D596-C596-E596),"")</f>
        <v>0.29166763333333334</v>
      </c>
      <c r="J596" s="10">
        <f>WEEKNUM(A596,2)</f>
        <v>43</v>
      </c>
    </row>
    <row r="597" spans="1:10" ht="15.75">
      <c r="A597" s="1">
        <f>A596+1</f>
        <v>41934</v>
      </c>
      <c r="B597" s="23" t="str">
        <f>IF(AND(WEEKDAY($A597,2)&lt;6,COUNTIF(JF,$A597)=0),INDEX($L$18:$O$18,,COLUMN()-1),"")</f>
        <v>Présent</v>
      </c>
      <c r="C597" s="51">
        <f>IF(AND(WEEKDAY($A597,2)&lt;6,COUNTIF(JF,$A597)=0),INDEX($L$18:$O$18,,COLUMN()-1),"")</f>
        <v>0.29166756666666699</v>
      </c>
      <c r="D597" s="51">
        <f>IF(AND(WEEKDAY($A597,2)&lt;6,COUNTIF(JF,$A597)=0),INDEX($L$18:$O$18,,COLUMN()-1),"")</f>
        <v>0.61458526666666702</v>
      </c>
      <c r="E597" s="51">
        <f>IF(AND(WEEKDAY($A597,2)&lt;6,COUNTIF(JF,$A597)=0),INDEX($L$18:$O$18,,COLUMN()-1),"")</f>
        <v>3.1250066666666701E-2</v>
      </c>
      <c r="F597" s="31">
        <f>IFERROR(IF(H597="","",(H597-G597)),"")</f>
        <v>0.29166666666666669</v>
      </c>
      <c r="G597" s="31">
        <f>IFERROR(IF(H597&lt;$P$22,$P$23,IF(H597&gt;$P$22,(H597-$P$22))),"")</f>
        <v>9.6666666665745637E-7</v>
      </c>
      <c r="H597" s="31">
        <f>IFERROR(IF(E597="","",D597-C597-E597),"")</f>
        <v>0.29166763333333334</v>
      </c>
      <c r="J597" s="10">
        <f>WEEKNUM(A597,2)</f>
        <v>43</v>
      </c>
    </row>
    <row r="598" spans="1:10" ht="15.75">
      <c r="A598" s="1">
        <f>A597+1</f>
        <v>41935</v>
      </c>
      <c r="B598" s="23" t="str">
        <f>IF(AND(WEEKDAY($A598,2)&lt;6,COUNTIF(JF,$A598)=0),INDEX($L$18:$O$18,,COLUMN()-1),"")</f>
        <v>Présent</v>
      </c>
      <c r="C598" s="51">
        <f>IF(AND(WEEKDAY($A598,2)&lt;6,COUNTIF(JF,$A598)=0),INDEX($L$18:$O$18,,COLUMN()-1),"")</f>
        <v>0.29166756666666699</v>
      </c>
      <c r="D598" s="51">
        <f>IF(AND(WEEKDAY($A598,2)&lt;6,COUNTIF(JF,$A598)=0),INDEX($L$18:$O$18,,COLUMN()-1),"")</f>
        <v>0.61458526666666702</v>
      </c>
      <c r="E598" s="51">
        <f>IF(AND(WEEKDAY($A598,2)&lt;6,COUNTIF(JF,$A598)=0),INDEX($L$18:$O$18,,COLUMN()-1),"")</f>
        <v>3.1250066666666701E-2</v>
      </c>
      <c r="F598" s="31">
        <f>IFERROR(IF(H598="","",(H598-G598)),"")</f>
        <v>0.29166666666666669</v>
      </c>
      <c r="G598" s="31">
        <f>IFERROR(IF(H598&lt;$P$22,$P$23,IF(H598&gt;$P$22,(H598-$P$22))),"")</f>
        <v>9.6666666665745637E-7</v>
      </c>
      <c r="H598" s="31">
        <f>IFERROR(IF(E598="","",D598-C598-E598),"")</f>
        <v>0.29166763333333334</v>
      </c>
      <c r="J598" s="10">
        <f>WEEKNUM(A598,2)</f>
        <v>43</v>
      </c>
    </row>
    <row r="599" spans="1:10" ht="15.75">
      <c r="A599" s="1">
        <f>A598+1</f>
        <v>41936</v>
      </c>
      <c r="B599" s="23" t="str">
        <f>IF(AND(WEEKDAY($A599,2)&lt;6,COUNTIF(JF,$A599)=0),INDEX($L$18:$O$18,,COLUMN()-1),"")</f>
        <v>Présent</v>
      </c>
      <c r="C599" s="51">
        <f>IF(AND(WEEKDAY($A599,2)&lt;6,COUNTIF(JF,$A599)=0),INDEX($L$18:$O$18,,COLUMN()-1),"")</f>
        <v>0.29166756666666699</v>
      </c>
      <c r="D599" s="51">
        <f>IF(AND(WEEKDAY($A599,2)&lt;6,COUNTIF(JF,$A599)=0),INDEX($L$18:$O$18,,COLUMN()-1),"")</f>
        <v>0.61458526666666702</v>
      </c>
      <c r="E599" s="51">
        <f>IF(AND(WEEKDAY($A599,2)&lt;6,COUNTIF(JF,$A599)=0),INDEX($L$18:$O$18,,COLUMN()-1),"")</f>
        <v>3.1250066666666701E-2</v>
      </c>
      <c r="F599" s="31">
        <f>IFERROR(IF(H599="","",(H599-G599)),"")</f>
        <v>0.29166666666666669</v>
      </c>
      <c r="G599" s="31">
        <f>IFERROR(IF(H599&lt;$P$22,$P$23,IF(H599&gt;$P$22,(H599-$P$22))),"")</f>
        <v>9.6666666665745637E-7</v>
      </c>
      <c r="H599" s="31">
        <f>IFERROR(IF(E599="","",D599-C599-E599),"")</f>
        <v>0.29166763333333334</v>
      </c>
      <c r="J599" s="10">
        <f>WEEKNUM(A599,2)</f>
        <v>43</v>
      </c>
    </row>
    <row r="600" spans="1:10" ht="15.75">
      <c r="A600" s="1">
        <f>A599+1</f>
        <v>41937</v>
      </c>
      <c r="B600" s="23" t="str">
        <f>IF(AND(WEEKDAY($A600,2)&lt;6,COUNTIF(JF,$A600)=0),INDEX($L$18:$O$18,,COLUMN()-1),"")</f>
        <v/>
      </c>
      <c r="C600" s="51" t="str">
        <f>IF(AND(WEEKDAY($A600,2)&lt;6,COUNTIF(JF,$A600)=0),INDEX($L$18:$O$18,,COLUMN()-1),"")</f>
        <v/>
      </c>
      <c r="D600" s="51" t="str">
        <f>IF(AND(WEEKDAY($A600,2)&lt;6,COUNTIF(JF,$A600)=0),INDEX($L$18:$O$18,,COLUMN()-1),"")</f>
        <v/>
      </c>
      <c r="E600" s="51" t="str">
        <f>IF(AND(WEEKDAY($A600,2)&lt;6,COUNTIF(JF,$A600)=0),INDEX($L$18:$O$18,,COLUMN()-1),"")</f>
        <v/>
      </c>
      <c r="F600" s="31" t="str">
        <f>IFERROR(IF(H600="","",(H600-G600)),"")</f>
        <v/>
      </c>
      <c r="G600" s="31" t="str">
        <f>IFERROR(IF(H600&lt;$P$22,$P$23,IF(H600&gt;$P$22,(H600-$P$22))),"")</f>
        <v/>
      </c>
      <c r="H600" s="31" t="str">
        <f>IFERROR(IF(E600="","",D600-C600-E600),"")</f>
        <v/>
      </c>
      <c r="J600" s="10">
        <f>WEEKNUM(A600,2)</f>
        <v>43</v>
      </c>
    </row>
    <row r="601" spans="1:10" ht="15.75">
      <c r="A601" s="1">
        <f>A600+1</f>
        <v>41938</v>
      </c>
      <c r="B601" s="23" t="str">
        <f>IF(AND(WEEKDAY($A601,2)&lt;6,COUNTIF(JF,$A601)=0),INDEX($L$18:$O$18,,COLUMN()-1),"")</f>
        <v/>
      </c>
      <c r="C601" s="51" t="str">
        <f>IF(AND(WEEKDAY($A601,2)&lt;6,COUNTIF(JF,$A601)=0),INDEX($L$18:$O$18,,COLUMN()-1),"")</f>
        <v/>
      </c>
      <c r="D601" s="51" t="str">
        <f>IF(AND(WEEKDAY($A601,2)&lt;6,COUNTIF(JF,$A601)=0),INDEX($L$18:$O$18,,COLUMN()-1),"")</f>
        <v/>
      </c>
      <c r="E601" s="51" t="str">
        <f>IF(AND(WEEKDAY($A601,2)&lt;6,COUNTIF(JF,$A601)=0),INDEX($L$18:$O$18,,COLUMN()-1),"")</f>
        <v/>
      </c>
      <c r="F601" s="31" t="str">
        <f>IFERROR(IF(H601="","",(H601-G601)),"")</f>
        <v/>
      </c>
      <c r="G601" s="31" t="str">
        <f>IFERROR(IF(H601&lt;$P$22,$P$23,IF(H601&gt;$P$22,(H601-$P$22))),"")</f>
        <v/>
      </c>
      <c r="H601" s="31" t="str">
        <f>IFERROR(IF(E601="","",D601-C601-E601),"")</f>
        <v/>
      </c>
      <c r="J601" s="10">
        <f>WEEKNUM(A601,2)</f>
        <v>43</v>
      </c>
    </row>
    <row r="602" spans="1:10" ht="15.75">
      <c r="A602" s="1">
        <f>A601+1</f>
        <v>41939</v>
      </c>
      <c r="B602" s="23" t="str">
        <f>IF($A602="","",IF(AND(WEEKDAY($A602,2)&lt;6,COUNTIF(JF,$A602)=0),INDEX($L$18:$O$18,,COLUMN()-1),""))</f>
        <v>Présent</v>
      </c>
      <c r="C602" s="51">
        <f>IF($A602="","",IF(AND(WEEKDAY($A602,2)&lt;6,COUNTIF(JF,$A602)=0),INDEX($L$18:$O$18,,COLUMN()-1),""))</f>
        <v>0.29166756666666699</v>
      </c>
      <c r="D602" s="51">
        <f>IF($A602="","",IF(AND(WEEKDAY($A602,2)&lt;6,COUNTIF(JF,$A602)=0),INDEX($L$18:$O$18,,COLUMN()-1),""))</f>
        <v>0.61458526666666702</v>
      </c>
      <c r="E602" s="51">
        <f>IF($A602="","",IF(AND(WEEKDAY($A602,2)&lt;6,COUNTIF(JF,$A602)=0),INDEX($L$18:$O$18,,COLUMN()-1),""))</f>
        <v>3.1250066666666701E-2</v>
      </c>
      <c r="F602" s="31">
        <f>IFERROR(IF(H602="","",(H602-G602)),"")</f>
        <v>0.29166666666666669</v>
      </c>
      <c r="G602" s="31">
        <f>IFERROR(IF(H602&lt;$P$22,$P$23,IF(H602&gt;$P$22,(H602-$P$22))),"")</f>
        <v>9.6666666665745637E-7</v>
      </c>
      <c r="H602" s="31">
        <f>IFERROR(IF(E602="","",D602-C602-E602),"")</f>
        <v>0.29166763333333334</v>
      </c>
      <c r="J602" s="10">
        <f>WEEKNUM(A602,2)</f>
        <v>44</v>
      </c>
    </row>
    <row r="603" spans="1:10" ht="15.75">
      <c r="A603" s="1">
        <f>A602+1</f>
        <v>41940</v>
      </c>
      <c r="B603" s="23" t="str">
        <f>IF($A603="","",IF(AND(WEEKDAY($A603,2)&lt;6,COUNTIF(JF,$A603)=0),INDEX($L$18:$O$18,,COLUMN()-1),""))</f>
        <v>Présent</v>
      </c>
      <c r="C603" s="51">
        <f>IF($A603="","",IF(AND(WEEKDAY($A603,2)&lt;6,COUNTIF(JF,$A603)=0),INDEX($L$18:$O$18,,COLUMN()-1),""))</f>
        <v>0.29166756666666699</v>
      </c>
      <c r="D603" s="51">
        <f>IF($A603="","",IF(AND(WEEKDAY($A603,2)&lt;6,COUNTIF(JF,$A603)=0),INDEX($L$18:$O$18,,COLUMN()-1),""))</f>
        <v>0.61458526666666702</v>
      </c>
      <c r="E603" s="51">
        <f>IF($A603="","",IF(AND(WEEKDAY($A603,2)&lt;6,COUNTIF(JF,$A603)=0),INDEX($L$18:$O$18,,COLUMN()-1),""))</f>
        <v>3.1250066666666701E-2</v>
      </c>
      <c r="F603" s="31">
        <f>IFERROR(IF(H603="","",(H603-G603)),"")</f>
        <v>0.29166666666666669</v>
      </c>
      <c r="G603" s="31">
        <f>IFERROR(IF(H603&lt;$P$22,$P$23,IF(H603&gt;$P$22,(H603-$P$22))),"")</f>
        <v>9.6666666665745637E-7</v>
      </c>
      <c r="H603" s="31">
        <f>IFERROR(IF(E603="","",D603-C603-E603),"")</f>
        <v>0.29166763333333334</v>
      </c>
      <c r="J603" s="10">
        <f>IF(A603="","",WEEKNUM(A603,2))</f>
        <v>44</v>
      </c>
    </row>
    <row r="604" spans="1:10" ht="15.75">
      <c r="A604" s="1">
        <f>IF(A603="","",IF(MONTH(A603+1)=MONTH(A603),A603+1,""))</f>
        <v>41941</v>
      </c>
      <c r="B604" s="23" t="str">
        <f>IF($A604="","",IF(AND(WEEKDAY($A604,2)&lt;6,COUNTIF(JF,$A604)=0),INDEX($L$18:$O$18,,COLUMN()-1),""))</f>
        <v>Présent</v>
      </c>
      <c r="C604" s="51">
        <f>IF($A604="","",IF(AND(WEEKDAY($A604,2)&lt;6,COUNTIF(JF,$A604)=0),INDEX($L$18:$O$18,,COLUMN()-1),""))</f>
        <v>0.29166756666666699</v>
      </c>
      <c r="D604" s="51">
        <f>IF($A604="","",IF(AND(WEEKDAY($A604,2)&lt;6,COUNTIF(JF,$A604)=0),INDEX($L$18:$O$18,,COLUMN()-1),""))</f>
        <v>0.61458526666666702</v>
      </c>
      <c r="E604" s="51">
        <f>IF($A604="","",IF(AND(WEEKDAY($A604,2)&lt;6,COUNTIF(JF,$A604)=0),INDEX($L$18:$O$18,,COLUMN()-1),""))</f>
        <v>3.1250066666666701E-2</v>
      </c>
      <c r="F604" s="31">
        <f>IFERROR(IF(H604="","",(H604-G604)),"")</f>
        <v>0.29166666666666669</v>
      </c>
      <c r="G604" s="31">
        <f>IFERROR(IF(H604&lt;$P$22,$P$23,IF(H604&gt;$P$22,(H604-$P$22))),"")</f>
        <v>9.6666666665745637E-7</v>
      </c>
      <c r="H604" s="31">
        <f>IFERROR(IF(E604="","",D604-C604-E604),"")</f>
        <v>0.29166763333333334</v>
      </c>
      <c r="J604" s="10">
        <f>IF(A604="","",WEEKNUM(A604,2))</f>
        <v>44</v>
      </c>
    </row>
    <row r="605" spans="1:10" ht="15.75">
      <c r="A605" s="1">
        <f>IF(A604="","",IF(MONTH(A604+1)=MONTH(A604),A604+1,""))</f>
        <v>41942</v>
      </c>
      <c r="B605" s="23" t="str">
        <f>IF($A605="","",IF(AND(WEEKDAY($A605,2)&lt;6,COUNTIF(JF,$A605)=0),INDEX($L$18:$O$18,,COLUMN()-1),""))</f>
        <v>Présent</v>
      </c>
      <c r="C605" s="51">
        <f>IF($A605="","",IF(AND(WEEKDAY($A605,2)&lt;6,COUNTIF(JF,$A605)=0),INDEX($L$18:$O$18,,COLUMN()-1),""))</f>
        <v>0.29166756666666699</v>
      </c>
      <c r="D605" s="51">
        <f>IF($A605="","",IF(AND(WEEKDAY($A605,2)&lt;6,COUNTIF(JF,$A605)=0),INDEX($L$18:$O$18,,COLUMN()-1),""))</f>
        <v>0.61458526666666702</v>
      </c>
      <c r="E605" s="51">
        <f>IF($A605="","",IF(AND(WEEKDAY($A605,2)&lt;6,COUNTIF(JF,$A605)=0),INDEX($L$18:$O$18,,COLUMN()-1),""))</f>
        <v>3.1250066666666701E-2</v>
      </c>
      <c r="F605" s="31">
        <f>IFERROR(IF(H605="","",(H605-G605)),"")</f>
        <v>0.29166666666666669</v>
      </c>
      <c r="G605" s="31">
        <f>IFERROR(IF(H605&lt;$P$22,$P$23,IF(H605&gt;$P$22,(H605-$P$22))),"")</f>
        <v>9.6666666665745637E-7</v>
      </c>
      <c r="H605" s="31">
        <f>IFERROR(IF(E605="","",D605-C605-E605),"")</f>
        <v>0.29166763333333334</v>
      </c>
      <c r="J605" s="10">
        <f>IF(A605="","",WEEKNUM(A605,2))</f>
        <v>44</v>
      </c>
    </row>
    <row r="606" spans="1:10" ht="15.75">
      <c r="A606" s="1">
        <f>IF(A605="","",IF(MONTH(A605+1)=MONTH(A605),A605+1,""))</f>
        <v>41943</v>
      </c>
      <c r="B606" s="23" t="str">
        <f>IF($A606="","",IF(AND(WEEKDAY($A606,2)&lt;6,COUNTIF(JF,$A606)=0),INDEX($L$18:$O$18,,COLUMN()-1),""))</f>
        <v>Présent</v>
      </c>
      <c r="C606" s="51">
        <f>IF($A606="","",IF(AND(WEEKDAY($A606,2)&lt;6,COUNTIF(JF,$A606)=0),INDEX($L$18:$O$18,,COLUMN()-1),""))</f>
        <v>0.29166756666666699</v>
      </c>
      <c r="D606" s="51">
        <f>IF($A606="","",IF(AND(WEEKDAY($A606,2)&lt;6,COUNTIF(JF,$A606)=0),INDEX($L$18:$O$18,,COLUMN()-1),""))</f>
        <v>0.61458526666666702</v>
      </c>
      <c r="E606" s="51">
        <f>IF($A606="","",IF(AND(WEEKDAY($A606,2)&lt;6,COUNTIF(JF,$A606)=0),INDEX($L$18:$O$18,,COLUMN()-1),""))</f>
        <v>3.1250066666666701E-2</v>
      </c>
      <c r="F606" s="31">
        <f>IFERROR(IF(H606="","",(H606-G606)),"")</f>
        <v>0.29166666666666669</v>
      </c>
      <c r="G606" s="31">
        <f>IFERROR(IF(H606&lt;$P$22,$P$23,IF(H606&gt;$P$22,(H606-$P$22))),"")</f>
        <v>9.6666666665745637E-7</v>
      </c>
      <c r="H606" s="31">
        <f>IFERROR(IF(E606="","",D606-C606-E606),"")</f>
        <v>0.29166763333333334</v>
      </c>
      <c r="J606" s="10">
        <f>IF(A606="","",WEEKNUM(A606,2))</f>
        <v>44</v>
      </c>
    </row>
    <row r="607" spans="1:10" ht="47.25">
      <c r="A607" s="1"/>
      <c r="B607" s="37" t="s">
        <v>54</v>
      </c>
      <c r="C607" s="38" t="s">
        <v>53</v>
      </c>
      <c r="D607" s="38" t="s">
        <v>52</v>
      </c>
      <c r="E607" s="39" t="s">
        <v>50</v>
      </c>
      <c r="F607" s="40" t="s">
        <v>51</v>
      </c>
      <c r="G607" s="40"/>
      <c r="H607" s="40" t="s">
        <v>55</v>
      </c>
    </row>
    <row r="608" spans="1:10" ht="15.75">
      <c r="A608" s="29" t="s">
        <v>126</v>
      </c>
      <c r="B608" s="34">
        <f>SUMIF($J$576:$J$606,$J608,$H$576:$H$606)+SUMIF($J$514:$J$544,$J550,$H$514:$H$544)</f>
        <v>1.4583381666666666</v>
      </c>
      <c r="C608" s="35">
        <f>IFERROR((IF(B608="","",IF(B608&lt;$P$24,($P$24-B608),0))),"")</f>
        <v>0</v>
      </c>
      <c r="D608" s="34">
        <f>IFERROR((IF(B608="","",IF(B608&gt;=$P$24,$P$24,B608))),"")</f>
        <v>1.458337833333335</v>
      </c>
      <c r="E608" s="36">
        <f>IFERROR(IF(B608="","",IF(B608&lt;=$P$24,0,IF(B608&lt;$P$25,B608-$P$24,$P$26))),"")</f>
        <v>3.3333333160356915E-7</v>
      </c>
      <c r="F608" s="32">
        <f>IFERROR(IF(B608="","",IF(B608&gt;$P$25,B608-$P$25,0)),"")</f>
        <v>0</v>
      </c>
      <c r="G608" s="32"/>
      <c r="H608" s="42"/>
      <c r="J608" s="10">
        <v>40</v>
      </c>
    </row>
    <row r="609" spans="1:10" ht="15.75">
      <c r="A609" s="29" t="s">
        <v>127</v>
      </c>
      <c r="B609" s="34">
        <f>SUMIF($J$576:$J$606,$J609,$H$576:$H$606)</f>
        <v>1.4583381666666666</v>
      </c>
      <c r="C609" s="35">
        <f>IFERROR((IF(B609="","",IF(B609&lt;$P$24,($P$24-B609),0))),"")</f>
        <v>0</v>
      </c>
      <c r="D609" s="34">
        <f>IFERROR((IF(B609="","",IF(B609&gt;=$P$24,$P$24,B609))),"")</f>
        <v>1.458337833333335</v>
      </c>
      <c r="E609" s="36">
        <f>IFERROR(IF(B609="","",IF(B609&lt;=$P$24,0,IF(B609&lt;$P$25,B609-$P$24,$P$26))),"")</f>
        <v>3.3333333160356915E-7</v>
      </c>
      <c r="F609" s="32">
        <f>IFERROR(IF(B609="","",IF(B609&gt;$P$25,B609-$P$25,0)),"")</f>
        <v>0</v>
      </c>
      <c r="G609" s="32"/>
      <c r="H609" s="42"/>
      <c r="J609" s="10">
        <f>J608+1</f>
        <v>41</v>
      </c>
    </row>
    <row r="610" spans="1:10" ht="15.75">
      <c r="A610" s="29" t="s">
        <v>128</v>
      </c>
      <c r="B610" s="34">
        <f>SUMIF($J$576:$J$606,$J610,$H$576:$H$606)</f>
        <v>1.4583381666666666</v>
      </c>
      <c r="C610" s="35">
        <f>IFERROR((IF(B610="","",IF(B610&lt;$P$24,($P$24-B610),0))),"")</f>
        <v>0</v>
      </c>
      <c r="D610" s="34">
        <f>IFERROR((IF(B610="","",IF(B610&gt;=$P$24,$P$24,B610))),"")</f>
        <v>1.458337833333335</v>
      </c>
      <c r="E610" s="36">
        <f>IFERROR(IF(B610="","",IF(B610&lt;=$P$24,0,IF(B610&lt;$P$25,B610-$P$24,$P$26))),"")</f>
        <v>3.3333333160356915E-7</v>
      </c>
      <c r="F610" s="32">
        <f>IFERROR(IF(B610="","",IF(B610&gt;$P$25,B610-$P$25,0)),"")</f>
        <v>0</v>
      </c>
      <c r="G610" s="32"/>
      <c r="H610" s="42"/>
      <c r="J610" s="10">
        <f>J609+1</f>
        <v>42</v>
      </c>
    </row>
    <row r="611" spans="1:10" ht="15.75">
      <c r="A611" s="29" t="s">
        <v>129</v>
      </c>
      <c r="B611" s="34">
        <f>SUMIF($J$576:$J$606,$J611,$H$576:$H$606)</f>
        <v>1.4583381666666666</v>
      </c>
      <c r="C611" s="35">
        <f>IFERROR((IF(B611="","",IF(B611&lt;$P$24,($P$24-B611),0))),"")</f>
        <v>0</v>
      </c>
      <c r="D611" s="34">
        <f>IFERROR((IF(B611="","",IF(B611&gt;=$P$24,$P$24,B611))),"")</f>
        <v>1.458337833333335</v>
      </c>
      <c r="E611" s="36">
        <f>IFERROR(IF(B611="","",IF(B611&lt;=$P$24,0,IF(B611&lt;$P$25,B611-$P$24,$P$26))),"")</f>
        <v>3.3333333160356915E-7</v>
      </c>
      <c r="F611" s="32">
        <f>IFERROR(IF(B611="","",IF(B611&gt;$P$25,B611-$P$25,0)),"")</f>
        <v>0</v>
      </c>
      <c r="G611" s="32"/>
      <c r="H611" s="42"/>
      <c r="J611" s="10">
        <f>J610+1</f>
        <v>43</v>
      </c>
    </row>
    <row r="612" spans="1:10" ht="15.75">
      <c r="A612" s="29" t="s">
        <v>130</v>
      </c>
      <c r="B612" s="34">
        <f>SUMIF(J576:J606,J612,H576:H606)</f>
        <v>1.4583381666666666</v>
      </c>
      <c r="C612" s="35">
        <v>0</v>
      </c>
      <c r="D612" s="34">
        <f>B612</f>
        <v>1.4583381666666666</v>
      </c>
      <c r="E612" s="36">
        <v>0</v>
      </c>
      <c r="F612" s="32">
        <v>0</v>
      </c>
      <c r="G612" s="32"/>
      <c r="H612" s="42"/>
      <c r="J612" s="10">
        <f>J611+1</f>
        <v>44</v>
      </c>
    </row>
    <row r="613" spans="1:10" ht="15.75">
      <c r="A613" s="29"/>
      <c r="B613" s="34"/>
      <c r="C613" s="35"/>
      <c r="D613" s="34" t="str">
        <f>IFERROR((IF(B613="","",IF(B613&gt;=$P$24,$P$24,B613))),"")</f>
        <v/>
      </c>
      <c r="E613" s="36"/>
      <c r="F613" s="32"/>
      <c r="G613" s="32"/>
      <c r="H613" s="42"/>
    </row>
    <row r="614" spans="1:10">
      <c r="A614" s="12" t="s">
        <v>19</v>
      </c>
      <c r="B614" s="33">
        <f>SUM(B608:B613)</f>
        <v>7.291690833333333</v>
      </c>
      <c r="C614" s="33">
        <f>SUM(C608:C613)</f>
        <v>0</v>
      </c>
      <c r="D614" s="33">
        <f>SUM(D608:D613)</f>
        <v>7.2916895000000066</v>
      </c>
      <c r="E614" s="33">
        <f>SUM(E608:E613)</f>
        <v>1.3333333264142766E-6</v>
      </c>
      <c r="F614" s="33">
        <f>SUM(F608:F613)</f>
        <v>0</v>
      </c>
      <c r="G614" s="33"/>
      <c r="H614" s="43">
        <f>($AD$3*$AC$3*24)+(E614*24*$AC$4)+($AC$5*F614*24)-(C614*$AC$3*24)</f>
        <v>1600.0004219767177</v>
      </c>
    </row>
    <row r="621" spans="1:10" ht="81" customHeight="1">
      <c r="D621" s="53" t="s">
        <v>0</v>
      </c>
      <c r="E621" s="53"/>
      <c r="F621" s="53"/>
      <c r="G621" s="53"/>
      <c r="H621" s="53"/>
      <c r="I621" s="53"/>
    </row>
    <row r="622" spans="1:10">
      <c r="D622" s="53"/>
      <c r="E622" s="53"/>
      <c r="F622" s="53"/>
      <c r="G622" s="53"/>
      <c r="H622" s="53"/>
      <c r="I622" s="53"/>
    </row>
    <row r="623" spans="1:10" ht="32.25" customHeight="1">
      <c r="D623" s="53"/>
      <c r="E623" s="53"/>
      <c r="F623" s="53"/>
      <c r="G623" s="53"/>
      <c r="H623" s="53"/>
      <c r="I623" s="53"/>
    </row>
    <row r="624" spans="1:10">
      <c r="D624" s="54" t="s">
        <v>1</v>
      </c>
      <c r="E624" s="54"/>
      <c r="F624" s="54"/>
      <c r="G624" s="54"/>
      <c r="H624" s="54"/>
      <c r="I624" s="54"/>
    </row>
    <row r="625" spans="1:10">
      <c r="D625" s="54"/>
      <c r="E625" s="54"/>
      <c r="F625" s="54"/>
      <c r="G625" s="54"/>
      <c r="H625" s="54"/>
      <c r="I625" s="54"/>
    </row>
    <row r="627" spans="1:10" ht="26.25">
      <c r="A627" s="9" t="s">
        <v>2</v>
      </c>
      <c r="B627" s="67">
        <f>$B$565</f>
        <v>1</v>
      </c>
      <c r="C627" s="67"/>
      <c r="D627" s="67"/>
      <c r="G627" s="55" t="s">
        <v>45</v>
      </c>
      <c r="H627" s="56"/>
    </row>
    <row r="628" spans="1:10" ht="26.25">
      <c r="A628" s="9" t="s">
        <v>3</v>
      </c>
      <c r="B628" s="65" t="str">
        <f>VLOOKUP(B627,Numero,2,FALSE)</f>
        <v>SMITH</v>
      </c>
      <c r="C628" s="65"/>
      <c r="D628" s="65"/>
      <c r="G628" s="57">
        <v>2014</v>
      </c>
      <c r="H628" s="58"/>
    </row>
    <row r="629" spans="1:10" ht="26.25">
      <c r="A629" s="9" t="s">
        <v>4</v>
      </c>
      <c r="B629" s="65" t="str">
        <f>VLOOKUP(B627,Numero,3,FALSE)</f>
        <v>Allan</v>
      </c>
      <c r="C629" s="65"/>
      <c r="D629" s="65"/>
      <c r="G629" s="59"/>
      <c r="H629" s="60"/>
    </row>
    <row r="630" spans="1:10" ht="21">
      <c r="A630" s="9" t="s">
        <v>6</v>
      </c>
      <c r="B630" s="62" t="str">
        <f>VLOOKUP(B627,Numero,5,FALSE)</f>
        <v>12 rue des tilleuls</v>
      </c>
      <c r="C630" s="63"/>
      <c r="D630" s="64"/>
    </row>
    <row r="631" spans="1:10" ht="21">
      <c r="A631" s="9" t="s">
        <v>7</v>
      </c>
      <c r="B631" s="62">
        <f>VLOOKUP(B627,Numero,6,FALSE)</f>
        <v>57000</v>
      </c>
      <c r="C631" s="63"/>
      <c r="D631" s="64"/>
    </row>
    <row r="632" spans="1:10" ht="21">
      <c r="A632" s="9" t="s">
        <v>8</v>
      </c>
      <c r="B632" s="62" t="str">
        <f>VLOOKUP(B627,Numero,7,FALSE)</f>
        <v>Metz</v>
      </c>
      <c r="C632" s="63"/>
      <c r="D632" s="64"/>
    </row>
    <row r="633" spans="1:10" ht="18.75">
      <c r="A633" s="9" t="s">
        <v>9</v>
      </c>
      <c r="B633" s="66" t="str">
        <f>VLOOKUP(B627,Numero,4,FALSE)</f>
        <v>Direction</v>
      </c>
      <c r="C633" s="66"/>
      <c r="D633" s="66"/>
    </row>
    <row r="634" spans="1:10" ht="15.75">
      <c r="A634" s="9" t="s">
        <v>11</v>
      </c>
      <c r="B634" s="61" t="s">
        <v>71</v>
      </c>
      <c r="C634" s="61"/>
      <c r="D634" s="61"/>
    </row>
    <row r="636" spans="1:10" ht="15.75" thickBot="1"/>
    <row r="637" spans="1:10" ht="30.75" thickBot="1">
      <c r="A637" s="18"/>
      <c r="B637" s="24" t="s">
        <v>13</v>
      </c>
      <c r="C637" s="19" t="s">
        <v>14</v>
      </c>
      <c r="D637" s="19" t="s">
        <v>15</v>
      </c>
      <c r="E637" s="19" t="s">
        <v>16</v>
      </c>
      <c r="F637" s="19" t="s">
        <v>17</v>
      </c>
      <c r="G637" s="19" t="s">
        <v>18</v>
      </c>
      <c r="H637" s="20" t="s">
        <v>19</v>
      </c>
      <c r="J637" s="10" t="s">
        <v>78</v>
      </c>
    </row>
    <row r="638" spans="1:10" ht="15.75">
      <c r="A638" s="25">
        <f>DATE($G$628,MONTH(1&amp;$G$627),1)</f>
        <v>41944</v>
      </c>
      <c r="B638" s="23" t="str">
        <f>IF(AND(WEEKDAY($A638,2)&lt;6,COUNTIF(JF,$A638)=0),INDEX($L$18:$O$18,,COLUMN()-1),"")</f>
        <v/>
      </c>
      <c r="C638" s="51" t="str">
        <f>IF(AND(WEEKDAY($A638,2)&lt;6,COUNTIF(JF,$A638)=0),INDEX($L$18:$O$18,,COLUMN()-1),"")</f>
        <v/>
      </c>
      <c r="D638" s="51" t="str">
        <f>IF(AND(WEEKDAY($A638,2)&lt;6,COUNTIF(JF,$A638)=0),INDEX($L$18:$O$18,,COLUMN()-1),"")</f>
        <v/>
      </c>
      <c r="E638" s="51" t="str">
        <f>IF(AND(WEEKDAY($A638,2)&lt;6,COUNTIF(JF,$A638)=0),INDEX($L$18:$O$18,,COLUMN()-1),"")</f>
        <v/>
      </c>
      <c r="F638" s="31" t="str">
        <f>IFERROR(IF(H638="","",(H638-G638)),"")</f>
        <v/>
      </c>
      <c r="G638" s="31" t="str">
        <f>IFERROR(IF(H638&lt;$P$22,$P$23,IF(H638&gt;$P$22,(H638-$P$22))),"")</f>
        <v/>
      </c>
      <c r="H638" s="31" t="str">
        <f>IFERROR(IF(E638="","",D638-C638-E638),"")</f>
        <v/>
      </c>
      <c r="J638" s="10">
        <f>WEEKNUM(A638,2)</f>
        <v>44</v>
      </c>
    </row>
    <row r="639" spans="1:10" ht="15.75">
      <c r="A639" s="1">
        <f>A638+1</f>
        <v>41945</v>
      </c>
      <c r="B639" s="23" t="str">
        <f>IF(AND(WEEKDAY($A639,2)&lt;6,COUNTIF(JF,$A639)=0),INDEX($L$18:$O$18,,COLUMN()-1),"")</f>
        <v/>
      </c>
      <c r="C639" s="51" t="str">
        <f>IF(AND(WEEKDAY($A639,2)&lt;6,COUNTIF(JF,$A639)=0),INDEX($L$18:$O$18,,COLUMN()-1),"")</f>
        <v/>
      </c>
      <c r="D639" s="51" t="str">
        <f>IF(AND(WEEKDAY($A639,2)&lt;6,COUNTIF(JF,$A639)=0),INDEX($L$18:$O$18,,COLUMN()-1),"")</f>
        <v/>
      </c>
      <c r="E639" s="51" t="str">
        <f>IF(AND(WEEKDAY($A639,2)&lt;6,COUNTIF(JF,$A639)=0),INDEX($L$18:$O$18,,COLUMN()-1),"")</f>
        <v/>
      </c>
      <c r="F639" s="31" t="str">
        <f>IFERROR(IF(H639="","",(H639-G639)),"")</f>
        <v/>
      </c>
      <c r="G639" s="31" t="str">
        <f>IFERROR(IF(H639&lt;$P$22,$P$23,IF(H639&gt;$P$22,(H639-$P$22))),"")</f>
        <v/>
      </c>
      <c r="H639" s="31" t="str">
        <f>IFERROR(IF(E639="","",D639-C639-E639),"")</f>
        <v/>
      </c>
      <c r="J639" s="10">
        <f>WEEKNUM(A639,2)</f>
        <v>44</v>
      </c>
    </row>
    <row r="640" spans="1:10" ht="15.75">
      <c r="A640" s="1">
        <f>A639+1</f>
        <v>41946</v>
      </c>
      <c r="B640" s="23" t="str">
        <f>IF(AND(WEEKDAY($A640,2)&lt;6,COUNTIF(JF,$A640)=0),INDEX($L$18:$O$18,,COLUMN()-1),"")</f>
        <v>Présent</v>
      </c>
      <c r="C640" s="51">
        <f>IF(AND(WEEKDAY($A640,2)&lt;6,COUNTIF(JF,$A640)=0),INDEX($L$18:$O$18,,COLUMN()-1),"")</f>
        <v>0.29166756666666699</v>
      </c>
      <c r="D640" s="51">
        <f>IF(AND(WEEKDAY($A640,2)&lt;6,COUNTIF(JF,$A640)=0),INDEX($L$18:$O$18,,COLUMN()-1),"")</f>
        <v>0.61458526666666702</v>
      </c>
      <c r="E640" s="51">
        <f>IF(AND(WEEKDAY($A640,2)&lt;6,COUNTIF(JF,$A640)=0),INDEX($L$18:$O$18,,COLUMN()-1),"")</f>
        <v>3.1250066666666701E-2</v>
      </c>
      <c r="F640" s="31">
        <f>IFERROR(IF(H640="","",(H640-G640)),"")</f>
        <v>0.29166666666666669</v>
      </c>
      <c r="G640" s="31">
        <f>IFERROR(IF(H640&lt;$P$22,$P$23,IF(H640&gt;$P$22,(H640-$P$22))),"")</f>
        <v>9.6666666665745637E-7</v>
      </c>
      <c r="H640" s="31">
        <f>IFERROR(IF(E640="","",D640-C640-E640),"")</f>
        <v>0.29166763333333334</v>
      </c>
      <c r="J640" s="10">
        <f>WEEKNUM(A640,2)</f>
        <v>45</v>
      </c>
    </row>
    <row r="641" spans="1:10" ht="15.75">
      <c r="A641" s="1">
        <f>A640+1</f>
        <v>41947</v>
      </c>
      <c r="B641" s="23" t="str">
        <f>IF(AND(WEEKDAY($A641,2)&lt;6,COUNTIF(JF,$A641)=0),INDEX($L$18:$O$18,,COLUMN()-1),"")</f>
        <v>Présent</v>
      </c>
      <c r="C641" s="51">
        <f>IF(AND(WEEKDAY($A641,2)&lt;6,COUNTIF(JF,$A641)=0),INDEX($L$18:$O$18,,COLUMN()-1),"")</f>
        <v>0.29166756666666699</v>
      </c>
      <c r="D641" s="51">
        <f>IF(AND(WEEKDAY($A641,2)&lt;6,COUNTIF(JF,$A641)=0),INDEX($L$18:$O$18,,COLUMN()-1),"")</f>
        <v>0.61458526666666702</v>
      </c>
      <c r="E641" s="51">
        <f>IF(AND(WEEKDAY($A641,2)&lt;6,COUNTIF(JF,$A641)=0),INDEX($L$18:$O$18,,COLUMN()-1),"")</f>
        <v>3.1250066666666701E-2</v>
      </c>
      <c r="F641" s="31">
        <f>IFERROR(IF(H641="","",(H641-G641)),"")</f>
        <v>0.29166666666666669</v>
      </c>
      <c r="G641" s="31">
        <f>IFERROR(IF(H641&lt;$P$22,$P$23,IF(H641&gt;$P$22,(H641-$P$22))),"")</f>
        <v>9.6666666665745637E-7</v>
      </c>
      <c r="H641" s="31">
        <f>IFERROR(IF(E641="","",D641-C641-E641),"")</f>
        <v>0.29166763333333334</v>
      </c>
      <c r="J641" s="10">
        <f>WEEKNUM(A641,2)</f>
        <v>45</v>
      </c>
    </row>
    <row r="642" spans="1:10" ht="15.75">
      <c r="A642" s="1">
        <f>A641+1</f>
        <v>41948</v>
      </c>
      <c r="B642" s="23" t="str">
        <f>IF(AND(WEEKDAY($A642,2)&lt;6,COUNTIF(JF,$A642)=0),INDEX($L$18:$O$18,,COLUMN()-1),"")</f>
        <v>Présent</v>
      </c>
      <c r="C642" s="51">
        <f>IF(AND(WEEKDAY($A642,2)&lt;6,COUNTIF(JF,$A642)=0),INDEX($L$18:$O$18,,COLUMN()-1),"")</f>
        <v>0.29166756666666699</v>
      </c>
      <c r="D642" s="51">
        <f>IF(AND(WEEKDAY($A642,2)&lt;6,COUNTIF(JF,$A642)=0),INDEX($L$18:$O$18,,COLUMN()-1),"")</f>
        <v>0.61458526666666702</v>
      </c>
      <c r="E642" s="51">
        <f>IF(AND(WEEKDAY($A642,2)&lt;6,COUNTIF(JF,$A642)=0),INDEX($L$18:$O$18,,COLUMN()-1),"")</f>
        <v>3.1250066666666701E-2</v>
      </c>
      <c r="F642" s="31">
        <f>IFERROR(IF(H642="","",(H642-G642)),"")</f>
        <v>0.29166666666666669</v>
      </c>
      <c r="G642" s="31">
        <f>IFERROR(IF(H642&lt;$P$22,$P$23,IF(H642&gt;$P$22,(H642-$P$22))),"")</f>
        <v>9.6666666665745637E-7</v>
      </c>
      <c r="H642" s="31">
        <f>IFERROR(IF(E642="","",D642-C642-E642),"")</f>
        <v>0.29166763333333334</v>
      </c>
      <c r="J642" s="10">
        <f>WEEKNUM(A642,2)</f>
        <v>45</v>
      </c>
    </row>
    <row r="643" spans="1:10" ht="15.75">
      <c r="A643" s="1">
        <f>A642+1</f>
        <v>41949</v>
      </c>
      <c r="B643" s="23" t="str">
        <f>IF(AND(WEEKDAY($A643,2)&lt;6,COUNTIF(JF,$A643)=0),INDEX($L$18:$O$18,,COLUMN()-1),"")</f>
        <v>Présent</v>
      </c>
      <c r="C643" s="51">
        <f>IF(AND(WEEKDAY($A643,2)&lt;6,COUNTIF(JF,$A643)=0),INDEX($L$18:$O$18,,COLUMN()-1),"")</f>
        <v>0.29166756666666699</v>
      </c>
      <c r="D643" s="51">
        <f>IF(AND(WEEKDAY($A643,2)&lt;6,COUNTIF(JF,$A643)=0),INDEX($L$18:$O$18,,COLUMN()-1),"")</f>
        <v>0.61458526666666702</v>
      </c>
      <c r="E643" s="51">
        <f>IF(AND(WEEKDAY($A643,2)&lt;6,COUNTIF(JF,$A643)=0),INDEX($L$18:$O$18,,COLUMN()-1),"")</f>
        <v>3.1250066666666701E-2</v>
      </c>
      <c r="F643" s="31">
        <f>IFERROR(IF(H643="","",(H643-G643)),"")</f>
        <v>0.29166666666666669</v>
      </c>
      <c r="G643" s="31">
        <f>IFERROR(IF(H643&lt;$P$22,$P$23,IF(H643&gt;$P$22,(H643-$P$22))),"")</f>
        <v>9.6666666665745637E-7</v>
      </c>
      <c r="H643" s="31">
        <f>IFERROR(IF(E643="","",D643-C643-E643),"")</f>
        <v>0.29166763333333334</v>
      </c>
      <c r="J643" s="10">
        <f>WEEKNUM(A643,2)</f>
        <v>45</v>
      </c>
    </row>
    <row r="644" spans="1:10" ht="15.75">
      <c r="A644" s="1">
        <f>A643+1</f>
        <v>41950</v>
      </c>
      <c r="B644" s="23" t="str">
        <f>IF(AND(WEEKDAY($A644,2)&lt;6,COUNTIF(JF,$A644)=0),INDEX($L$18:$O$18,,COLUMN()-1),"")</f>
        <v>Présent</v>
      </c>
      <c r="C644" s="51">
        <f>IF(AND(WEEKDAY($A644,2)&lt;6,COUNTIF(JF,$A644)=0),INDEX($L$18:$O$18,,COLUMN()-1),"")</f>
        <v>0.29166756666666699</v>
      </c>
      <c r="D644" s="51">
        <f>IF(AND(WEEKDAY($A644,2)&lt;6,COUNTIF(JF,$A644)=0),INDEX($L$18:$O$18,,COLUMN()-1),"")</f>
        <v>0.61458526666666702</v>
      </c>
      <c r="E644" s="51">
        <f>IF(AND(WEEKDAY($A644,2)&lt;6,COUNTIF(JF,$A644)=0),INDEX($L$18:$O$18,,COLUMN()-1),"")</f>
        <v>3.1250066666666701E-2</v>
      </c>
      <c r="F644" s="31">
        <f>IFERROR(IF(H644="","",(H644-G644)),"")</f>
        <v>0.29166666666666669</v>
      </c>
      <c r="G644" s="31">
        <f>IFERROR(IF(H644&lt;$P$22,$P$23,IF(H644&gt;$P$22,(H644-$P$22))),"")</f>
        <v>9.6666666665745637E-7</v>
      </c>
      <c r="H644" s="31">
        <f>IFERROR(IF(E644="","",D644-C644-E644),"")</f>
        <v>0.29166763333333334</v>
      </c>
      <c r="J644" s="10">
        <f>WEEKNUM(A644,2)</f>
        <v>45</v>
      </c>
    </row>
    <row r="645" spans="1:10" ht="15.75">
      <c r="A645" s="1">
        <f>A644+1</f>
        <v>41951</v>
      </c>
      <c r="B645" s="23" t="str">
        <f>IF(AND(WEEKDAY($A645,2)&lt;6,COUNTIF(JF,$A645)=0),INDEX($L$18:$O$18,,COLUMN()-1),"")</f>
        <v/>
      </c>
      <c r="C645" s="51" t="str">
        <f>IF(AND(WEEKDAY($A645,2)&lt;6,COUNTIF(JF,$A645)=0),INDEX($L$18:$O$18,,COLUMN()-1),"")</f>
        <v/>
      </c>
      <c r="D645" s="51" t="str">
        <f>IF(AND(WEEKDAY($A645,2)&lt;6,COUNTIF(JF,$A645)=0),INDEX($L$18:$O$18,,COLUMN()-1),"")</f>
        <v/>
      </c>
      <c r="E645" s="51" t="str">
        <f>IF(AND(WEEKDAY($A645,2)&lt;6,COUNTIF(JF,$A645)=0),INDEX($L$18:$O$18,,COLUMN()-1),"")</f>
        <v/>
      </c>
      <c r="F645" s="31" t="str">
        <f>IFERROR(IF(H645="","",(H645-G645)),"")</f>
        <v/>
      </c>
      <c r="G645" s="31" t="str">
        <f>IFERROR(IF(H645&lt;$P$22,$P$23,IF(H645&gt;$P$22,(H645-$P$22))),"")</f>
        <v/>
      </c>
      <c r="H645" s="31" t="str">
        <f>IFERROR(IF(E645="","",D645-C645-E645),"")</f>
        <v/>
      </c>
      <c r="J645" s="10">
        <f>WEEKNUM(A645,2)</f>
        <v>45</v>
      </c>
    </row>
    <row r="646" spans="1:10" ht="15.75">
      <c r="A646" s="1">
        <f>A645+1</f>
        <v>41952</v>
      </c>
      <c r="B646" s="23" t="str">
        <f>IF(AND(WEEKDAY($A646,2)&lt;6,COUNTIF(JF,$A646)=0),INDEX($L$18:$O$18,,COLUMN()-1),"")</f>
        <v/>
      </c>
      <c r="C646" s="51" t="str">
        <f>IF(AND(WEEKDAY($A646,2)&lt;6,COUNTIF(JF,$A646)=0),INDEX($L$18:$O$18,,COLUMN()-1),"")</f>
        <v/>
      </c>
      <c r="D646" s="51" t="str">
        <f>IF(AND(WEEKDAY($A646,2)&lt;6,COUNTIF(JF,$A646)=0),INDEX($L$18:$O$18,,COLUMN()-1),"")</f>
        <v/>
      </c>
      <c r="E646" s="51" t="str">
        <f>IF(AND(WEEKDAY($A646,2)&lt;6,COUNTIF(JF,$A646)=0),INDEX($L$18:$O$18,,COLUMN()-1),"")</f>
        <v/>
      </c>
      <c r="F646" s="31" t="str">
        <f>IFERROR(IF(H646="","",(H646-G646)),"")</f>
        <v/>
      </c>
      <c r="G646" s="31" t="str">
        <f>IFERROR(IF(H646&lt;$P$22,$P$23,IF(H646&gt;$P$22,(H646-$P$22))),"")</f>
        <v/>
      </c>
      <c r="H646" s="31" t="str">
        <f>IFERROR(IF(E646="","",D646-C646-E646),"")</f>
        <v/>
      </c>
      <c r="J646" s="10">
        <f>WEEKNUM(A646,2)</f>
        <v>45</v>
      </c>
    </row>
    <row r="647" spans="1:10" ht="15.75">
      <c r="A647" s="1">
        <f>A646+1</f>
        <v>41953</v>
      </c>
      <c r="B647" s="23" t="str">
        <f>IF(AND(WEEKDAY($A647,2)&lt;6,COUNTIF(JF,$A647)=0),INDEX($L$18:$O$18,,COLUMN()-1),"")</f>
        <v>Présent</v>
      </c>
      <c r="C647" s="51">
        <f>IF(AND(WEEKDAY($A647,2)&lt;6,COUNTIF(JF,$A647)=0),INDEX($L$18:$O$18,,COLUMN()-1),"")</f>
        <v>0.29166756666666699</v>
      </c>
      <c r="D647" s="51">
        <f>IF(AND(WEEKDAY($A647,2)&lt;6,COUNTIF(JF,$A647)=0),INDEX($L$18:$O$18,,COLUMN()-1),"")</f>
        <v>0.61458526666666702</v>
      </c>
      <c r="E647" s="51">
        <f>IF(AND(WEEKDAY($A647,2)&lt;6,COUNTIF(JF,$A647)=0),INDEX($L$18:$O$18,,COLUMN()-1),"")</f>
        <v>3.1250066666666701E-2</v>
      </c>
      <c r="F647" s="31">
        <f>IFERROR(IF(H647="","",(H647-G647)),"")</f>
        <v>0.29166666666666669</v>
      </c>
      <c r="G647" s="31">
        <f>IFERROR(IF(H647&lt;$P$22,$P$23,IF(H647&gt;$P$22,(H647-$P$22))),"")</f>
        <v>9.6666666665745637E-7</v>
      </c>
      <c r="H647" s="31">
        <f>IFERROR(IF(E647="","",D647-C647-E647),"")</f>
        <v>0.29166763333333334</v>
      </c>
      <c r="J647" s="10">
        <f>WEEKNUM(A647,2)</f>
        <v>46</v>
      </c>
    </row>
    <row r="648" spans="1:10" ht="15.75">
      <c r="A648" s="1">
        <f>A647+1</f>
        <v>41954</v>
      </c>
      <c r="B648" s="23" t="str">
        <f>IF(AND(WEEKDAY($A648,2)&lt;6,COUNTIF(JF,$A648)=1),INDEX($L$19:$O$19,,COLUMN()-1),"")</f>
        <v>Absent</v>
      </c>
      <c r="C648" s="51">
        <f>IF(AND(WEEKDAY($A648,2)&lt;6,COUNTIF(JF,$A648)=1),INDEX($L$19:$O$19,,COLUMN()-1),"")</f>
        <v>0.29166756666666699</v>
      </c>
      <c r="D648" s="51">
        <f>IF(AND(WEEKDAY($A648,2)&lt;6,COUNTIF(JF,$A648)=1),INDEX($L$19:$O$19,,COLUMN()-1),"")</f>
        <v>0.61458526666666702</v>
      </c>
      <c r="E648" s="51">
        <f>IF(AND(WEEKDAY($A648,2)&lt;6,COUNTIF(JF,$A648)=1),INDEX($L$19:$O$19,,COLUMN()-1),"")</f>
        <v>3.1250066666666701E-2</v>
      </c>
      <c r="F648" s="31">
        <f>IFERROR(IF(H648="","",(H648-G648)),"")</f>
        <v>0.29166666666666669</v>
      </c>
      <c r="G648" s="31">
        <f>IFERROR(IF(H648&lt;$P$22,$P$23,IF(H648&gt;$P$22,(H648-$P$22))),"")</f>
        <v>9.6666666665745637E-7</v>
      </c>
      <c r="H648" s="31">
        <f>IFERROR(IF(E648="","",D648-C648-E648),"")</f>
        <v>0.29166763333333334</v>
      </c>
      <c r="J648" s="10">
        <f>WEEKNUM(A648,2)</f>
        <v>46</v>
      </c>
    </row>
    <row r="649" spans="1:10" ht="15.75">
      <c r="A649" s="1">
        <f>A648+1</f>
        <v>41955</v>
      </c>
      <c r="B649" s="23" t="str">
        <f>IF(AND(WEEKDAY($A649,2)&lt;6,COUNTIF(JF,$A649)=0),INDEX($L$18:$O$18,,COLUMN()-1),"")</f>
        <v>Présent</v>
      </c>
      <c r="C649" s="51">
        <f>IF(AND(WEEKDAY($A649,2)&lt;6,COUNTIF(JF,$A649)=0),INDEX($L$18:$O$18,,COLUMN()-1),"")</f>
        <v>0.29166756666666699</v>
      </c>
      <c r="D649" s="51">
        <f>IF(AND(WEEKDAY($A649,2)&lt;6,COUNTIF(JF,$A649)=0),INDEX($L$18:$O$18,,COLUMN()-1),"")</f>
        <v>0.61458526666666702</v>
      </c>
      <c r="E649" s="51">
        <f>IF(AND(WEEKDAY($A649,2)&lt;6,COUNTIF(JF,$A649)=0),INDEX($L$18:$O$18,,COLUMN()-1),"")</f>
        <v>3.1250066666666701E-2</v>
      </c>
      <c r="F649" s="31">
        <f>IFERROR(IF(H649="","",(H649-G649)),"")</f>
        <v>0.29166666666666669</v>
      </c>
      <c r="G649" s="31">
        <f>IFERROR(IF(H649&lt;$P$22,$P$23,IF(H649&gt;$P$22,(H649-$P$22))),"")</f>
        <v>9.6666666665745637E-7</v>
      </c>
      <c r="H649" s="31">
        <f>IFERROR(IF(E649="","",D649-C649-E649),"")</f>
        <v>0.29166763333333334</v>
      </c>
      <c r="J649" s="10">
        <f>WEEKNUM(A649,2)</f>
        <v>46</v>
      </c>
    </row>
    <row r="650" spans="1:10" ht="15.75">
      <c r="A650" s="1">
        <f>A649+1</f>
        <v>41956</v>
      </c>
      <c r="B650" s="23" t="str">
        <f>IF(AND(WEEKDAY($A650,2)&lt;6,COUNTIF(JF,$A650)=0),INDEX($L$18:$O$18,,COLUMN()-1),"")</f>
        <v>Présent</v>
      </c>
      <c r="C650" s="51">
        <f>IF(AND(WEEKDAY($A650,2)&lt;6,COUNTIF(JF,$A650)=0),INDEX($L$18:$O$18,,COLUMN()-1),"")</f>
        <v>0.29166756666666699</v>
      </c>
      <c r="D650" s="51">
        <f>IF(AND(WEEKDAY($A650,2)&lt;6,COUNTIF(JF,$A650)=0),INDEX($L$18:$O$18,,COLUMN()-1),"")</f>
        <v>0.61458526666666702</v>
      </c>
      <c r="E650" s="51">
        <f>IF(AND(WEEKDAY($A650,2)&lt;6,COUNTIF(JF,$A650)=0),INDEX($L$18:$O$18,,COLUMN()-1),"")</f>
        <v>3.1250066666666701E-2</v>
      </c>
      <c r="F650" s="31">
        <f>IFERROR(IF(H650="","",(H650-G650)),"")</f>
        <v>0.29166666666666669</v>
      </c>
      <c r="G650" s="31">
        <f>IFERROR(IF(H650&lt;$P$22,$P$23,IF(H650&gt;$P$22,(H650-$P$22))),"")</f>
        <v>9.6666666665745637E-7</v>
      </c>
      <c r="H650" s="31">
        <f>IFERROR(IF(E650="","",D650-C650-E650),"")</f>
        <v>0.29166763333333334</v>
      </c>
      <c r="J650" s="10">
        <f>WEEKNUM(A650,2)</f>
        <v>46</v>
      </c>
    </row>
    <row r="651" spans="1:10" ht="15.75">
      <c r="A651" s="1">
        <f>A650+1</f>
        <v>41957</v>
      </c>
      <c r="B651" s="23" t="str">
        <f>IF(AND(WEEKDAY($A651,2)&lt;6,COUNTIF(JF,$A651)=0),INDEX($L$18:$O$18,,COLUMN()-1),"")</f>
        <v>Présent</v>
      </c>
      <c r="C651" s="51">
        <f>IF(AND(WEEKDAY($A651,2)&lt;6,COUNTIF(JF,$A651)=0),INDEX($L$18:$O$18,,COLUMN()-1),"")</f>
        <v>0.29166756666666699</v>
      </c>
      <c r="D651" s="51">
        <f>IF(AND(WEEKDAY($A651,2)&lt;6,COUNTIF(JF,$A651)=0),INDEX($L$18:$O$18,,COLUMN()-1),"")</f>
        <v>0.61458526666666702</v>
      </c>
      <c r="E651" s="51">
        <f>IF(AND(WEEKDAY($A651,2)&lt;6,COUNTIF(JF,$A651)=0),INDEX($L$18:$O$18,,COLUMN()-1),"")</f>
        <v>3.1250066666666701E-2</v>
      </c>
      <c r="F651" s="31">
        <f>IFERROR(IF(H651="","",(H651-G651)),"")</f>
        <v>0.29166666666666669</v>
      </c>
      <c r="G651" s="31">
        <f>IFERROR(IF(H651&lt;$P$22,$P$23,IF(H651&gt;$P$22,(H651-$P$22))),"")</f>
        <v>9.6666666665745637E-7</v>
      </c>
      <c r="H651" s="31">
        <f>IFERROR(IF(E651="","",D651-C651-E651),"")</f>
        <v>0.29166763333333334</v>
      </c>
      <c r="J651" s="10">
        <f>WEEKNUM(A651,2)</f>
        <v>46</v>
      </c>
    </row>
    <row r="652" spans="1:10" ht="15.75">
      <c r="A652" s="1">
        <f>A651+1</f>
        <v>41958</v>
      </c>
      <c r="B652" s="23" t="str">
        <f>IF(AND(WEEKDAY($A652,2)&lt;6,COUNTIF(JF,$A652)=0),INDEX($L$18:$O$18,,COLUMN()-1),"")</f>
        <v/>
      </c>
      <c r="C652" s="51" t="str">
        <f>IF(AND(WEEKDAY($A652,2)&lt;6,COUNTIF(JF,$A652)=0),INDEX($L$18:$O$18,,COLUMN()-1),"")</f>
        <v/>
      </c>
      <c r="D652" s="51" t="str">
        <f>IF(AND(WEEKDAY($A652,2)&lt;6,COUNTIF(JF,$A652)=0),INDEX($L$18:$O$18,,COLUMN()-1),"")</f>
        <v/>
      </c>
      <c r="E652" s="51" t="str">
        <f>IF(AND(WEEKDAY($A652,2)&lt;6,COUNTIF(JF,$A652)=0),INDEX($L$18:$O$18,,COLUMN()-1),"")</f>
        <v/>
      </c>
      <c r="F652" s="31" t="str">
        <f>IFERROR(IF(H652="","",(H652-G652)),"")</f>
        <v/>
      </c>
      <c r="G652" s="31" t="str">
        <f>IFERROR(IF(H652&lt;$P$22,$P$23,IF(H652&gt;$P$22,(H652-$P$22))),"")</f>
        <v/>
      </c>
      <c r="H652" s="31" t="str">
        <f>IFERROR(IF(E652="","",D652-C652-E652),"")</f>
        <v/>
      </c>
      <c r="J652" s="10">
        <f>WEEKNUM(A652,2)</f>
        <v>46</v>
      </c>
    </row>
    <row r="653" spans="1:10" ht="15.75">
      <c r="A653" s="1">
        <f>A652+1</f>
        <v>41959</v>
      </c>
      <c r="B653" s="23" t="str">
        <f>IF(AND(WEEKDAY($A653,2)&lt;6,COUNTIF(JF,$A653)=0),INDEX($L$18:$O$18,,COLUMN()-1),"")</f>
        <v/>
      </c>
      <c r="C653" s="51" t="str">
        <f>IF(AND(WEEKDAY($A653,2)&lt;6,COUNTIF(JF,$A653)=0),INDEX($L$18:$O$18,,COLUMN()-1),"")</f>
        <v/>
      </c>
      <c r="D653" s="51" t="str">
        <f>IF(AND(WEEKDAY($A653,2)&lt;6,COUNTIF(JF,$A653)=0),INDEX($L$18:$O$18,,COLUMN()-1),"")</f>
        <v/>
      </c>
      <c r="E653" s="51" t="str">
        <f>IF(AND(WEEKDAY($A653,2)&lt;6,COUNTIF(JF,$A653)=0),INDEX($L$18:$O$18,,COLUMN()-1),"")</f>
        <v/>
      </c>
      <c r="F653" s="31" t="str">
        <f>IFERROR(IF(H653="","",(H653-G653)),"")</f>
        <v/>
      </c>
      <c r="G653" s="31" t="str">
        <f>IFERROR(IF(H653&lt;$P$22,$P$23,IF(H653&gt;$P$22,(H653-$P$22))),"")</f>
        <v/>
      </c>
      <c r="H653" s="31" t="str">
        <f>IFERROR(IF(E653="","",D653-C653-E653),"")</f>
        <v/>
      </c>
      <c r="J653" s="10">
        <f>WEEKNUM(A653,2)</f>
        <v>46</v>
      </c>
    </row>
    <row r="654" spans="1:10" ht="15.75">
      <c r="A654" s="1">
        <f>A653+1</f>
        <v>41960</v>
      </c>
      <c r="B654" s="23" t="str">
        <f>IF(AND(WEEKDAY($A654,2)&lt;6,COUNTIF(JF,$A654)=0),INDEX($L$18:$O$18,,COLUMN()-1),"")</f>
        <v>Présent</v>
      </c>
      <c r="C654" s="51">
        <f>IF(AND(WEEKDAY($A654,2)&lt;6,COUNTIF(JF,$A654)=0),INDEX($L$18:$O$18,,COLUMN()-1),"")</f>
        <v>0.29166756666666699</v>
      </c>
      <c r="D654" s="51">
        <f>IF(AND(WEEKDAY($A654,2)&lt;6,COUNTIF(JF,$A654)=0),INDEX($L$18:$O$18,,COLUMN()-1),"")</f>
        <v>0.61458526666666702</v>
      </c>
      <c r="E654" s="51">
        <f>IF(AND(WEEKDAY($A654,2)&lt;6,COUNTIF(JF,$A654)=0),INDEX($L$18:$O$18,,COLUMN()-1),"")</f>
        <v>3.1250066666666701E-2</v>
      </c>
      <c r="F654" s="31">
        <f>IFERROR(IF(H654="","",(H654-G654)),"")</f>
        <v>0.29166666666666669</v>
      </c>
      <c r="G654" s="31">
        <f>IFERROR(IF(H654&lt;$P$22,$P$23,IF(H654&gt;$P$22,(H654-$P$22))),"")</f>
        <v>9.6666666665745637E-7</v>
      </c>
      <c r="H654" s="31">
        <f>IFERROR(IF(E654="","",D654-C654-E654),"")</f>
        <v>0.29166763333333334</v>
      </c>
      <c r="J654" s="10">
        <f>WEEKNUM(A654,2)</f>
        <v>47</v>
      </c>
    </row>
    <row r="655" spans="1:10" ht="15.75">
      <c r="A655" s="1">
        <f>A654+1</f>
        <v>41961</v>
      </c>
      <c r="B655" s="23" t="str">
        <f>IF(AND(WEEKDAY($A655,2)&lt;6,COUNTIF(JF,$A655)=0),INDEX($L$18:$O$18,,COLUMN()-1),"")</f>
        <v>Présent</v>
      </c>
      <c r="C655" s="51">
        <f>IF(AND(WEEKDAY($A655,2)&lt;6,COUNTIF(JF,$A655)=0),INDEX($L$18:$O$18,,COLUMN()-1),"")</f>
        <v>0.29166756666666699</v>
      </c>
      <c r="D655" s="51">
        <f>IF(AND(WEEKDAY($A655,2)&lt;6,COUNTIF(JF,$A655)=0),INDEX($L$18:$O$18,,COLUMN()-1),"")</f>
        <v>0.61458526666666702</v>
      </c>
      <c r="E655" s="51">
        <f>IF(AND(WEEKDAY($A655,2)&lt;6,COUNTIF(JF,$A655)=0),INDEX($L$18:$O$18,,COLUMN()-1),"")</f>
        <v>3.1250066666666701E-2</v>
      </c>
      <c r="F655" s="31">
        <f>IFERROR(IF(H655="","",(H655-G655)),"")</f>
        <v>0.29166666666666669</v>
      </c>
      <c r="G655" s="31">
        <f>IFERROR(IF(H655&lt;$P$22,$P$23,IF(H655&gt;$P$22,(H655-$P$22))),"")</f>
        <v>9.6666666665745637E-7</v>
      </c>
      <c r="H655" s="31">
        <f>IFERROR(IF(E655="","",D655-C655-E655),"")</f>
        <v>0.29166763333333334</v>
      </c>
      <c r="J655" s="10">
        <f>WEEKNUM(A655,2)</f>
        <v>47</v>
      </c>
    </row>
    <row r="656" spans="1:10" ht="15.75">
      <c r="A656" s="1">
        <f>A655+1</f>
        <v>41962</v>
      </c>
      <c r="B656" s="23" t="str">
        <f>IF(AND(WEEKDAY($A656,2)&lt;6,COUNTIF(JF,$A656)=0),INDEX($L$18:$O$18,,COLUMN()-1),"")</f>
        <v>Présent</v>
      </c>
      <c r="C656" s="51">
        <f>IF(AND(WEEKDAY($A656,2)&lt;6,COUNTIF(JF,$A656)=0),INDEX($L$18:$O$18,,COLUMN()-1),"")</f>
        <v>0.29166756666666699</v>
      </c>
      <c r="D656" s="51">
        <f>IF(AND(WEEKDAY($A656,2)&lt;6,COUNTIF(JF,$A656)=0),INDEX($L$18:$O$18,,COLUMN()-1),"")</f>
        <v>0.61458526666666702</v>
      </c>
      <c r="E656" s="51">
        <f>IF(AND(WEEKDAY($A656,2)&lt;6,COUNTIF(JF,$A656)=0),INDEX($L$18:$O$18,,COLUMN()-1),"")</f>
        <v>3.1250066666666701E-2</v>
      </c>
      <c r="F656" s="31">
        <f>IFERROR(IF(H656="","",(H656-G656)),"")</f>
        <v>0.29166666666666669</v>
      </c>
      <c r="G656" s="31">
        <f>IFERROR(IF(H656&lt;$P$22,$P$23,IF(H656&gt;$P$22,(H656-$P$22))),"")</f>
        <v>9.6666666665745637E-7</v>
      </c>
      <c r="H656" s="31">
        <f>IFERROR(IF(E656="","",D656-C656-E656),"")</f>
        <v>0.29166763333333334</v>
      </c>
      <c r="J656" s="10">
        <f>WEEKNUM(A656,2)</f>
        <v>47</v>
      </c>
    </row>
    <row r="657" spans="1:10" ht="15.75">
      <c r="A657" s="1">
        <f>A656+1</f>
        <v>41963</v>
      </c>
      <c r="B657" s="23" t="str">
        <f>IF(AND(WEEKDAY($A657,2)&lt;6,COUNTIF(JF,$A657)=0),INDEX($L$18:$O$18,,COLUMN()-1),"")</f>
        <v>Présent</v>
      </c>
      <c r="C657" s="51">
        <f>IF(AND(WEEKDAY($A657,2)&lt;6,COUNTIF(JF,$A657)=0),INDEX($L$18:$O$18,,COLUMN()-1),"")</f>
        <v>0.29166756666666699</v>
      </c>
      <c r="D657" s="51">
        <f>IF(AND(WEEKDAY($A657,2)&lt;6,COUNTIF(JF,$A657)=0),INDEX($L$18:$O$18,,COLUMN()-1),"")</f>
        <v>0.61458526666666702</v>
      </c>
      <c r="E657" s="51">
        <f>IF(AND(WEEKDAY($A657,2)&lt;6,COUNTIF(JF,$A657)=0),INDEX($L$18:$O$18,,COLUMN()-1),"")</f>
        <v>3.1250066666666701E-2</v>
      </c>
      <c r="F657" s="31">
        <f>IFERROR(IF(H657="","",(H657-G657)),"")</f>
        <v>0.29166666666666669</v>
      </c>
      <c r="G657" s="31">
        <f>IFERROR(IF(H657&lt;$P$22,$P$23,IF(H657&gt;$P$22,(H657-$P$22))),"")</f>
        <v>9.6666666665745637E-7</v>
      </c>
      <c r="H657" s="31">
        <f>IFERROR(IF(E657="","",D657-C657-E657),"")</f>
        <v>0.29166763333333334</v>
      </c>
      <c r="J657" s="10">
        <f>WEEKNUM(A657,2)</f>
        <v>47</v>
      </c>
    </row>
    <row r="658" spans="1:10" ht="15.75">
      <c r="A658" s="1">
        <f>A657+1</f>
        <v>41964</v>
      </c>
      <c r="B658" s="23" t="str">
        <f>IF(AND(WEEKDAY($A658,2)&lt;6,COUNTIF(JF,$A658)=0),INDEX($L$18:$O$18,,COLUMN()-1),"")</f>
        <v>Présent</v>
      </c>
      <c r="C658" s="51">
        <f>IF(AND(WEEKDAY($A658,2)&lt;6,COUNTIF(JF,$A658)=0),INDEX($L$18:$O$18,,COLUMN()-1),"")</f>
        <v>0.29166756666666699</v>
      </c>
      <c r="D658" s="51">
        <f>IF(AND(WEEKDAY($A658,2)&lt;6,COUNTIF(JF,$A658)=0),INDEX($L$18:$O$18,,COLUMN()-1),"")</f>
        <v>0.61458526666666702</v>
      </c>
      <c r="E658" s="51">
        <f>IF(AND(WEEKDAY($A658,2)&lt;6,COUNTIF(JF,$A658)=0),INDEX($L$18:$O$18,,COLUMN()-1),"")</f>
        <v>3.1250066666666701E-2</v>
      </c>
      <c r="F658" s="31">
        <f>IFERROR(IF(H658="","",(H658-G658)),"")</f>
        <v>0.29166666666666669</v>
      </c>
      <c r="G658" s="31">
        <f>IFERROR(IF(H658&lt;$P$22,$P$23,IF(H658&gt;$P$22,(H658-$P$22))),"")</f>
        <v>9.6666666665745637E-7</v>
      </c>
      <c r="H658" s="31">
        <f>IFERROR(IF(E658="","",D658-C658-E658),"")</f>
        <v>0.29166763333333334</v>
      </c>
      <c r="J658" s="10">
        <f>WEEKNUM(A658,2)</f>
        <v>47</v>
      </c>
    </row>
    <row r="659" spans="1:10" ht="15.75">
      <c r="A659" s="1">
        <f>A658+1</f>
        <v>41965</v>
      </c>
      <c r="B659" s="23" t="str">
        <f>IF(AND(WEEKDAY($A659,2)&lt;6,COUNTIF(JF,$A659)=0),INDEX($L$18:$O$18,,COLUMN()-1),"")</f>
        <v/>
      </c>
      <c r="C659" s="51" t="str">
        <f>IF(AND(WEEKDAY($A659,2)&lt;6,COUNTIF(JF,$A659)=0),INDEX($L$18:$O$18,,COLUMN()-1),"")</f>
        <v/>
      </c>
      <c r="D659" s="51" t="str">
        <f>IF(AND(WEEKDAY($A659,2)&lt;6,COUNTIF(JF,$A659)=0),INDEX($L$18:$O$18,,COLUMN()-1),"")</f>
        <v/>
      </c>
      <c r="E659" s="51" t="str">
        <f>IF(AND(WEEKDAY($A659,2)&lt;6,COUNTIF(JF,$A659)=0),INDEX($L$18:$O$18,,COLUMN()-1),"")</f>
        <v/>
      </c>
      <c r="F659" s="31" t="str">
        <f>IFERROR(IF(H659="","",(H659-G659)),"")</f>
        <v/>
      </c>
      <c r="G659" s="31" t="str">
        <f>IFERROR(IF(H659&lt;$P$22,$P$23,IF(H659&gt;$P$22,(H659-$P$22))),"")</f>
        <v/>
      </c>
      <c r="H659" s="31" t="str">
        <f>IFERROR(IF(E659="","",D659-C659-E659),"")</f>
        <v/>
      </c>
      <c r="J659" s="10">
        <f>WEEKNUM(A659,2)</f>
        <v>47</v>
      </c>
    </row>
    <row r="660" spans="1:10" ht="15.75">
      <c r="A660" s="1">
        <f>A659+1</f>
        <v>41966</v>
      </c>
      <c r="B660" s="23" t="str">
        <f>IF(AND(WEEKDAY($A660,2)&lt;6,COUNTIF(JF,$A660)=0),INDEX($L$18:$O$18,,COLUMN()-1),"")</f>
        <v/>
      </c>
      <c r="C660" s="51" t="str">
        <f>IF(AND(WEEKDAY($A660,2)&lt;6,COUNTIF(JF,$A660)=0),INDEX($L$18:$O$18,,COLUMN()-1),"")</f>
        <v/>
      </c>
      <c r="D660" s="51" t="str">
        <f>IF(AND(WEEKDAY($A660,2)&lt;6,COUNTIF(JF,$A660)=0),INDEX($L$18:$O$18,,COLUMN()-1),"")</f>
        <v/>
      </c>
      <c r="E660" s="51" t="str">
        <f>IF(AND(WEEKDAY($A660,2)&lt;6,COUNTIF(JF,$A660)=0),INDEX($L$18:$O$18,,COLUMN()-1),"")</f>
        <v/>
      </c>
      <c r="F660" s="31" t="str">
        <f>IFERROR(IF(H660="","",(H660-G660)),"")</f>
        <v/>
      </c>
      <c r="G660" s="31" t="str">
        <f>IFERROR(IF(H660&lt;$P$22,$P$23,IF(H660&gt;$P$22,(H660-$P$22))),"")</f>
        <v/>
      </c>
      <c r="H660" s="31" t="str">
        <f>IFERROR(IF(E660="","",D660-C660-E660),"")</f>
        <v/>
      </c>
      <c r="J660" s="10">
        <f>WEEKNUM(A660,2)</f>
        <v>47</v>
      </c>
    </row>
    <row r="661" spans="1:10" ht="15.75">
      <c r="A661" s="1">
        <f>A660+1</f>
        <v>41967</v>
      </c>
      <c r="B661" s="23" t="str">
        <f>IF(AND(WEEKDAY($A661,2)&lt;6,COUNTIF(JF,$A661)=0),INDEX($L$18:$O$18,,COLUMN()-1),"")</f>
        <v>Présent</v>
      </c>
      <c r="C661" s="51">
        <f>IF(AND(WEEKDAY($A661,2)&lt;6,COUNTIF(JF,$A661)=0),INDEX($L$18:$O$18,,COLUMN()-1),"")</f>
        <v>0.29166756666666699</v>
      </c>
      <c r="D661" s="51">
        <f>IF(AND(WEEKDAY($A661,2)&lt;6,COUNTIF(JF,$A661)=0),INDEX($L$18:$O$18,,COLUMN()-1),"")</f>
        <v>0.61458526666666702</v>
      </c>
      <c r="E661" s="51">
        <f>IF(AND(WEEKDAY($A661,2)&lt;6,COUNTIF(JF,$A661)=0),INDEX($L$18:$O$18,,COLUMN()-1),"")</f>
        <v>3.1250066666666701E-2</v>
      </c>
      <c r="F661" s="31">
        <f>IFERROR(IF(H661="","",(H661-G661)),"")</f>
        <v>0.29166666666666669</v>
      </c>
      <c r="G661" s="31">
        <f>IFERROR(IF(H661&lt;$P$22,$P$23,IF(H661&gt;$P$22,(H661-$P$22))),"")</f>
        <v>9.6666666665745637E-7</v>
      </c>
      <c r="H661" s="31">
        <f>IFERROR(IF(E661="","",D661-C661-E661),"")</f>
        <v>0.29166763333333334</v>
      </c>
      <c r="J661" s="10">
        <f>WEEKNUM(A661,2)</f>
        <v>48</v>
      </c>
    </row>
    <row r="662" spans="1:10" ht="15.75">
      <c r="A662" s="1">
        <f>A661+1</f>
        <v>41968</v>
      </c>
      <c r="B662" s="23" t="str">
        <f>IF(AND(WEEKDAY($A662,2)&lt;6,COUNTIF(JF,$A662)=0),INDEX($L$18:$O$18,,COLUMN()-1),"")</f>
        <v>Présent</v>
      </c>
      <c r="C662" s="51">
        <f>IF(AND(WEEKDAY($A662,2)&lt;6,COUNTIF(JF,$A662)=0),INDEX($L$18:$O$18,,COLUMN()-1),"")</f>
        <v>0.29166756666666699</v>
      </c>
      <c r="D662" s="51">
        <f>IF(AND(WEEKDAY($A662,2)&lt;6,COUNTIF(JF,$A662)=0),INDEX($L$18:$O$18,,COLUMN()-1),"")</f>
        <v>0.61458526666666702</v>
      </c>
      <c r="E662" s="51">
        <f>IF(AND(WEEKDAY($A662,2)&lt;6,COUNTIF(JF,$A662)=0),INDEX($L$18:$O$18,,COLUMN()-1),"")</f>
        <v>3.1250066666666701E-2</v>
      </c>
      <c r="F662" s="31">
        <f>IFERROR(IF(H662="","",(H662-G662)),"")</f>
        <v>0.29166666666666669</v>
      </c>
      <c r="G662" s="31">
        <f>IFERROR(IF(H662&lt;$P$22,$P$23,IF(H662&gt;$P$22,(H662-$P$22))),"")</f>
        <v>9.6666666665745637E-7</v>
      </c>
      <c r="H662" s="31">
        <f>IFERROR(IF(E662="","",D662-C662-E662),"")</f>
        <v>0.29166763333333334</v>
      </c>
      <c r="J662" s="10">
        <f>WEEKNUM(A662,2)</f>
        <v>48</v>
      </c>
    </row>
    <row r="663" spans="1:10" ht="15.75">
      <c r="A663" s="1">
        <f>A662+1</f>
        <v>41969</v>
      </c>
      <c r="B663" s="23" t="str">
        <f>IF(AND(WEEKDAY($A663,2)&lt;6,COUNTIF(JF,$A663)=0),INDEX($L$18:$O$18,,COLUMN()-1),"")</f>
        <v>Présent</v>
      </c>
      <c r="C663" s="51">
        <f>IF(AND(WEEKDAY($A663,2)&lt;6,COUNTIF(JF,$A663)=0),INDEX($L$18:$O$18,,COLUMN()-1),"")</f>
        <v>0.29166756666666699</v>
      </c>
      <c r="D663" s="51">
        <f>IF(AND(WEEKDAY($A663,2)&lt;6,COUNTIF(JF,$A663)=0),INDEX($L$18:$O$18,,COLUMN()-1),"")</f>
        <v>0.61458526666666702</v>
      </c>
      <c r="E663" s="51">
        <f>IF(AND(WEEKDAY($A663,2)&lt;6,COUNTIF(JF,$A663)=0),INDEX($L$18:$O$18,,COLUMN()-1),"")</f>
        <v>3.1250066666666701E-2</v>
      </c>
      <c r="F663" s="31">
        <f>IFERROR(IF(H663="","",(H663-G663)),"")</f>
        <v>0.29166666666666669</v>
      </c>
      <c r="G663" s="31">
        <f>IFERROR(IF(H663&lt;$P$22,$P$23,IF(H663&gt;$P$22,(H663-$P$22))),"")</f>
        <v>9.6666666665745637E-7</v>
      </c>
      <c r="H663" s="31">
        <f>IFERROR(IF(E663="","",D663-C663-E663),"")</f>
        <v>0.29166763333333334</v>
      </c>
      <c r="J663" s="10">
        <f>WEEKNUM(A663,2)</f>
        <v>48</v>
      </c>
    </row>
    <row r="664" spans="1:10" ht="15.75">
      <c r="A664" s="1">
        <f>A663+1</f>
        <v>41970</v>
      </c>
      <c r="B664" s="23" t="str">
        <f>IF($A664="","",IF(AND(WEEKDAY($A664,2)&lt;6,COUNTIF(JF,$A664)=0),INDEX($L$18:$O$18,,COLUMN()-1),""))</f>
        <v>Présent</v>
      </c>
      <c r="C664" s="51">
        <f>IF($A664="","",IF(AND(WEEKDAY($A664,2)&lt;6,COUNTIF(JF,$A664)=0),INDEX($L$18:$O$18,,COLUMN()-1),""))</f>
        <v>0.29166756666666699</v>
      </c>
      <c r="D664" s="51">
        <f>IF($A664="","",IF(AND(WEEKDAY($A664,2)&lt;6,COUNTIF(JF,$A664)=0),INDEX($L$18:$O$18,,COLUMN()-1),""))</f>
        <v>0.61458526666666702</v>
      </c>
      <c r="E664" s="51">
        <f>IF($A664="","",IF(AND(WEEKDAY($A664,2)&lt;6,COUNTIF(JF,$A664)=0),INDEX($L$18:$O$18,,COLUMN()-1),""))</f>
        <v>3.1250066666666701E-2</v>
      </c>
      <c r="F664" s="31">
        <f>IFERROR(IF(H664="","",(H664-G664)),"")</f>
        <v>0.29166666666666669</v>
      </c>
      <c r="G664" s="31">
        <f>IFERROR(IF(H664&lt;$P$22,$P$23,IF(H664&gt;$P$22,(H664-$P$22))),"")</f>
        <v>9.6666666665745637E-7</v>
      </c>
      <c r="H664" s="31">
        <f>IFERROR(IF(E664="","",D664-C664-E664),"")</f>
        <v>0.29166763333333334</v>
      </c>
      <c r="J664" s="10">
        <f>WEEKNUM(A664,2)</f>
        <v>48</v>
      </c>
    </row>
    <row r="665" spans="1:10" ht="15.75">
      <c r="A665" s="1">
        <f>A664+1</f>
        <v>41971</v>
      </c>
      <c r="B665" s="23" t="str">
        <f>IF($A665="","",IF(AND(WEEKDAY($A665,2)&lt;6,COUNTIF(JF,$A665)=0),INDEX($L$18:$O$18,,COLUMN()-1),""))</f>
        <v>Présent</v>
      </c>
      <c r="C665" s="51">
        <f>IF($A665="","",IF(AND(WEEKDAY($A665,2)&lt;6,COUNTIF(JF,$A665)=0),INDEX($L$18:$O$18,,COLUMN()-1),""))</f>
        <v>0.29166756666666699</v>
      </c>
      <c r="D665" s="51">
        <f>IF($A665="","",IF(AND(WEEKDAY($A665,2)&lt;6,COUNTIF(JF,$A665)=0),INDEX($L$18:$O$18,,COLUMN()-1),""))</f>
        <v>0.61458526666666702</v>
      </c>
      <c r="E665" s="51">
        <f>IF($A665="","",IF(AND(WEEKDAY($A665,2)&lt;6,COUNTIF(JF,$A665)=0),INDEX($L$18:$O$18,,COLUMN()-1),""))</f>
        <v>3.1250066666666701E-2</v>
      </c>
      <c r="F665" s="31">
        <f>IFERROR(IF(H665="","",(H665-G665)),"")</f>
        <v>0.29166666666666669</v>
      </c>
      <c r="G665" s="31">
        <f>IFERROR(IF(H665&lt;$P$22,$P$23,IF(H665&gt;$P$22,(H665-$P$22))),"")</f>
        <v>9.6666666665745637E-7</v>
      </c>
      <c r="H665" s="31">
        <f>IFERROR(IF(E665="","",D665-C665-E665),"")</f>
        <v>0.29166763333333334</v>
      </c>
      <c r="J665" s="10">
        <f>IF(A665="","",WEEKNUM(A665,2))</f>
        <v>48</v>
      </c>
    </row>
    <row r="666" spans="1:10" ht="15.75">
      <c r="A666" s="1">
        <f>IF(A665="","",IF(MONTH(A665+1)=MONTH(A665),A665+1,""))</f>
        <v>41972</v>
      </c>
      <c r="B666" s="23" t="str">
        <f>IF($A666="","",IF(AND(WEEKDAY($A666,2)&lt;6,COUNTIF(JF,$A666)=0),INDEX($L$18:$O$18,,COLUMN()-1),""))</f>
        <v/>
      </c>
      <c r="C666" s="51" t="str">
        <f>IF($A666="","",IF(AND(WEEKDAY($A666,2)&lt;6,COUNTIF(JF,$A666)=0),INDEX($L$18:$O$18,,COLUMN()-1),""))</f>
        <v/>
      </c>
      <c r="D666" s="51" t="str">
        <f>IF($A666="","",IF(AND(WEEKDAY($A666,2)&lt;6,COUNTIF(JF,$A666)=0),INDEX($L$18:$O$18,,COLUMN()-1),""))</f>
        <v/>
      </c>
      <c r="E666" s="51" t="str">
        <f>IF($A666="","",IF(AND(WEEKDAY($A666,2)&lt;6,COUNTIF(JF,$A666)=0),INDEX($L$18:$O$18,,COLUMN()-1),""))</f>
        <v/>
      </c>
      <c r="F666" s="31" t="str">
        <f>IFERROR(IF(H666="","",(H666-G666)),"")</f>
        <v/>
      </c>
      <c r="G666" s="31" t="str">
        <f>IFERROR(IF(H666&lt;$P$22,$P$23,IF(H666&gt;$P$22,(H666-$P$22))),"")</f>
        <v/>
      </c>
      <c r="H666" s="31" t="str">
        <f>IFERROR(IF(E666="","",D666-C666-E666),"")</f>
        <v/>
      </c>
      <c r="J666" s="10">
        <f>IF(A666="","",WEEKNUM(A666,2))</f>
        <v>48</v>
      </c>
    </row>
    <row r="667" spans="1:10" ht="15.75">
      <c r="A667" s="1">
        <f>IF(A666="","",IF(MONTH(A666+1)=MONTH(A666),A666+1,""))</f>
        <v>41973</v>
      </c>
      <c r="B667" s="23" t="str">
        <f>IF($A667="","",IF(AND(WEEKDAY($A667,2)&lt;6,COUNTIF(JF,$A667)=0),INDEX($L$18:$O$18,,COLUMN()-1),""))</f>
        <v/>
      </c>
      <c r="C667" s="51" t="str">
        <f>IF($A667="","",IF(AND(WEEKDAY($A667,2)&lt;6,COUNTIF(JF,$A667)=0),INDEX($L$18:$O$18,,COLUMN()-1),""))</f>
        <v/>
      </c>
      <c r="D667" s="51" t="str">
        <f>IF($A667="","",IF(AND(WEEKDAY($A667,2)&lt;6,COUNTIF(JF,$A667)=0),INDEX($L$18:$O$18,,COLUMN()-1),""))</f>
        <v/>
      </c>
      <c r="E667" s="51" t="str">
        <f>IF($A667="","",IF(AND(WEEKDAY($A667,2)&lt;6,COUNTIF(JF,$A667)=0),INDEX($L$18:$O$18,,COLUMN()-1),""))</f>
        <v/>
      </c>
      <c r="F667" s="31" t="str">
        <f>IFERROR(IF(H667="","",(H667-G667)),"")</f>
        <v/>
      </c>
      <c r="G667" s="31" t="str">
        <f>IFERROR(IF(H667&lt;$P$22,$P$23,IF(H667&gt;$P$22,(H667-$P$22))),"")</f>
        <v/>
      </c>
      <c r="H667" s="31" t="str">
        <f>IFERROR(IF(E667="","",D667-C667-E667),"")</f>
        <v/>
      </c>
      <c r="J667" s="10">
        <f>IF(A667="","",WEEKNUM(A667,2))</f>
        <v>48</v>
      </c>
    </row>
    <row r="668" spans="1:10" ht="15.75">
      <c r="A668" s="1" t="str">
        <f>IF(A667="","",IF(MONTH(A667+1)=MONTH(A667),A667+1,""))</f>
        <v/>
      </c>
      <c r="B668" s="23" t="str">
        <f>IF($A668="","",IF(AND(WEEKDAY($A668,2)&lt;6,COUNTIF(JF,$A668)=0),INDEX($L$18:$O$18,,COLUMN()-1),""))</f>
        <v/>
      </c>
      <c r="C668" s="51" t="str">
        <f>IF($A668="","",IF(AND(WEEKDAY($A668,2)&lt;6,COUNTIF(JF,$A668)=0),INDEX($L$18:$O$18,,COLUMN()-1),""))</f>
        <v/>
      </c>
      <c r="D668" s="51" t="str">
        <f>IF($A668="","",IF(AND(WEEKDAY($A668,2)&lt;6,COUNTIF(JF,$A668)=0),INDEX($L$18:$O$18,,COLUMN()-1),""))</f>
        <v/>
      </c>
      <c r="E668" s="51" t="str">
        <f>IF($A668="","",IF(AND(WEEKDAY($A668,2)&lt;6,COUNTIF(JF,$A668)=0),INDEX($L$18:$O$18,,COLUMN()-1),""))</f>
        <v/>
      </c>
      <c r="F668" s="31" t="str">
        <f>IFERROR(IF(H668="","",(H668-G668)),"")</f>
        <v/>
      </c>
      <c r="G668" s="31" t="str">
        <f>IFERROR(IF(H668&lt;$P$22,$P$23,IF(H668&gt;$P$22,(H668-$P$22))),"")</f>
        <v/>
      </c>
      <c r="H668" s="31" t="str">
        <f>IFERROR(IF(E668="","",D668-C668-E668),"")</f>
        <v/>
      </c>
      <c r="J668" s="10" t="str">
        <f>IF(A668="","",WEEKNUM(A668,2))</f>
        <v/>
      </c>
    </row>
    <row r="669" spans="1:10" ht="47.25">
      <c r="A669" s="1"/>
      <c r="B669" s="37" t="s">
        <v>54</v>
      </c>
      <c r="C669" s="38" t="s">
        <v>53</v>
      </c>
      <c r="D669" s="38" t="s">
        <v>52</v>
      </c>
      <c r="E669" s="39" t="s">
        <v>50</v>
      </c>
      <c r="F669" s="40" t="s">
        <v>51</v>
      </c>
      <c r="G669" s="40"/>
      <c r="H669" s="40" t="s">
        <v>55</v>
      </c>
    </row>
    <row r="670" spans="1:10" ht="15.75">
      <c r="A670" s="29" t="s">
        <v>131</v>
      </c>
      <c r="B670" s="34">
        <f>SUMIF($J$638:$J$668,$J670,$H$638:$H$668)+SUMIF($J$576:$J$606,$J612,$H$576:$H$606)</f>
        <v>1.4583381666666666</v>
      </c>
      <c r="C670" s="35">
        <f>IFERROR((IF(B670="","",IF(B670&lt;$P$24,($P$24-B670),0))),"")</f>
        <v>0</v>
      </c>
      <c r="D670" s="34">
        <f>IFERROR((IF(B670="","",IF(B670&gt;=$P$24,$P$24,B670))),"")</f>
        <v>1.458337833333335</v>
      </c>
      <c r="E670" s="36">
        <f>IFERROR(IF(B670="","",IF(B670&lt;=$P$24,0,IF(B670&lt;$P$25,B670-$P$24,$P$26))),"")</f>
        <v>3.3333333160356915E-7</v>
      </c>
      <c r="F670" s="32">
        <f>IFERROR(IF(B670="","",IF(B670&gt;$P$25,B670-$P$25,0)),"")</f>
        <v>0</v>
      </c>
      <c r="G670" s="32"/>
      <c r="H670" s="42"/>
      <c r="J670" s="10">
        <v>44</v>
      </c>
    </row>
    <row r="671" spans="1:10" ht="15.75">
      <c r="A671" s="29" t="s">
        <v>132</v>
      </c>
      <c r="B671" s="34">
        <f>SUMIF($J$638:$J$668,$J671,$H$638:$H$668)</f>
        <v>1.4583381666666666</v>
      </c>
      <c r="C671" s="35">
        <f>IFERROR((IF(B671="","",IF(B671&lt;$P$24,($P$24-B671),0))),"")</f>
        <v>0</v>
      </c>
      <c r="D671" s="34">
        <f>IFERROR((IF(B671="","",IF(B671&gt;=$P$24,$P$24,B671))),"")</f>
        <v>1.458337833333335</v>
      </c>
      <c r="E671" s="36">
        <f>IFERROR(IF(B671="","",IF(B671&lt;=$P$24,0,IF(B671&lt;$P$25,B671-$P$24,$P$26))),"")</f>
        <v>3.3333333160356915E-7</v>
      </c>
      <c r="F671" s="32">
        <f>IFERROR(IF(B671="","",IF(B671&gt;$P$25,B671-$P$25,0)),"")</f>
        <v>0</v>
      </c>
      <c r="G671" s="32"/>
      <c r="H671" s="42"/>
      <c r="J671" s="10">
        <f>J670+1</f>
        <v>45</v>
      </c>
    </row>
    <row r="672" spans="1:10" ht="15.75">
      <c r="A672" s="29" t="s">
        <v>133</v>
      </c>
      <c r="B672" s="34">
        <f>SUMIF($J$638:$J$668,$J672,$H$638:$H$668)</f>
        <v>1.4583381666666666</v>
      </c>
      <c r="C672" s="35">
        <f>IFERROR((IF(B672="","",IF(B672&lt;$P$24,($P$24-B672),0))),"")</f>
        <v>0</v>
      </c>
      <c r="D672" s="34">
        <f>IFERROR((IF(B672="","",IF(B672&gt;=$P$24,$P$24,B672))),"")</f>
        <v>1.458337833333335</v>
      </c>
      <c r="E672" s="36">
        <f>IFERROR(IF(B672="","",IF(B672&lt;=$P$24,0,IF(B672&lt;$P$25,B672-$P$24,$P$26))),"")</f>
        <v>3.3333333160356915E-7</v>
      </c>
      <c r="F672" s="32">
        <f>IFERROR(IF(B672="","",IF(B672&gt;$P$25,B672-$P$25,0)),"")</f>
        <v>0</v>
      </c>
      <c r="G672" s="32"/>
      <c r="H672" s="42"/>
      <c r="J672" s="10">
        <f>J671+1</f>
        <v>46</v>
      </c>
    </row>
    <row r="673" spans="1:10" ht="15.75">
      <c r="A673" s="29" t="s">
        <v>134</v>
      </c>
      <c r="B673" s="34">
        <f>SUMIF($J$638:$J$668,$J673,$H$638:$H$668)</f>
        <v>1.4583381666666666</v>
      </c>
      <c r="C673" s="35">
        <f>IFERROR((IF(B673="","",IF(B673&lt;$P$24,($P$24-B673),0))),"")</f>
        <v>0</v>
      </c>
      <c r="D673" s="34">
        <f>IFERROR((IF(B673="","",IF(B673&gt;=$P$24,$P$24,B673))),"")</f>
        <v>1.458337833333335</v>
      </c>
      <c r="E673" s="36">
        <f>IFERROR(IF(B673="","",IF(B673&lt;=$P$24,0,IF(B673&lt;$P$25,B673-$P$24,$P$26))),"")</f>
        <v>3.3333333160356915E-7</v>
      </c>
      <c r="F673" s="32">
        <f>IFERROR(IF(B673="","",IF(B673&gt;$P$25,B673-$P$25,0)),"")</f>
        <v>0</v>
      </c>
      <c r="G673" s="32"/>
      <c r="H673" s="42"/>
      <c r="J673" s="10">
        <f>J672+1</f>
        <v>47</v>
      </c>
    </row>
    <row r="674" spans="1:10" ht="15.75">
      <c r="A674" s="29" t="s">
        <v>135</v>
      </c>
      <c r="B674" s="34">
        <f>SUMIF($J$638:$J$668,$J674,$H$638:$H$668)</f>
        <v>1.4583381666666666</v>
      </c>
      <c r="C674" s="35">
        <f>IFERROR((IF(B674="","",IF(B674&lt;$P$24,($P$24-B674),0))),"")</f>
        <v>0</v>
      </c>
      <c r="D674" s="34">
        <f>IFERROR((IF(B674="","",IF(B674&gt;=$P$24,$P$24,B674))),"")</f>
        <v>1.458337833333335</v>
      </c>
      <c r="E674" s="36">
        <f>IFERROR(IF(B674="","",IF(B674&lt;=$P$24,0,IF(B674&lt;$P$25,B674-$P$24,$P$26))),"")</f>
        <v>3.3333333160356915E-7</v>
      </c>
      <c r="F674" s="32">
        <f>IFERROR(IF(B674="","",IF(B674&gt;$P$25,B674-$P$25,0)),"")</f>
        <v>0</v>
      </c>
      <c r="G674" s="32"/>
      <c r="H674" s="42"/>
      <c r="J674" s="10">
        <f>J673+1</f>
        <v>48</v>
      </c>
    </row>
    <row r="675" spans="1:10" ht="15.75">
      <c r="A675" s="29"/>
      <c r="B675" s="34"/>
      <c r="C675" s="35"/>
      <c r="D675" s="34" t="str">
        <f>IFERROR((IF(B675="","",IF(B675&gt;=$P$24,$P$24,B675))),"")</f>
        <v/>
      </c>
      <c r="E675" s="36"/>
      <c r="F675" s="32"/>
      <c r="G675" s="32"/>
      <c r="H675" s="42"/>
    </row>
    <row r="676" spans="1:10">
      <c r="A676" s="12" t="s">
        <v>19</v>
      </c>
      <c r="B676" s="33">
        <f>SUM(B670:B675)</f>
        <v>7.291690833333333</v>
      </c>
      <c r="C676" s="33">
        <f>SUM(C670:C675)</f>
        <v>0</v>
      </c>
      <c r="D676" s="33">
        <f>SUM(D670:D675)</f>
        <v>7.291689166666675</v>
      </c>
      <c r="E676" s="33">
        <f>SUM(E670:E675)</f>
        <v>1.6666666580178457E-6</v>
      </c>
      <c r="F676" s="33">
        <f>SUM(F670:F675)</f>
        <v>0</v>
      </c>
      <c r="G676" s="33"/>
      <c r="H676" s="43">
        <f>($AD$3*$AC$3*24)+(E676*24*$AC$4)+($AC$5*F676*24)-(C676*$AC$3*24)</f>
        <v>1600.0005274708972</v>
      </c>
    </row>
    <row r="683" spans="1:10" ht="81" customHeight="1">
      <c r="D683" s="53" t="s">
        <v>0</v>
      </c>
      <c r="E683" s="53"/>
      <c r="F683" s="53"/>
      <c r="G683" s="53"/>
      <c r="H683" s="53"/>
      <c r="I683" s="53"/>
    </row>
    <row r="684" spans="1:10">
      <c r="D684" s="53"/>
      <c r="E684" s="53"/>
      <c r="F684" s="53"/>
      <c r="G684" s="53"/>
      <c r="H684" s="53"/>
      <c r="I684" s="53"/>
    </row>
    <row r="685" spans="1:10" ht="32.25" customHeight="1">
      <c r="D685" s="53"/>
      <c r="E685" s="53"/>
      <c r="F685" s="53"/>
      <c r="G685" s="53"/>
      <c r="H685" s="53"/>
      <c r="I685" s="53"/>
    </row>
    <row r="686" spans="1:10">
      <c r="D686" s="54" t="s">
        <v>1</v>
      </c>
      <c r="E686" s="54"/>
      <c r="F686" s="54"/>
      <c r="G686" s="54"/>
      <c r="H686" s="54"/>
      <c r="I686" s="54"/>
    </row>
    <row r="687" spans="1:10">
      <c r="D687" s="54"/>
      <c r="E687" s="54"/>
      <c r="F687" s="54"/>
      <c r="G687" s="54"/>
      <c r="H687" s="54"/>
      <c r="I687" s="54"/>
    </row>
    <row r="689" spans="1:10" ht="26.25">
      <c r="A689" s="9" t="s">
        <v>2</v>
      </c>
      <c r="B689" s="67">
        <f>$B$627</f>
        <v>1</v>
      </c>
      <c r="C689" s="67"/>
      <c r="D689" s="67"/>
      <c r="G689" s="55" t="s">
        <v>75</v>
      </c>
      <c r="H689" s="56"/>
    </row>
    <row r="690" spans="1:10" ht="26.25">
      <c r="A690" s="9" t="s">
        <v>3</v>
      </c>
      <c r="B690" s="65" t="str">
        <f>VLOOKUP(B689,Numero,2,FALSE)</f>
        <v>SMITH</v>
      </c>
      <c r="C690" s="65"/>
      <c r="D690" s="65"/>
      <c r="G690" s="57">
        <v>2014</v>
      </c>
      <c r="H690" s="58"/>
    </row>
    <row r="691" spans="1:10" ht="26.25">
      <c r="A691" s="9" t="s">
        <v>4</v>
      </c>
      <c r="B691" s="65" t="str">
        <f>VLOOKUP(B689,Numero,3,FALSE)</f>
        <v>Allan</v>
      </c>
      <c r="C691" s="65"/>
      <c r="D691" s="65"/>
      <c r="G691" s="59"/>
      <c r="H691" s="60"/>
    </row>
    <row r="692" spans="1:10" ht="21">
      <c r="A692" s="9" t="s">
        <v>6</v>
      </c>
      <c r="B692" s="62" t="str">
        <f>VLOOKUP(B689,Numero,5,FALSE)</f>
        <v>12 rue des tilleuls</v>
      </c>
      <c r="C692" s="63"/>
      <c r="D692" s="64"/>
    </row>
    <row r="693" spans="1:10" ht="21">
      <c r="A693" s="9" t="s">
        <v>7</v>
      </c>
      <c r="B693" s="62">
        <f>VLOOKUP(B689,Numero,6,FALSE)</f>
        <v>57000</v>
      </c>
      <c r="C693" s="63"/>
      <c r="D693" s="64"/>
    </row>
    <row r="694" spans="1:10" ht="21">
      <c r="A694" s="9" t="s">
        <v>8</v>
      </c>
      <c r="B694" s="62" t="str">
        <f>VLOOKUP(B689,Numero,7,FALSE)</f>
        <v>Metz</v>
      </c>
      <c r="C694" s="63"/>
      <c r="D694" s="64"/>
    </row>
    <row r="695" spans="1:10" ht="18.75">
      <c r="A695" s="9" t="s">
        <v>9</v>
      </c>
      <c r="B695" s="66" t="str">
        <f>VLOOKUP(B689,Numero,4,FALSE)</f>
        <v>Direction</v>
      </c>
      <c r="C695" s="66"/>
      <c r="D695" s="66"/>
    </row>
    <row r="696" spans="1:10" ht="15.75">
      <c r="A696" s="9" t="s">
        <v>11</v>
      </c>
      <c r="B696" s="61" t="s">
        <v>71</v>
      </c>
      <c r="C696" s="61"/>
      <c r="D696" s="61"/>
    </row>
    <row r="698" spans="1:10" ht="15.75" thickBot="1"/>
    <row r="699" spans="1:10" ht="30.75" thickBot="1">
      <c r="A699" s="18"/>
      <c r="B699" s="24" t="s">
        <v>13</v>
      </c>
      <c r="C699" s="19" t="s">
        <v>14</v>
      </c>
      <c r="D699" s="19" t="s">
        <v>15</v>
      </c>
      <c r="E699" s="19" t="s">
        <v>16</v>
      </c>
      <c r="F699" s="19" t="s">
        <v>17</v>
      </c>
      <c r="G699" s="19" t="s">
        <v>18</v>
      </c>
      <c r="H699" s="20" t="s">
        <v>19</v>
      </c>
      <c r="J699" s="10" t="s">
        <v>78</v>
      </c>
    </row>
    <row r="700" spans="1:10" ht="15.75">
      <c r="A700" s="25">
        <f>DATE($G$690,MONTH(1&amp;$G$689),1)</f>
        <v>41974</v>
      </c>
      <c r="B700" s="23" t="str">
        <f>IF(AND(WEEKDAY($A700,2)&lt;6,COUNTIF(JF,$A700)=0),INDEX($L$18:$O$18,,COLUMN()-1),"")</f>
        <v>Présent</v>
      </c>
      <c r="C700" s="51">
        <f>IF(AND(WEEKDAY($A700,2)&lt;6,COUNTIF(JF,$A700)=0),INDEX($L$18:$O$18,,COLUMN()-1),"")</f>
        <v>0.29166756666666699</v>
      </c>
      <c r="D700" s="51">
        <f>IF(AND(WEEKDAY($A700,2)&lt;6,COUNTIF(JF,$A700)=0),INDEX($L$18:$O$18,,COLUMN()-1),"")</f>
        <v>0.61458526666666702</v>
      </c>
      <c r="E700" s="51">
        <f>IF(AND(WEEKDAY($A700,2)&lt;6,COUNTIF(JF,$A700)=0),INDEX($L$18:$O$18,,COLUMN()-1),"")</f>
        <v>3.1250066666666701E-2</v>
      </c>
      <c r="F700" s="31">
        <f>IFERROR(IF(H700="","",(H700-G700)),"")</f>
        <v>0.29166666666666669</v>
      </c>
      <c r="G700" s="31">
        <f>IFERROR(IF(H700&lt;$P$22,$P$23,IF(H700&gt;$P$22,(H700-$P$22))),"")</f>
        <v>9.6666666665745637E-7</v>
      </c>
      <c r="H700" s="31">
        <f>IFERROR(IF(E700="","",D700-C700-E700),"")</f>
        <v>0.29166763333333334</v>
      </c>
      <c r="J700" s="10">
        <f>WEEKNUM(A700,2)</f>
        <v>49</v>
      </c>
    </row>
    <row r="701" spans="1:10" ht="15.75">
      <c r="A701" s="1">
        <f>A700+1</f>
        <v>41975</v>
      </c>
      <c r="B701" s="23" t="str">
        <f>IF(AND(WEEKDAY($A701,2)&lt;6,COUNTIF(JF,$A701)=0),INDEX($L$18:$O$18,,COLUMN()-1),"")</f>
        <v>Présent</v>
      </c>
      <c r="C701" s="51">
        <f>IF(AND(WEEKDAY($A701,2)&lt;6,COUNTIF(JF,$A701)=0),INDEX($L$18:$O$18,,COLUMN()-1),"")</f>
        <v>0.29166756666666699</v>
      </c>
      <c r="D701" s="51">
        <f>IF(AND(WEEKDAY($A701,2)&lt;6,COUNTIF(JF,$A701)=0),INDEX($L$18:$O$18,,COLUMN()-1),"")</f>
        <v>0.61458526666666702</v>
      </c>
      <c r="E701" s="51">
        <f>IF(AND(WEEKDAY($A701,2)&lt;6,COUNTIF(JF,$A701)=0),INDEX($L$18:$O$18,,COLUMN()-1),"")</f>
        <v>3.1250066666666701E-2</v>
      </c>
      <c r="F701" s="31">
        <f>IFERROR(IF(H701="","",(H701-G701)),"")</f>
        <v>0.29166666666666669</v>
      </c>
      <c r="G701" s="31">
        <f>IFERROR(IF(H701&lt;$P$22,$P$23,IF(H701&gt;$P$22,(H701-$P$22))),"")</f>
        <v>9.6666666665745637E-7</v>
      </c>
      <c r="H701" s="31">
        <f>IFERROR(IF(E701="","",D701-C701-E701),"")</f>
        <v>0.29166763333333334</v>
      </c>
      <c r="J701" s="10">
        <f>WEEKNUM(A701,2)</f>
        <v>49</v>
      </c>
    </row>
    <row r="702" spans="1:10" ht="15.75">
      <c r="A702" s="1">
        <f>A701+1</f>
        <v>41976</v>
      </c>
      <c r="B702" s="23" t="str">
        <f>IF(AND(WEEKDAY($A702,2)&lt;6,COUNTIF(JF,$A702)=0),INDEX($L$18:$O$18,,COLUMN()-1),"")</f>
        <v>Présent</v>
      </c>
      <c r="C702" s="51">
        <f>IF(AND(WEEKDAY($A702,2)&lt;6,COUNTIF(JF,$A702)=0),INDEX($L$18:$O$18,,COLUMN()-1),"")</f>
        <v>0.29166756666666699</v>
      </c>
      <c r="D702" s="51">
        <f>IF(AND(WEEKDAY($A702,2)&lt;6,COUNTIF(JF,$A702)=0),INDEX($L$18:$O$18,,COLUMN()-1),"")</f>
        <v>0.61458526666666702</v>
      </c>
      <c r="E702" s="51">
        <f>IF(AND(WEEKDAY($A702,2)&lt;6,COUNTIF(JF,$A702)=0),INDEX($L$18:$O$18,,COLUMN()-1),"")</f>
        <v>3.1250066666666701E-2</v>
      </c>
      <c r="F702" s="31">
        <f>IFERROR(IF(H702="","",(H702-G702)),"")</f>
        <v>0.29166666666666669</v>
      </c>
      <c r="G702" s="31">
        <f>IFERROR(IF(H702&lt;$P$22,$P$23,IF(H702&gt;$P$22,(H702-$P$22))),"")</f>
        <v>9.6666666665745637E-7</v>
      </c>
      <c r="H702" s="31">
        <f>IFERROR(IF(E702="","",D702-C702-E702),"")</f>
        <v>0.29166763333333334</v>
      </c>
      <c r="J702" s="10">
        <f>WEEKNUM(A702,2)</f>
        <v>49</v>
      </c>
    </row>
    <row r="703" spans="1:10" ht="15.75">
      <c r="A703" s="1">
        <f>A702+1</f>
        <v>41977</v>
      </c>
      <c r="B703" s="23" t="str">
        <f>IF(AND(WEEKDAY($A703,2)&lt;6,COUNTIF(JF,$A703)=0),INDEX($L$18:$O$18,,COLUMN()-1),"")</f>
        <v>Présent</v>
      </c>
      <c r="C703" s="51">
        <f>IF(AND(WEEKDAY($A703,2)&lt;6,COUNTIF(JF,$A703)=0),INDEX($L$18:$O$18,,COLUMN()-1),"")</f>
        <v>0.29166756666666699</v>
      </c>
      <c r="D703" s="51">
        <f>IF(AND(WEEKDAY($A703,2)&lt;6,COUNTIF(JF,$A703)=0),INDEX($L$18:$O$18,,COLUMN()-1),"")</f>
        <v>0.61458526666666702</v>
      </c>
      <c r="E703" s="51">
        <f>IF(AND(WEEKDAY($A703,2)&lt;6,COUNTIF(JF,$A703)=0),INDEX($L$18:$O$18,,COLUMN()-1),"")</f>
        <v>3.1250066666666701E-2</v>
      </c>
      <c r="F703" s="31">
        <f>IFERROR(IF(H703="","",(H703-G703)),"")</f>
        <v>0.29166666666666669</v>
      </c>
      <c r="G703" s="31">
        <f>IFERROR(IF(H703&lt;$P$22,$P$23,IF(H703&gt;$P$22,(H703-$P$22))),"")</f>
        <v>9.6666666665745637E-7</v>
      </c>
      <c r="H703" s="31">
        <f>IFERROR(IF(E703="","",D703-C703-E703),"")</f>
        <v>0.29166763333333334</v>
      </c>
      <c r="J703" s="10">
        <f>WEEKNUM(A703,2)</f>
        <v>49</v>
      </c>
    </row>
    <row r="704" spans="1:10" ht="15.75">
      <c r="A704" s="1">
        <f>A703+1</f>
        <v>41978</v>
      </c>
      <c r="B704" s="23" t="str">
        <f>IF(AND(WEEKDAY($A704,2)&lt;6,COUNTIF(JF,$A704)=0),INDEX($L$18:$O$18,,COLUMN()-1),"")</f>
        <v>Présent</v>
      </c>
      <c r="C704" s="51">
        <f>IF(AND(WEEKDAY($A704,2)&lt;6,COUNTIF(JF,$A704)=0),INDEX($L$18:$O$18,,COLUMN()-1),"")</f>
        <v>0.29166756666666699</v>
      </c>
      <c r="D704" s="51">
        <f>IF(AND(WEEKDAY($A704,2)&lt;6,COUNTIF(JF,$A704)=0),INDEX($L$18:$O$18,,COLUMN()-1),"")</f>
        <v>0.61458526666666702</v>
      </c>
      <c r="E704" s="51">
        <f>IF(AND(WEEKDAY($A704,2)&lt;6,COUNTIF(JF,$A704)=0),INDEX($L$18:$O$18,,COLUMN()-1),"")</f>
        <v>3.1250066666666701E-2</v>
      </c>
      <c r="F704" s="31">
        <f>IFERROR(IF(H704="","",(H704-G704)),"")</f>
        <v>0.29166666666666669</v>
      </c>
      <c r="G704" s="31">
        <f>IFERROR(IF(H704&lt;$P$22,$P$23,IF(H704&gt;$P$22,(H704-$P$22))),"")</f>
        <v>9.6666666665745637E-7</v>
      </c>
      <c r="H704" s="31">
        <f>IFERROR(IF(E704="","",D704-C704-E704),"")</f>
        <v>0.29166763333333334</v>
      </c>
      <c r="J704" s="10">
        <f>WEEKNUM(A704,2)</f>
        <v>49</v>
      </c>
    </row>
    <row r="705" spans="1:10" ht="15.75">
      <c r="A705" s="1">
        <f>A704+1</f>
        <v>41979</v>
      </c>
      <c r="B705" s="23" t="str">
        <f>IF(AND(WEEKDAY($A705,2)&lt;6,COUNTIF(JF,$A705)=0),INDEX($L$18:$O$18,,COLUMN()-1),"")</f>
        <v/>
      </c>
      <c r="C705" s="51" t="str">
        <f>IF(AND(WEEKDAY($A705,2)&lt;6,COUNTIF(JF,$A705)=0),INDEX($L$18:$O$18,,COLUMN()-1),"")</f>
        <v/>
      </c>
      <c r="D705" s="51" t="str">
        <f>IF(AND(WEEKDAY($A705,2)&lt;6,COUNTIF(JF,$A705)=0),INDEX($L$18:$O$18,,COLUMN()-1),"")</f>
        <v/>
      </c>
      <c r="E705" s="51" t="str">
        <f>IF(AND(WEEKDAY($A705,2)&lt;6,COUNTIF(JF,$A705)=0),INDEX($L$18:$O$18,,COLUMN()-1),"")</f>
        <v/>
      </c>
      <c r="F705" s="31" t="str">
        <f>IFERROR(IF(H705="","",(H705-G705)),"")</f>
        <v/>
      </c>
      <c r="G705" s="31" t="str">
        <f>IFERROR(IF(H705&lt;$P$22,$P$23,IF(H705&gt;$P$22,(H705-$P$22))),"")</f>
        <v/>
      </c>
      <c r="H705" s="31" t="str">
        <f>IFERROR(IF(E705="","",D705-C705-E705),"")</f>
        <v/>
      </c>
      <c r="J705" s="10">
        <f>WEEKNUM(A705,2)</f>
        <v>49</v>
      </c>
    </row>
    <row r="706" spans="1:10" ht="15.75">
      <c r="A706" s="1">
        <f>A705+1</f>
        <v>41980</v>
      </c>
      <c r="B706" s="23" t="str">
        <f>IF(AND(WEEKDAY($A706,2)&lt;6,COUNTIF(JF,$A706)=0),INDEX($L$18:$O$18,,COLUMN()-1),"")</f>
        <v/>
      </c>
      <c r="C706" s="51" t="str">
        <f>IF(AND(WEEKDAY($A706,2)&lt;6,COUNTIF(JF,$A706)=0),INDEX($L$18:$O$18,,COLUMN()-1),"")</f>
        <v/>
      </c>
      <c r="D706" s="51" t="str">
        <f>IF(AND(WEEKDAY($A706,2)&lt;6,COUNTIF(JF,$A706)=0),INDEX($L$18:$O$18,,COLUMN()-1),"")</f>
        <v/>
      </c>
      <c r="E706" s="51" t="str">
        <f>IF(AND(WEEKDAY($A706,2)&lt;6,COUNTIF(JF,$A706)=0),INDEX($L$18:$O$18,,COLUMN()-1),"")</f>
        <v/>
      </c>
      <c r="F706" s="31" t="str">
        <f>IFERROR(IF(H706="","",(H706-G706)),"")</f>
        <v/>
      </c>
      <c r="G706" s="31" t="str">
        <f>IFERROR(IF(H706&lt;$P$22,$P$23,IF(H706&gt;$P$22,(H706-$P$22))),"")</f>
        <v/>
      </c>
      <c r="H706" s="31" t="str">
        <f>IFERROR(IF(E706="","",D706-C706-E706),"")</f>
        <v/>
      </c>
      <c r="J706" s="10">
        <f>WEEKNUM(A706,2)</f>
        <v>49</v>
      </c>
    </row>
    <row r="707" spans="1:10" ht="15.75">
      <c r="A707" s="1">
        <f>A706+1</f>
        <v>41981</v>
      </c>
      <c r="B707" s="23" t="str">
        <f>IF(AND(WEEKDAY($A707,2)&lt;6,COUNTIF(JF,$A707)=0),INDEX($L$18:$O$18,,COLUMN()-1),"")</f>
        <v>Présent</v>
      </c>
      <c r="C707" s="51">
        <f>IF(AND(WEEKDAY($A707,2)&lt;6,COUNTIF(JF,$A707)=0),INDEX($L$18:$O$18,,COLUMN()-1),"")</f>
        <v>0.29166756666666699</v>
      </c>
      <c r="D707" s="51">
        <f>IF(AND(WEEKDAY($A707,2)&lt;6,COUNTIF(JF,$A707)=0),INDEX($L$18:$O$18,,COLUMN()-1),"")</f>
        <v>0.61458526666666702</v>
      </c>
      <c r="E707" s="51">
        <f>IF(AND(WEEKDAY($A707,2)&lt;6,COUNTIF(JF,$A707)=0),INDEX($L$18:$O$18,,COLUMN()-1),"")</f>
        <v>3.1250066666666701E-2</v>
      </c>
      <c r="F707" s="31">
        <f>IFERROR(IF(H707="","",(H707-G707)),"")</f>
        <v>0.29166666666666669</v>
      </c>
      <c r="G707" s="31">
        <f>IFERROR(IF(H707&lt;$P$22,$P$23,IF(H707&gt;$P$22,(H707-$P$22))),"")</f>
        <v>9.6666666665745637E-7</v>
      </c>
      <c r="H707" s="31">
        <f>IFERROR(IF(E707="","",D707-C707-E707),"")</f>
        <v>0.29166763333333334</v>
      </c>
      <c r="J707" s="10">
        <f>WEEKNUM(A707,2)</f>
        <v>50</v>
      </c>
    </row>
    <row r="708" spans="1:10" ht="15.75">
      <c r="A708" s="1">
        <f>A707+1</f>
        <v>41982</v>
      </c>
      <c r="B708" s="23" t="str">
        <f>IF(AND(WEEKDAY($A708,2)&lt;6,COUNTIF(JF,$A708)=0),INDEX($L$18:$O$18,,COLUMN()-1),"")</f>
        <v>Présent</v>
      </c>
      <c r="C708" s="51">
        <f>IF(AND(WEEKDAY($A708,2)&lt;6,COUNTIF(JF,$A708)=0),INDEX($L$18:$O$18,,COLUMN()-1),"")</f>
        <v>0.29166756666666699</v>
      </c>
      <c r="D708" s="51">
        <f>IF(AND(WEEKDAY($A708,2)&lt;6,COUNTIF(JF,$A708)=0),INDEX($L$18:$O$18,,COLUMN()-1),"")</f>
        <v>0.61458526666666702</v>
      </c>
      <c r="E708" s="51">
        <f>IF(AND(WEEKDAY($A708,2)&lt;6,COUNTIF(JF,$A708)=0),INDEX($L$18:$O$18,,COLUMN()-1),"")</f>
        <v>3.1250066666666701E-2</v>
      </c>
      <c r="F708" s="31">
        <f>IFERROR(IF(H708="","",(H708-G708)),"")</f>
        <v>0.29166666666666669</v>
      </c>
      <c r="G708" s="31">
        <f>IFERROR(IF(H708&lt;$P$22,$P$23,IF(H708&gt;$P$22,(H708-$P$22))),"")</f>
        <v>9.6666666665745637E-7</v>
      </c>
      <c r="H708" s="31">
        <f>IFERROR(IF(E708="","",D708-C708-E708),"")</f>
        <v>0.29166763333333334</v>
      </c>
      <c r="J708" s="10">
        <f>WEEKNUM(A708,2)</f>
        <v>50</v>
      </c>
    </row>
    <row r="709" spans="1:10" ht="15.75">
      <c r="A709" s="1">
        <f>A708+1</f>
        <v>41983</v>
      </c>
      <c r="B709" s="23" t="str">
        <f>IF(AND(WEEKDAY($A709,2)&lt;6,COUNTIF(JF,$A709)=0),INDEX($L$18:$O$18,,COLUMN()-1),"")</f>
        <v>Présent</v>
      </c>
      <c r="C709" s="51">
        <f>IF(AND(WEEKDAY($A709,2)&lt;6,COUNTIF(JF,$A709)=0),INDEX($L$18:$O$18,,COLUMN()-1),"")</f>
        <v>0.29166756666666699</v>
      </c>
      <c r="D709" s="51">
        <f>IF(AND(WEEKDAY($A709,2)&lt;6,COUNTIF(JF,$A709)=0),INDEX($L$18:$O$18,,COLUMN()-1),"")</f>
        <v>0.61458526666666702</v>
      </c>
      <c r="E709" s="51">
        <f>IF(AND(WEEKDAY($A709,2)&lt;6,COUNTIF(JF,$A709)=0),INDEX($L$18:$O$18,,COLUMN()-1),"")</f>
        <v>3.1250066666666701E-2</v>
      </c>
      <c r="F709" s="31">
        <f>IFERROR(IF(H709="","",(H709-G709)),"")</f>
        <v>0.29166666666666669</v>
      </c>
      <c r="G709" s="31">
        <f>IFERROR(IF(H709&lt;$P$22,$P$23,IF(H709&gt;$P$22,(H709-$P$22))),"")</f>
        <v>9.6666666665745637E-7</v>
      </c>
      <c r="H709" s="31">
        <f>IFERROR(IF(E709="","",D709-C709-E709),"")</f>
        <v>0.29166763333333334</v>
      </c>
      <c r="J709" s="10">
        <f>WEEKNUM(A709,2)</f>
        <v>50</v>
      </c>
    </row>
    <row r="710" spans="1:10" ht="15.75">
      <c r="A710" s="1">
        <f>A709+1</f>
        <v>41984</v>
      </c>
      <c r="B710" s="23" t="str">
        <f>IF(AND(WEEKDAY($A710,2)&lt;6,COUNTIF(JF,$A710)=0),INDEX($L$18:$O$18,,COLUMN()-1),"")</f>
        <v>Présent</v>
      </c>
      <c r="C710" s="51">
        <f>IF(AND(WEEKDAY($A710,2)&lt;6,COUNTIF(JF,$A710)=0),INDEX($L$18:$O$18,,COLUMN()-1),"")</f>
        <v>0.29166756666666699</v>
      </c>
      <c r="D710" s="51">
        <f>IF(AND(WEEKDAY($A710,2)&lt;6,COUNTIF(JF,$A710)=0),INDEX($L$18:$O$18,,COLUMN()-1),"")</f>
        <v>0.61458526666666702</v>
      </c>
      <c r="E710" s="51">
        <f>IF(AND(WEEKDAY($A710,2)&lt;6,COUNTIF(JF,$A710)=0),INDEX($L$18:$O$18,,COLUMN()-1),"")</f>
        <v>3.1250066666666701E-2</v>
      </c>
      <c r="F710" s="31">
        <f>IFERROR(IF(H710="","",(H710-G710)),"")</f>
        <v>0.29166666666666669</v>
      </c>
      <c r="G710" s="31">
        <f>IFERROR(IF(H710&lt;$P$22,$P$23,IF(H710&gt;$P$22,(H710-$P$22))),"")</f>
        <v>9.6666666665745637E-7</v>
      </c>
      <c r="H710" s="31">
        <f>IFERROR(IF(E710="","",D710-C710-E710),"")</f>
        <v>0.29166763333333334</v>
      </c>
      <c r="J710" s="10">
        <f>WEEKNUM(A710,2)</f>
        <v>50</v>
      </c>
    </row>
    <row r="711" spans="1:10" ht="15.75">
      <c r="A711" s="1">
        <f>A710+1</f>
        <v>41985</v>
      </c>
      <c r="B711" s="23" t="str">
        <f>IF(AND(WEEKDAY($A711,2)&lt;6,COUNTIF(JF,$A711)=0),INDEX($L$18:$O$18,,COLUMN()-1),"")</f>
        <v>Présent</v>
      </c>
      <c r="C711" s="51">
        <f>IF(AND(WEEKDAY($A711,2)&lt;6,COUNTIF(JF,$A711)=0),INDEX($L$18:$O$18,,COLUMN()-1),"")</f>
        <v>0.29166756666666699</v>
      </c>
      <c r="D711" s="51">
        <f>IF(AND(WEEKDAY($A711,2)&lt;6,COUNTIF(JF,$A711)=0),INDEX($L$18:$O$18,,COLUMN()-1),"")</f>
        <v>0.61458526666666702</v>
      </c>
      <c r="E711" s="51">
        <f>IF(AND(WEEKDAY($A711,2)&lt;6,COUNTIF(JF,$A711)=0),INDEX($L$18:$O$18,,COLUMN()-1),"")</f>
        <v>3.1250066666666701E-2</v>
      </c>
      <c r="F711" s="31">
        <f>IFERROR(IF(H711="","",(H711-G711)),"")</f>
        <v>0.29166666666666669</v>
      </c>
      <c r="G711" s="31">
        <f>IFERROR(IF(H711&lt;$P$22,$P$23,IF(H711&gt;$P$22,(H711-$P$22))),"")</f>
        <v>9.6666666665745637E-7</v>
      </c>
      <c r="H711" s="31">
        <f>IFERROR(IF(E711="","",D711-C711-E711),"")</f>
        <v>0.29166763333333334</v>
      </c>
      <c r="J711" s="10">
        <f>WEEKNUM(A711,2)</f>
        <v>50</v>
      </c>
    </row>
    <row r="712" spans="1:10" ht="15.75">
      <c r="A712" s="1">
        <f>A711+1</f>
        <v>41986</v>
      </c>
      <c r="B712" s="23" t="str">
        <f>IF(AND(WEEKDAY($A712,2)&lt;6,COUNTIF(JF,$A712)=0),INDEX($L$18:$O$18,,COLUMN()-1),"")</f>
        <v/>
      </c>
      <c r="C712" s="51" t="str">
        <f>IF(AND(WEEKDAY($A712,2)&lt;6,COUNTIF(JF,$A712)=0),INDEX($L$18:$O$18,,COLUMN()-1),"")</f>
        <v/>
      </c>
      <c r="D712" s="51" t="str">
        <f>IF(AND(WEEKDAY($A712,2)&lt;6,COUNTIF(JF,$A712)=0),INDEX($L$18:$O$18,,COLUMN()-1),"")</f>
        <v/>
      </c>
      <c r="E712" s="51" t="str">
        <f>IF(AND(WEEKDAY($A712,2)&lt;6,COUNTIF(JF,$A712)=0),INDEX($L$18:$O$18,,COLUMN()-1),"")</f>
        <v/>
      </c>
      <c r="F712" s="31" t="str">
        <f>IFERROR(IF(H712="","",(H712-G712)),"")</f>
        <v/>
      </c>
      <c r="G712" s="31" t="str">
        <f>IFERROR(IF(H712&lt;$P$22,$P$23,IF(H712&gt;$P$22,(H712-$P$22))),"")</f>
        <v/>
      </c>
      <c r="H712" s="31" t="str">
        <f>IFERROR(IF(E712="","",D712-C712-E712),"")</f>
        <v/>
      </c>
      <c r="J712" s="10">
        <f>WEEKNUM(A712,2)</f>
        <v>50</v>
      </c>
    </row>
    <row r="713" spans="1:10" ht="15.75">
      <c r="A713" s="1">
        <f>A712+1</f>
        <v>41987</v>
      </c>
      <c r="B713" s="23" t="str">
        <f>IF(AND(WEEKDAY($A713,2)&lt;6,COUNTIF(JF,$A713)=0),INDEX($L$18:$O$18,,COLUMN()-1),"")</f>
        <v/>
      </c>
      <c r="C713" s="51" t="str">
        <f>IF(AND(WEEKDAY($A713,2)&lt;6,COUNTIF(JF,$A713)=0),INDEX($L$18:$O$18,,COLUMN()-1),"")</f>
        <v/>
      </c>
      <c r="D713" s="51" t="str">
        <f>IF(AND(WEEKDAY($A713,2)&lt;6,COUNTIF(JF,$A713)=0),INDEX($L$18:$O$18,,COLUMN()-1),"")</f>
        <v/>
      </c>
      <c r="E713" s="51" t="str">
        <f>IF(AND(WEEKDAY($A713,2)&lt;6,COUNTIF(JF,$A713)=0),INDEX($L$18:$O$18,,COLUMN()-1),"")</f>
        <v/>
      </c>
      <c r="F713" s="31" t="str">
        <f>IFERROR(IF(H713="","",(H713-G713)),"")</f>
        <v/>
      </c>
      <c r="G713" s="31" t="str">
        <f>IFERROR(IF(H713&lt;$P$22,$P$23,IF(H713&gt;$P$22,(H713-$P$22))),"")</f>
        <v/>
      </c>
      <c r="H713" s="31" t="str">
        <f>IFERROR(IF(E713="","",D713-C713-E713),"")</f>
        <v/>
      </c>
      <c r="J713" s="10">
        <f>WEEKNUM(A713,2)</f>
        <v>50</v>
      </c>
    </row>
    <row r="714" spans="1:10" ht="15.75">
      <c r="A714" s="1">
        <f>A713+1</f>
        <v>41988</v>
      </c>
      <c r="B714" s="23" t="str">
        <f>IF(AND(WEEKDAY($A714,2)&lt;6,COUNTIF(JF,$A714)=0),INDEX($L$18:$O$18,,COLUMN()-1),"")</f>
        <v>Présent</v>
      </c>
      <c r="C714" s="51">
        <f>IF(AND(WEEKDAY($A714,2)&lt;6,COUNTIF(JF,$A714)=0),INDEX($L$18:$O$18,,COLUMN()-1),"")</f>
        <v>0.29166756666666699</v>
      </c>
      <c r="D714" s="51">
        <f>IF(AND(WEEKDAY($A714,2)&lt;6,COUNTIF(JF,$A714)=0),INDEX($L$18:$O$18,,COLUMN()-1),"")</f>
        <v>0.61458526666666702</v>
      </c>
      <c r="E714" s="51">
        <f>IF(AND(WEEKDAY($A714,2)&lt;6,COUNTIF(JF,$A714)=0),INDEX($L$18:$O$18,,COLUMN()-1),"")</f>
        <v>3.1250066666666701E-2</v>
      </c>
      <c r="F714" s="31">
        <f>IFERROR(IF(H714="","",(H714-G714)),"")</f>
        <v>0.29166666666666669</v>
      </c>
      <c r="G714" s="31">
        <f>IFERROR(IF(H714&lt;$P$22,$P$23,IF(H714&gt;$P$22,(H714-$P$22))),"")</f>
        <v>9.6666666665745637E-7</v>
      </c>
      <c r="H714" s="31">
        <f>IFERROR(IF(E714="","",D714-C714-E714),"")</f>
        <v>0.29166763333333334</v>
      </c>
      <c r="J714" s="10">
        <f>WEEKNUM(A714,2)</f>
        <v>51</v>
      </c>
    </row>
    <row r="715" spans="1:10" ht="15.75">
      <c r="A715" s="1">
        <f>A714+1</f>
        <v>41989</v>
      </c>
      <c r="B715" s="23" t="str">
        <f>IF(AND(WEEKDAY($A715,2)&lt;6,COUNTIF(JF,$A715)=0),INDEX($L$18:$O$18,,COLUMN()-1),"")</f>
        <v>Présent</v>
      </c>
      <c r="C715" s="51">
        <f>IF(AND(WEEKDAY($A715,2)&lt;6,COUNTIF(JF,$A715)=0),INDEX($L$18:$O$18,,COLUMN()-1),"")</f>
        <v>0.29166756666666699</v>
      </c>
      <c r="D715" s="51">
        <f>IF(AND(WEEKDAY($A715,2)&lt;6,COUNTIF(JF,$A715)=0),INDEX($L$18:$O$18,,COLUMN()-1),"")</f>
        <v>0.61458526666666702</v>
      </c>
      <c r="E715" s="51">
        <f>IF(AND(WEEKDAY($A715,2)&lt;6,COUNTIF(JF,$A715)=0),INDEX($L$18:$O$18,,COLUMN()-1),"")</f>
        <v>3.1250066666666701E-2</v>
      </c>
      <c r="F715" s="31">
        <f>IFERROR(IF(H715="","",(H715-G715)),"")</f>
        <v>0.29166666666666669</v>
      </c>
      <c r="G715" s="31">
        <f>IFERROR(IF(H715&lt;$P$22,$P$23,IF(H715&gt;$P$22,(H715-$P$22))),"")</f>
        <v>9.6666666665745637E-7</v>
      </c>
      <c r="H715" s="31">
        <f>IFERROR(IF(E715="","",D715-C715-E715),"")</f>
        <v>0.29166763333333334</v>
      </c>
      <c r="J715" s="10">
        <f>WEEKNUM(A715,2)</f>
        <v>51</v>
      </c>
    </row>
    <row r="716" spans="1:10" ht="15.75">
      <c r="A716" s="1">
        <f>A715+1</f>
        <v>41990</v>
      </c>
      <c r="B716" s="23" t="str">
        <f>IF(AND(WEEKDAY($A716,2)&lt;6,COUNTIF(JF,$A716)=0),INDEX($L$18:$O$18,,COLUMN()-1),"")</f>
        <v>Présent</v>
      </c>
      <c r="C716" s="51">
        <f>IF(AND(WEEKDAY($A716,2)&lt;6,COUNTIF(JF,$A716)=0),INDEX($L$18:$O$18,,COLUMN()-1),"")</f>
        <v>0.29166756666666699</v>
      </c>
      <c r="D716" s="51">
        <f>IF(AND(WEEKDAY($A716,2)&lt;6,COUNTIF(JF,$A716)=0),INDEX($L$18:$O$18,,COLUMN()-1),"")</f>
        <v>0.61458526666666702</v>
      </c>
      <c r="E716" s="51">
        <f>IF(AND(WEEKDAY($A716,2)&lt;6,COUNTIF(JF,$A716)=0),INDEX($L$18:$O$18,,COLUMN()-1),"")</f>
        <v>3.1250066666666701E-2</v>
      </c>
      <c r="F716" s="31">
        <f>IFERROR(IF(H716="","",(H716-G716)),"")</f>
        <v>0.29166666666666669</v>
      </c>
      <c r="G716" s="31">
        <f>IFERROR(IF(H716&lt;$P$22,$P$23,IF(H716&gt;$P$22,(H716-$P$22))),"")</f>
        <v>9.6666666665745637E-7</v>
      </c>
      <c r="H716" s="31">
        <f>IFERROR(IF(E716="","",D716-C716-E716),"")</f>
        <v>0.29166763333333334</v>
      </c>
      <c r="J716" s="10">
        <f>WEEKNUM(A716,2)</f>
        <v>51</v>
      </c>
    </row>
    <row r="717" spans="1:10" ht="15.75">
      <c r="A717" s="1">
        <f>A716+1</f>
        <v>41991</v>
      </c>
      <c r="B717" s="23" t="str">
        <f>IF(AND(WEEKDAY($A717,2)&lt;6,COUNTIF(JF,$A717)=0),INDEX($L$18:$O$18,,COLUMN()-1),"")</f>
        <v>Présent</v>
      </c>
      <c r="C717" s="51">
        <f>IF(AND(WEEKDAY($A717,2)&lt;6,COUNTIF(JF,$A717)=0),INDEX($L$18:$O$18,,COLUMN()-1),"")</f>
        <v>0.29166756666666699</v>
      </c>
      <c r="D717" s="51">
        <f>IF(AND(WEEKDAY($A717,2)&lt;6,COUNTIF(JF,$A717)=0),INDEX($L$18:$O$18,,COLUMN()-1),"")</f>
        <v>0.61458526666666702</v>
      </c>
      <c r="E717" s="51">
        <f>IF(AND(WEEKDAY($A717,2)&lt;6,COUNTIF(JF,$A717)=0),INDEX($L$18:$O$18,,COLUMN()-1),"")</f>
        <v>3.1250066666666701E-2</v>
      </c>
      <c r="F717" s="31">
        <f>IFERROR(IF(H717="","",(H717-G717)),"")</f>
        <v>0.29166666666666669</v>
      </c>
      <c r="G717" s="31">
        <f>IFERROR(IF(H717&lt;$P$22,$P$23,IF(H717&gt;$P$22,(H717-$P$22))),"")</f>
        <v>9.6666666665745637E-7</v>
      </c>
      <c r="H717" s="31">
        <f>IFERROR(IF(E717="","",D717-C717-E717),"")</f>
        <v>0.29166763333333334</v>
      </c>
      <c r="J717" s="10">
        <f>WEEKNUM(A717,2)</f>
        <v>51</v>
      </c>
    </row>
    <row r="718" spans="1:10" ht="15.75">
      <c r="A718" s="1">
        <f>A717+1</f>
        <v>41992</v>
      </c>
      <c r="B718" s="23" t="str">
        <f>IF(AND(WEEKDAY($A718,2)&lt;6,COUNTIF(JF,$A718)=0),INDEX($L$18:$O$18,,COLUMN()-1),"")</f>
        <v>Présent</v>
      </c>
      <c r="C718" s="51">
        <f>IF(AND(WEEKDAY($A718,2)&lt;6,COUNTIF(JF,$A718)=0),INDEX($L$18:$O$18,,COLUMN()-1),"")</f>
        <v>0.29166756666666699</v>
      </c>
      <c r="D718" s="51">
        <f>IF(AND(WEEKDAY($A718,2)&lt;6,COUNTIF(JF,$A718)=0),INDEX($L$18:$O$18,,COLUMN()-1),"")</f>
        <v>0.61458526666666702</v>
      </c>
      <c r="E718" s="51">
        <f>IF(AND(WEEKDAY($A718,2)&lt;6,COUNTIF(JF,$A718)=0),INDEX($L$18:$O$18,,COLUMN()-1),"")</f>
        <v>3.1250066666666701E-2</v>
      </c>
      <c r="F718" s="31">
        <f>IFERROR(IF(H718="","",(H718-G718)),"")</f>
        <v>0.29166666666666669</v>
      </c>
      <c r="G718" s="31">
        <f>IFERROR(IF(H718&lt;$P$22,$P$23,IF(H718&gt;$P$22,(H718-$P$22))),"")</f>
        <v>9.6666666665745637E-7</v>
      </c>
      <c r="H718" s="31">
        <f>IFERROR(IF(E718="","",D718-C718-E718),"")</f>
        <v>0.29166763333333334</v>
      </c>
      <c r="J718" s="10">
        <f>WEEKNUM(A718,2)</f>
        <v>51</v>
      </c>
    </row>
    <row r="719" spans="1:10" ht="15.75">
      <c r="A719" s="1">
        <f>A718+1</f>
        <v>41993</v>
      </c>
      <c r="B719" s="23" t="str">
        <f>IF(AND(WEEKDAY($A719,2)&lt;6,COUNTIF(JF,$A719)=0),INDEX($L$18:$O$18,,COLUMN()-1),"")</f>
        <v/>
      </c>
      <c r="C719" s="51" t="str">
        <f>IF(AND(WEEKDAY($A719,2)&lt;6,COUNTIF(JF,$A719)=0),INDEX($L$18:$O$18,,COLUMN()-1),"")</f>
        <v/>
      </c>
      <c r="D719" s="51" t="str">
        <f>IF(AND(WEEKDAY($A719,2)&lt;6,COUNTIF(JF,$A719)=0),INDEX($L$18:$O$18,,COLUMN()-1),"")</f>
        <v/>
      </c>
      <c r="E719" s="51" t="str">
        <f>IF(AND(WEEKDAY($A719,2)&lt;6,COUNTIF(JF,$A719)=0),INDEX($L$18:$O$18,,COLUMN()-1),"")</f>
        <v/>
      </c>
      <c r="F719" s="31" t="str">
        <f>IFERROR(IF(H719="","",(H719-G719)),"")</f>
        <v/>
      </c>
      <c r="G719" s="31" t="str">
        <f>IFERROR(IF(H719&lt;$P$22,$P$23,IF(H719&gt;$P$22,(H719-$P$22))),"")</f>
        <v/>
      </c>
      <c r="H719" s="31" t="str">
        <f>IFERROR(IF(E719="","",D719-C719-E719),"")</f>
        <v/>
      </c>
      <c r="J719" s="10">
        <f>WEEKNUM(A719,2)</f>
        <v>51</v>
      </c>
    </row>
    <row r="720" spans="1:10" ht="15.75">
      <c r="A720" s="1">
        <f>A719+1</f>
        <v>41994</v>
      </c>
      <c r="B720" s="23" t="str">
        <f>IF(AND(WEEKDAY($A720,2)&lt;6,COUNTIF(JF,$A720)=0),INDEX($L$18:$O$18,,COLUMN()-1),"")</f>
        <v/>
      </c>
      <c r="C720" s="51" t="str">
        <f>IF(AND(WEEKDAY($A720,2)&lt;6,COUNTIF(JF,$A720)=0),INDEX($L$18:$O$18,,COLUMN()-1),"")</f>
        <v/>
      </c>
      <c r="D720" s="51" t="str">
        <f>IF(AND(WEEKDAY($A720,2)&lt;6,COUNTIF(JF,$A720)=0),INDEX($L$18:$O$18,,COLUMN()-1),"")</f>
        <v/>
      </c>
      <c r="E720" s="51" t="str">
        <f>IF(AND(WEEKDAY($A720,2)&lt;6,COUNTIF(JF,$A720)=0),INDEX($L$18:$O$18,,COLUMN()-1),"")</f>
        <v/>
      </c>
      <c r="F720" s="31" t="str">
        <f>IFERROR(IF(H720="","",(H720-G720)),"")</f>
        <v/>
      </c>
      <c r="G720" s="31" t="str">
        <f>IFERROR(IF(H720&lt;$P$22,$P$23,IF(H720&gt;$P$22,(H720-$P$22))),"")</f>
        <v/>
      </c>
      <c r="H720" s="31" t="str">
        <f>IFERROR(IF(E720="","",D720-C720-E720),"")</f>
        <v/>
      </c>
      <c r="J720" s="10">
        <f>WEEKNUM(A720,2)</f>
        <v>51</v>
      </c>
    </row>
    <row r="721" spans="1:10" ht="15.75">
      <c r="A721" s="1">
        <f>A720+1</f>
        <v>41995</v>
      </c>
      <c r="B721" s="23" t="str">
        <f>IF(AND(WEEKDAY($A721,2)&lt;6,COUNTIF(JF,$A721)=0),INDEX($L$18:$O$18,,COLUMN()-1),"")</f>
        <v>Présent</v>
      </c>
      <c r="C721" s="51">
        <f>IF(AND(WEEKDAY($A721,2)&lt;6,COUNTIF(JF,$A721)=0),INDEX($L$18:$O$18,,COLUMN()-1),"")</f>
        <v>0.29166756666666699</v>
      </c>
      <c r="D721" s="51">
        <f>IF(AND(WEEKDAY($A721,2)&lt;6,COUNTIF(JF,$A721)=0),INDEX($L$18:$O$18,,COLUMN()-1),"")</f>
        <v>0.61458526666666702</v>
      </c>
      <c r="E721" s="51">
        <f>IF(AND(WEEKDAY($A721,2)&lt;6,COUNTIF(JF,$A721)=0),INDEX($L$18:$O$18,,COLUMN()-1),"")</f>
        <v>3.1250066666666701E-2</v>
      </c>
      <c r="F721" s="31">
        <f>IFERROR(IF(H721="","",(H721-G721)),"")</f>
        <v>0.29166666666666669</v>
      </c>
      <c r="G721" s="31">
        <f>IFERROR(IF(H721&lt;$P$22,$P$23,IF(H721&gt;$P$22,(H721-$P$22))),"")</f>
        <v>9.6666666665745637E-7</v>
      </c>
      <c r="H721" s="31">
        <f>IFERROR(IF(E721="","",D721-C721-E721),"")</f>
        <v>0.29166763333333334</v>
      </c>
      <c r="J721" s="10">
        <f>WEEKNUM(A721,2)</f>
        <v>52</v>
      </c>
    </row>
    <row r="722" spans="1:10" ht="15.75">
      <c r="A722" s="1">
        <f>A721+1</f>
        <v>41996</v>
      </c>
      <c r="B722" s="23" t="str">
        <f>IF(AND(WEEKDAY($A722,2)&lt;6,COUNTIF(JF,$A722)=0),INDEX($L$18:$O$18,,COLUMN()-1),"")</f>
        <v>Présent</v>
      </c>
      <c r="C722" s="51">
        <f>IF(AND(WEEKDAY($A722,2)&lt;6,COUNTIF(JF,$A722)=0),INDEX($L$18:$O$18,,COLUMN()-1),"")</f>
        <v>0.29166756666666699</v>
      </c>
      <c r="D722" s="51">
        <f>IF(AND(WEEKDAY($A722,2)&lt;6,COUNTIF(JF,$A722)=0),INDEX($L$18:$O$18,,COLUMN()-1),"")</f>
        <v>0.61458526666666702</v>
      </c>
      <c r="E722" s="51">
        <f>IF(AND(WEEKDAY($A722,2)&lt;6,COUNTIF(JF,$A722)=0),INDEX($L$18:$O$18,,COLUMN()-1),"")</f>
        <v>3.1250066666666701E-2</v>
      </c>
      <c r="F722" s="31">
        <f>IFERROR(IF(H722="","",(H722-G722)),"")</f>
        <v>0.29166666666666669</v>
      </c>
      <c r="G722" s="31">
        <f>IFERROR(IF(H722&lt;$P$22,$P$23,IF(H722&gt;$P$22,(H722-$P$22))),"")</f>
        <v>9.6666666665745637E-7</v>
      </c>
      <c r="H722" s="31">
        <f>IFERROR(IF(E722="","",D722-C722-E722),"")</f>
        <v>0.29166763333333334</v>
      </c>
      <c r="J722" s="10">
        <f>WEEKNUM(A722,2)</f>
        <v>52</v>
      </c>
    </row>
    <row r="723" spans="1:10" ht="15.75">
      <c r="A723" s="1">
        <f>A722+1</f>
        <v>41997</v>
      </c>
      <c r="B723" s="23" t="str">
        <f>IF(AND(WEEKDAY($A723,2)&lt;6,COUNTIF(JF,$A723)=0),INDEX($L$18:$O$18,,COLUMN()-1),"")</f>
        <v>Présent</v>
      </c>
      <c r="C723" s="51">
        <f>IF(AND(WEEKDAY($A723,2)&lt;6,COUNTIF(JF,$A723)=0),INDEX($L$18:$O$18,,COLUMN()-1),"")</f>
        <v>0.29166756666666699</v>
      </c>
      <c r="D723" s="51">
        <f>IF(AND(WEEKDAY($A723,2)&lt;6,COUNTIF(JF,$A723)=0),INDEX($L$18:$O$18,,COLUMN()-1),"")</f>
        <v>0.61458526666666702</v>
      </c>
      <c r="E723" s="51">
        <f>IF(AND(WEEKDAY($A723,2)&lt;6,COUNTIF(JF,$A723)=0),INDEX($L$18:$O$18,,COLUMN()-1),"")</f>
        <v>3.1250066666666701E-2</v>
      </c>
      <c r="F723" s="31">
        <f>IFERROR(IF(H723="","",(H723-G723)),"")</f>
        <v>0.29166666666666669</v>
      </c>
      <c r="G723" s="31">
        <f>IFERROR(IF(H723&lt;$P$22,$P$23,IF(H723&gt;$P$22,(H723-$P$22))),"")</f>
        <v>9.6666666665745637E-7</v>
      </c>
      <c r="H723" s="31">
        <f>IFERROR(IF(E723="","",D723-C723-E723),"")</f>
        <v>0.29166763333333334</v>
      </c>
      <c r="J723" s="10">
        <f>WEEKNUM(A723,2)</f>
        <v>52</v>
      </c>
    </row>
    <row r="724" spans="1:10" ht="15.75">
      <c r="A724" s="1">
        <f>A723+1</f>
        <v>41998</v>
      </c>
      <c r="B724" s="23" t="str">
        <f>IF(AND(WEEKDAY($A724,2)&lt;6,COUNTIF(JF,$A724)=1),INDEX($L$19:$O$19,,COLUMN()-1),"")</f>
        <v>Absent</v>
      </c>
      <c r="C724" s="51">
        <f>IF(AND(WEEKDAY($A724,2)&lt;6,COUNTIF(JF,$A724)=1),INDEX($L$19:$O$19,,COLUMN()-1),"")</f>
        <v>0.29166756666666699</v>
      </c>
      <c r="D724" s="51">
        <f>IF(AND(WEEKDAY($A724,2)&lt;6,COUNTIF(JF,$A724)=1),INDEX($L$19:$O$19,,COLUMN()-1),"")</f>
        <v>0.61458526666666702</v>
      </c>
      <c r="E724" s="51">
        <f>IF(AND(WEEKDAY($A724,2)&lt;6,COUNTIF(JF,$A724)=1),INDEX($L$19:$O$19,,COLUMN()-1),"")</f>
        <v>3.1250066666666701E-2</v>
      </c>
      <c r="F724" s="31">
        <f>IFERROR(IF(H724="","",(H724-G724)),"")</f>
        <v>0.29166666666666669</v>
      </c>
      <c r="G724" s="31">
        <f>IFERROR(IF(H724&lt;$P$22,$P$23,IF(H724&gt;$P$22,(H724-$P$22))),"")</f>
        <v>9.6666666665745637E-7</v>
      </c>
      <c r="H724" s="31">
        <f>IFERROR(IF(E724="","",D724-C724-E724),"")</f>
        <v>0.29166763333333334</v>
      </c>
      <c r="J724" s="10">
        <f>WEEKNUM(A724,2)</f>
        <v>52</v>
      </c>
    </row>
    <row r="725" spans="1:10" ht="15.75">
      <c r="A725" s="1">
        <f>A724+1</f>
        <v>41999</v>
      </c>
      <c r="B725" s="23" t="str">
        <f>IF(AND(WEEKDAY($A725,2)&lt;6,COUNTIF(JF,$A725)=1),INDEX($L$19:$O$19,,COLUMN()-1),"")</f>
        <v>Absent</v>
      </c>
      <c r="C725" s="51">
        <f>IF(AND(WEEKDAY($A725,2)&lt;6,COUNTIF(JF,$A725)=1),INDEX($L$19:$O$19,,COLUMN()-1),"")</f>
        <v>0.29166756666666699</v>
      </c>
      <c r="D725" s="51">
        <f>IF(AND(WEEKDAY($A725,2)&lt;6,COUNTIF(JF,$A725)=1),INDEX($L$19:$O$19,,COLUMN()-1),"")</f>
        <v>0.61458526666666702</v>
      </c>
      <c r="E725" s="51">
        <f>IF(AND(WEEKDAY($A725,2)&lt;6,COUNTIF(JF,$A725)=1),INDEX($L$19:$O$19,,COLUMN()-1),"")</f>
        <v>3.1250066666666701E-2</v>
      </c>
      <c r="F725" s="31">
        <f>IFERROR(IF(H725="","",(H725-G725)),"")</f>
        <v>0.29166666666666669</v>
      </c>
      <c r="G725" s="31">
        <f>IFERROR(IF(H725&lt;$P$22,$P$23,IF(H725&gt;$P$22,(H725-$P$22))),"")</f>
        <v>9.6666666665745637E-7</v>
      </c>
      <c r="H725" s="31">
        <f>IFERROR(IF(E725="","",D725-C725-E725),"")</f>
        <v>0.29166763333333334</v>
      </c>
      <c r="J725" s="10">
        <f>WEEKNUM(A725,2)</f>
        <v>52</v>
      </c>
    </row>
    <row r="726" spans="1:10" ht="15.75">
      <c r="A726" s="1">
        <f>A725+1</f>
        <v>42000</v>
      </c>
      <c r="B726" s="23" t="str">
        <f>IF($A726="","",IF(AND(WEEKDAY($A726,2)&lt;6,COUNTIF(JF,$A726)=0),INDEX($L$18:$O$18,,COLUMN()-1),""))</f>
        <v/>
      </c>
      <c r="C726" s="51" t="str">
        <f>IF($A726="","",IF(AND(WEEKDAY($A726,2)&lt;6,COUNTIF(JF,$A726)=0),INDEX($L$18:$O$18,,COLUMN()-1),""))</f>
        <v/>
      </c>
      <c r="D726" s="51" t="str">
        <f>IF($A726="","",IF(AND(WEEKDAY($A726,2)&lt;6,COUNTIF(JF,$A726)=0),INDEX($L$18:$O$18,,COLUMN()-1),""))</f>
        <v/>
      </c>
      <c r="E726" s="51" t="str">
        <f>IF($A726="","",IF(AND(WEEKDAY($A726,2)&lt;6,COUNTIF(JF,$A726)=0),INDEX($L$18:$O$18,,COLUMN()-1),""))</f>
        <v/>
      </c>
      <c r="F726" s="31" t="str">
        <f>IFERROR(IF(H726="","",(H726-G726)),"")</f>
        <v/>
      </c>
      <c r="G726" s="31" t="str">
        <f>IFERROR(IF(H726&lt;$P$22,$P$23,IF(H726&gt;$P$22,(H726-$P$22))),"")</f>
        <v/>
      </c>
      <c r="H726" s="31" t="str">
        <f>IFERROR(IF(E726="","",D726-C726-E726),"")</f>
        <v/>
      </c>
      <c r="J726" s="10">
        <f>WEEKNUM(A726,2)</f>
        <v>52</v>
      </c>
    </row>
    <row r="727" spans="1:10" ht="15.75">
      <c r="A727" s="1">
        <f>A726+1</f>
        <v>42001</v>
      </c>
      <c r="B727" s="23" t="str">
        <f>IF($A727="","",IF(AND(WEEKDAY($A727,2)&lt;6,COUNTIF(JF,$A727)=0),INDEX($L$18:$O$18,,COLUMN()-1),""))</f>
        <v/>
      </c>
      <c r="C727" s="51" t="str">
        <f>IF($A727="","",IF(AND(WEEKDAY($A727,2)&lt;6,COUNTIF(JF,$A727)=0),INDEX($L$18:$O$18,,COLUMN()-1),""))</f>
        <v/>
      </c>
      <c r="D727" s="51" t="str">
        <f>IF($A727="","",IF(AND(WEEKDAY($A727,2)&lt;6,COUNTIF(JF,$A727)=0),INDEX($L$18:$O$18,,COLUMN()-1),""))</f>
        <v/>
      </c>
      <c r="E727" s="51" t="str">
        <f>IF($A727="","",IF(AND(WEEKDAY($A727,2)&lt;6,COUNTIF(JF,$A727)=0),INDEX($L$18:$O$18,,COLUMN()-1),""))</f>
        <v/>
      </c>
      <c r="F727" s="31" t="str">
        <f>IFERROR(IF(H727="","",(H727-G727)),"")</f>
        <v/>
      </c>
      <c r="G727" s="31" t="str">
        <f>IFERROR(IF(H727&lt;$P$22,$P$23,IF(H727&gt;$P$22,(H727-$P$22))),"")</f>
        <v/>
      </c>
      <c r="H727" s="31" t="str">
        <f>IFERROR(IF(E727="","",D727-C727-E727),"")</f>
        <v/>
      </c>
      <c r="J727" s="10">
        <f>IF(A727="","",WEEKNUM(A727,2))</f>
        <v>52</v>
      </c>
    </row>
    <row r="728" spans="1:10" ht="15.75">
      <c r="A728" s="1">
        <f>IF(A727="","",IF(MONTH(A727+1)=MONTH(A727),A727+1,""))</f>
        <v>42002</v>
      </c>
      <c r="B728" s="23" t="str">
        <f>IF($A728="","",IF(AND(WEEKDAY($A728,2)&lt;6,COUNTIF(JF,$A728)=0),INDEX($L$18:$O$18,,COLUMN()-1),""))</f>
        <v>Présent</v>
      </c>
      <c r="C728" s="51">
        <f>IF($A728="","",IF(AND(WEEKDAY($A728,2)&lt;6,COUNTIF(JF,$A728)=0),INDEX($L$18:$O$18,,COLUMN()-1),""))</f>
        <v>0.29166756666666699</v>
      </c>
      <c r="D728" s="51">
        <f>IF($A728="","",IF(AND(WEEKDAY($A728,2)&lt;6,COUNTIF(JF,$A728)=0),INDEX($L$18:$O$18,,COLUMN()-1),""))</f>
        <v>0.61458526666666702</v>
      </c>
      <c r="E728" s="51">
        <f>IF($A728="","",IF(AND(WEEKDAY($A728,2)&lt;6,COUNTIF(JF,$A728)=0),INDEX($L$18:$O$18,,COLUMN()-1),""))</f>
        <v>3.1250066666666701E-2</v>
      </c>
      <c r="F728" s="31">
        <f>IFERROR(IF(H728="","",(H728-G728)),"")</f>
        <v>0.29166666666666669</v>
      </c>
      <c r="G728" s="31">
        <f>IFERROR(IF(H728&lt;$P$22,$P$23,IF(H728&gt;$P$22,(H728-$P$22))),"")</f>
        <v>9.6666666665745637E-7</v>
      </c>
      <c r="H728" s="31">
        <f>IFERROR(IF(E728="","",D728-C728-E728),"")</f>
        <v>0.29166763333333334</v>
      </c>
      <c r="J728" s="10">
        <f>IF(A728="","",WEEKNUM(A728,2))</f>
        <v>53</v>
      </c>
    </row>
    <row r="729" spans="1:10" ht="15.75">
      <c r="A729" s="1">
        <f>IF(A728="","",IF(MONTH(A728+1)=MONTH(A728),A728+1,""))</f>
        <v>42003</v>
      </c>
      <c r="B729" s="23" t="str">
        <f>IF($A729="","",IF(AND(WEEKDAY($A729,2)&lt;6,COUNTIF(JF,$A729)=0),INDEX($L$18:$O$18,,COLUMN()-1),""))</f>
        <v>Présent</v>
      </c>
      <c r="C729" s="51">
        <f>IF($A729="","",IF(AND(WEEKDAY($A729,2)&lt;6,COUNTIF(JF,$A729)=0),INDEX($L$18:$O$18,,COLUMN()-1),""))</f>
        <v>0.29166756666666699</v>
      </c>
      <c r="D729" s="51">
        <f>IF($A729="","",IF(AND(WEEKDAY($A729,2)&lt;6,COUNTIF(JF,$A729)=0),INDEX($L$18:$O$18,,COLUMN()-1),""))</f>
        <v>0.61458526666666702</v>
      </c>
      <c r="E729" s="51">
        <f>IF($A729="","",IF(AND(WEEKDAY($A729,2)&lt;6,COUNTIF(JF,$A729)=0),INDEX($L$18:$O$18,,COLUMN()-1),""))</f>
        <v>3.1250066666666701E-2</v>
      </c>
      <c r="F729" s="31">
        <f>IFERROR(IF(H729="","",(H729-G729)),"")</f>
        <v>0.29166666666666669</v>
      </c>
      <c r="G729" s="31">
        <f>IFERROR(IF(H729&lt;$P$22,$P$23,IF(H729&gt;$P$22,(H729-$P$22))),"")</f>
        <v>9.6666666665745637E-7</v>
      </c>
      <c r="H729" s="31">
        <f>IFERROR(IF(E729="","",D729-C729-E729),"")</f>
        <v>0.29166763333333334</v>
      </c>
      <c r="J729" s="10">
        <f>IF(A729="","",WEEKNUM(A729,2))</f>
        <v>53</v>
      </c>
    </row>
    <row r="730" spans="1:10" ht="15.75">
      <c r="A730" s="1">
        <f>IF(A729="","",IF(MONTH(A729+1)=MONTH(A729),A729+1,""))</f>
        <v>42004</v>
      </c>
      <c r="B730" s="23" t="str">
        <f>IF($A730="","",IF(AND(WEEKDAY($A730,2)&lt;6,COUNTIF(JF,$A730)=0),INDEX($L$18:$O$18,,COLUMN()-1),""))</f>
        <v>Présent</v>
      </c>
      <c r="C730" s="51">
        <f>IF($A730="","",IF(AND(WEEKDAY($A730,2)&lt;6,COUNTIF(JF,$A730)=0),INDEX($L$18:$O$18,,COLUMN()-1),""))</f>
        <v>0.29166756666666699</v>
      </c>
      <c r="D730" s="51">
        <f>IF($A730="","",IF(AND(WEEKDAY($A730,2)&lt;6,COUNTIF(JF,$A730)=0),INDEX($L$18:$O$18,,COLUMN()-1),""))</f>
        <v>0.61458526666666702</v>
      </c>
      <c r="E730" s="51">
        <f>IF($A730="","",IF(AND(WEEKDAY($A730,2)&lt;6,COUNTIF(JF,$A730)=0),INDEX($L$18:$O$18,,COLUMN()-1),""))</f>
        <v>3.1250066666666701E-2</v>
      </c>
      <c r="F730" s="31">
        <f>IFERROR(IF(H730="","",(H730-G730)),"")</f>
        <v>0.29166666666666669</v>
      </c>
      <c r="G730" s="31">
        <f>IFERROR(IF(H730&lt;$P$22,$P$23,IF(H730&gt;$P$22,(H730-$P$22))),"")</f>
        <v>9.6666666665745637E-7</v>
      </c>
      <c r="H730" s="31">
        <f>IFERROR(IF(E730="","",D730-C730-E730),"")</f>
        <v>0.29166763333333334</v>
      </c>
      <c r="J730" s="10">
        <f>IF(A730="","",WEEKNUM(A730,2))</f>
        <v>53</v>
      </c>
    </row>
    <row r="731" spans="1:10" ht="47.25">
      <c r="A731" s="1"/>
      <c r="B731" s="37" t="s">
        <v>54</v>
      </c>
      <c r="C731" s="38" t="s">
        <v>53</v>
      </c>
      <c r="D731" s="38" t="s">
        <v>52</v>
      </c>
      <c r="E731" s="39" t="s">
        <v>50</v>
      </c>
      <c r="F731" s="40" t="s">
        <v>51</v>
      </c>
      <c r="G731" s="40"/>
      <c r="H731" s="40" t="s">
        <v>55</v>
      </c>
    </row>
    <row r="732" spans="1:10" ht="15.75">
      <c r="A732" s="29" t="s">
        <v>136</v>
      </c>
      <c r="B732" s="34">
        <f>SUMIF($J$700:$J$730,$J732,$H$700:$H$730)</f>
        <v>1.4583381666666666</v>
      </c>
      <c r="C732" s="35">
        <f>IFERROR((IF(B732="","",IF(B732&lt;$P$24,($P$24-B732),0))),"")</f>
        <v>0</v>
      </c>
      <c r="D732" s="34">
        <f>IFERROR((IF(B732="","",IF(B732&gt;=$P$24,$P$24,B732))),"")</f>
        <v>1.458337833333335</v>
      </c>
      <c r="E732" s="36">
        <f>IFERROR(IF(B732="","",IF(B732&lt;=$P$24,0,IF(B732&lt;$P$25,B732-$P$24,$P$26))),"")</f>
        <v>3.3333333160356915E-7</v>
      </c>
      <c r="F732" s="32">
        <f>IFERROR(IF(B732="","",IF(B732&gt;$P$25,B732-$P$25,0)),"")</f>
        <v>0</v>
      </c>
      <c r="G732" s="32"/>
      <c r="H732" s="42"/>
      <c r="J732" s="10">
        <v>49</v>
      </c>
    </row>
    <row r="733" spans="1:10" ht="15.75">
      <c r="A733" s="29" t="s">
        <v>137</v>
      </c>
      <c r="B733" s="34">
        <f>SUMIF($J$700:$J$730,$J733,$H$700:$H$730)</f>
        <v>1.4583381666666666</v>
      </c>
      <c r="C733" s="35">
        <f>IFERROR((IF(B733="","",IF(B733&lt;$P$24,($P$24-B733),0))),"")</f>
        <v>0</v>
      </c>
      <c r="D733" s="34">
        <f>IFERROR((IF(B733="","",IF(B733&gt;=$P$24,$P$24,B733))),"")</f>
        <v>1.458337833333335</v>
      </c>
      <c r="E733" s="36">
        <f>IFERROR(IF(B733="","",IF(B733&lt;=$P$24,0,IF(B733&lt;$P$25,B733-$P$24,$P$26))),"")</f>
        <v>3.3333333160356915E-7</v>
      </c>
      <c r="F733" s="32">
        <f>IFERROR(IF(B733="","",IF(B733&gt;$P$25,B733-$P$25,0)),"")</f>
        <v>0</v>
      </c>
      <c r="G733" s="32"/>
      <c r="H733" s="42"/>
      <c r="J733" s="10">
        <f>J732+1</f>
        <v>50</v>
      </c>
    </row>
    <row r="734" spans="1:10" ht="15.75">
      <c r="A734" s="29" t="s">
        <v>138</v>
      </c>
      <c r="B734" s="34">
        <f>SUMIF($J$700:$J$730,$J734,$H$700:$H$730)</f>
        <v>1.4583381666666666</v>
      </c>
      <c r="C734" s="35">
        <f>IFERROR((IF(B734="","",IF(B734&lt;$P$24,($P$24-B734),0))),"")</f>
        <v>0</v>
      </c>
      <c r="D734" s="34">
        <f>IFERROR((IF(B734="","",IF(B734&gt;=$P$24,$P$24,B734))),"")</f>
        <v>1.458337833333335</v>
      </c>
      <c r="E734" s="36">
        <f>IFERROR(IF(B734="","",IF(B734&lt;=$P$24,0,IF(B734&lt;$P$25,B734-$P$24,$P$26))),"")</f>
        <v>3.3333333160356915E-7</v>
      </c>
      <c r="F734" s="32">
        <f>IFERROR(IF(B734="","",IF(B734&gt;$P$25,B734-$P$25,0)),"")</f>
        <v>0</v>
      </c>
      <c r="G734" s="32"/>
      <c r="H734" s="42"/>
      <c r="J734" s="10">
        <f>J733+1</f>
        <v>51</v>
      </c>
    </row>
    <row r="735" spans="1:10" ht="15.75">
      <c r="A735" s="29" t="s">
        <v>139</v>
      </c>
      <c r="B735" s="34">
        <f>SUMIF($J$700:$J$730,$J735,$H$700:$H$730)</f>
        <v>1.4583381666666666</v>
      </c>
      <c r="C735" s="35">
        <f>IFERROR((IF(B735="","",IF(B735&lt;$P$24,($P$24-B735),0))),"")</f>
        <v>0</v>
      </c>
      <c r="D735" s="34">
        <f>IFERROR((IF(B735="","",IF(B735&gt;=$P$24,$P$24,B735))),"")</f>
        <v>1.458337833333335</v>
      </c>
      <c r="E735" s="36">
        <f>IFERROR(IF(B735="","",IF(B735&lt;=$P$24,0,IF(B735&lt;$P$25,B735-$P$24,$P$26))),"")</f>
        <v>3.3333333160356915E-7</v>
      </c>
      <c r="F735" s="32">
        <f>IFERROR(IF(B735="","",IF(B735&gt;$P$25,B735-$P$25,0)),"")</f>
        <v>0</v>
      </c>
      <c r="G735" s="32"/>
      <c r="H735" s="42"/>
      <c r="J735" s="10">
        <f>J734+1</f>
        <v>52</v>
      </c>
    </row>
    <row r="736" spans="1:10" ht="15.75">
      <c r="A736" s="29" t="s">
        <v>140</v>
      </c>
      <c r="B736" s="34">
        <f>SUMIF(J700:J730,J736,H700:H730)</f>
        <v>0.87500290000000003</v>
      </c>
      <c r="C736" s="35">
        <v>0</v>
      </c>
      <c r="D736" s="34">
        <f>B736</f>
        <v>0.87500290000000003</v>
      </c>
      <c r="E736" s="36">
        <v>0</v>
      </c>
      <c r="F736" s="32">
        <v>0</v>
      </c>
      <c r="G736" s="32"/>
      <c r="H736" s="42"/>
      <c r="J736" s="10">
        <f>J735+1</f>
        <v>53</v>
      </c>
    </row>
    <row r="737" spans="1:8" ht="15.75">
      <c r="A737" s="29"/>
      <c r="B737" s="34"/>
      <c r="C737" s="35"/>
      <c r="D737" s="34" t="str">
        <f>IFERROR((IF(B737="","",IF(B737&gt;=$P$24,$P$24,B737))),"")</f>
        <v/>
      </c>
      <c r="E737" s="36"/>
      <c r="F737" s="32"/>
      <c r="G737" s="32"/>
      <c r="H737" s="42"/>
    </row>
    <row r="738" spans="1:8">
      <c r="A738" s="12" t="s">
        <v>19</v>
      </c>
      <c r="B738" s="33">
        <f>SUM(B732:B737)</f>
        <v>6.7083555666666665</v>
      </c>
      <c r="C738" s="33">
        <f>SUM(C732:C737)</f>
        <v>0</v>
      </c>
      <c r="D738" s="33">
        <f>SUM(D732:D737)</f>
        <v>6.7083542333333401</v>
      </c>
      <c r="E738" s="33">
        <f>SUM(E732:E737)</f>
        <v>1.3333333264142766E-6</v>
      </c>
      <c r="F738" s="33">
        <f>SUM(F732:F737)</f>
        <v>0</v>
      </c>
      <c r="G738" s="33"/>
      <c r="H738" s="43">
        <f>($AD$3*$AC$3*24)+(E738*24*$AC$4)+($AC$5*F738*24)-(C738*$AC$3*24)</f>
        <v>1600.0004219767177</v>
      </c>
    </row>
  </sheetData>
  <mergeCells count="144">
    <mergeCell ref="B692:D692"/>
    <mergeCell ref="B693:D693"/>
    <mergeCell ref="B694:D694"/>
    <mergeCell ref="B695:D695"/>
    <mergeCell ref="B696:D696"/>
    <mergeCell ref="D683:I685"/>
    <mergeCell ref="D686:I687"/>
    <mergeCell ref="B689:D689"/>
    <mergeCell ref="G689:H689"/>
    <mergeCell ref="B690:D690"/>
    <mergeCell ref="G690:H691"/>
    <mergeCell ref="B691:D691"/>
    <mergeCell ref="B630:D630"/>
    <mergeCell ref="B631:D631"/>
    <mergeCell ref="B632:D632"/>
    <mergeCell ref="B633:D633"/>
    <mergeCell ref="B634:D634"/>
    <mergeCell ref="D621:I623"/>
    <mergeCell ref="D624:I625"/>
    <mergeCell ref="B627:D627"/>
    <mergeCell ref="G627:H627"/>
    <mergeCell ref="B628:D628"/>
    <mergeCell ref="G628:H629"/>
    <mergeCell ref="B629:D629"/>
    <mergeCell ref="B568:D568"/>
    <mergeCell ref="B569:D569"/>
    <mergeCell ref="B570:D570"/>
    <mergeCell ref="B571:D571"/>
    <mergeCell ref="B572:D572"/>
    <mergeCell ref="D559:I561"/>
    <mergeCell ref="D562:I563"/>
    <mergeCell ref="B565:D565"/>
    <mergeCell ref="G565:H565"/>
    <mergeCell ref="B566:D566"/>
    <mergeCell ref="G566:H567"/>
    <mergeCell ref="B567:D567"/>
    <mergeCell ref="B506:D506"/>
    <mergeCell ref="B507:D507"/>
    <mergeCell ref="B508:D508"/>
    <mergeCell ref="B509:D509"/>
    <mergeCell ref="B510:D510"/>
    <mergeCell ref="D497:I499"/>
    <mergeCell ref="D500:I501"/>
    <mergeCell ref="B503:D503"/>
    <mergeCell ref="G503:H503"/>
    <mergeCell ref="B504:D504"/>
    <mergeCell ref="G504:H505"/>
    <mergeCell ref="B505:D505"/>
    <mergeCell ref="B444:D444"/>
    <mergeCell ref="B445:D445"/>
    <mergeCell ref="B446:D446"/>
    <mergeCell ref="B447:D447"/>
    <mergeCell ref="B448:D448"/>
    <mergeCell ref="D435:I437"/>
    <mergeCell ref="D438:I439"/>
    <mergeCell ref="B441:D441"/>
    <mergeCell ref="G441:H441"/>
    <mergeCell ref="B442:D442"/>
    <mergeCell ref="G442:H443"/>
    <mergeCell ref="B443:D443"/>
    <mergeCell ref="B324:D324"/>
    <mergeCell ref="B320:D320"/>
    <mergeCell ref="B321:D321"/>
    <mergeCell ref="B322:D322"/>
    <mergeCell ref="B323:D323"/>
    <mergeCell ref="B260:D260"/>
    <mergeCell ref="B261:D261"/>
    <mergeCell ref="B262:D262"/>
    <mergeCell ref="B257:D257"/>
    <mergeCell ref="B258:D258"/>
    <mergeCell ref="B259:D259"/>
    <mergeCell ref="B382:D382"/>
    <mergeCell ref="B383:D383"/>
    <mergeCell ref="B384:D384"/>
    <mergeCell ref="B385:D385"/>
    <mergeCell ref="B386:D386"/>
    <mergeCell ref="D373:I375"/>
    <mergeCell ref="D376:I377"/>
    <mergeCell ref="B379:D379"/>
    <mergeCell ref="G379:H379"/>
    <mergeCell ref="B380:D380"/>
    <mergeCell ref="G380:H381"/>
    <mergeCell ref="B381:D381"/>
    <mergeCell ref="B69:D69"/>
    <mergeCell ref="G69:H69"/>
    <mergeCell ref="G70:H71"/>
    <mergeCell ref="D125:I127"/>
    <mergeCell ref="D128:I129"/>
    <mergeCell ref="B70:D70"/>
    <mergeCell ref="B71:D71"/>
    <mergeCell ref="B72:D72"/>
    <mergeCell ref="D311:I313"/>
    <mergeCell ref="G193:H193"/>
    <mergeCell ref="G194:H195"/>
    <mergeCell ref="B198:D198"/>
    <mergeCell ref="B199:D199"/>
    <mergeCell ref="B200:D200"/>
    <mergeCell ref="D249:I251"/>
    <mergeCell ref="D252:I253"/>
    <mergeCell ref="B255:D255"/>
    <mergeCell ref="G255:H255"/>
    <mergeCell ref="B256:D256"/>
    <mergeCell ref="G256:H257"/>
    <mergeCell ref="B193:D193"/>
    <mergeCell ref="B194:D194"/>
    <mergeCell ref="B195:D195"/>
    <mergeCell ref="B196:D196"/>
    <mergeCell ref="D314:I315"/>
    <mergeCell ref="B317:D317"/>
    <mergeCell ref="G317:H317"/>
    <mergeCell ref="B318:D318"/>
    <mergeCell ref="G318:H319"/>
    <mergeCell ref="B319:D319"/>
    <mergeCell ref="D187:I189"/>
    <mergeCell ref="D190:I191"/>
    <mergeCell ref="B131:D131"/>
    <mergeCell ref="B132:D132"/>
    <mergeCell ref="B133:D133"/>
    <mergeCell ref="B134:D134"/>
    <mergeCell ref="B135:D135"/>
    <mergeCell ref="B197:D197"/>
    <mergeCell ref="B73:D73"/>
    <mergeCell ref="B74:D74"/>
    <mergeCell ref="B75:D75"/>
    <mergeCell ref="B76:D76"/>
    <mergeCell ref="G131:H131"/>
    <mergeCell ref="G132:H133"/>
    <mergeCell ref="B136:D136"/>
    <mergeCell ref="B137:D137"/>
    <mergeCell ref="B138:D138"/>
    <mergeCell ref="D1:I3"/>
    <mergeCell ref="D4:I5"/>
    <mergeCell ref="G7:H7"/>
    <mergeCell ref="G8:H9"/>
    <mergeCell ref="D63:I65"/>
    <mergeCell ref="D66:I67"/>
    <mergeCell ref="B14:D14"/>
    <mergeCell ref="B12:D12"/>
    <mergeCell ref="B10:D10"/>
    <mergeCell ref="B8:D8"/>
    <mergeCell ref="B9:D9"/>
    <mergeCell ref="B13:D13"/>
    <mergeCell ref="B7:D7"/>
    <mergeCell ref="B11:D11"/>
  </mergeCells>
  <conditionalFormatting sqref="A18:H48">
    <cfRule type="expression" dxfId="51" priority="71">
      <formula>WEEKDAY($A18,2)&gt;5</formula>
    </cfRule>
    <cfRule type="expression" dxfId="50" priority="72">
      <formula>COUNTIF(JF,$A18)</formula>
    </cfRule>
  </conditionalFormatting>
  <conditionalFormatting sqref="L18:O18">
    <cfRule type="expression" dxfId="49" priority="69">
      <formula>WEEKDAY($A18,2)&gt;5</formula>
    </cfRule>
    <cfRule type="expression" dxfId="48" priority="70">
      <formula>COUNTIF(JF,$A18)</formula>
    </cfRule>
  </conditionalFormatting>
  <conditionalFormatting sqref="A700:H730">
    <cfRule type="expression" dxfId="47" priority="47">
      <formula>WEEKDAY($A700,2)&gt;5</formula>
    </cfRule>
    <cfRule type="expression" dxfId="46" priority="48">
      <formula>COUNTIF(JF,$A700)</formula>
    </cfRule>
  </conditionalFormatting>
  <conditionalFormatting sqref="A80:H110">
    <cfRule type="expression" dxfId="45" priority="67">
      <formula>WEEKDAY($A80,2)&gt;5</formula>
    </cfRule>
    <cfRule type="expression" dxfId="44" priority="68">
      <formula>COUNTIF(JF,$A80)</formula>
    </cfRule>
  </conditionalFormatting>
  <conditionalFormatting sqref="A142:H172">
    <cfRule type="expression" dxfId="43" priority="65">
      <formula>WEEKDAY($A142,2)&gt;5</formula>
    </cfRule>
    <cfRule type="expression" dxfId="42" priority="66">
      <formula>COUNTIF(JF,$A142)</formula>
    </cfRule>
  </conditionalFormatting>
  <conditionalFormatting sqref="A204:H234">
    <cfRule type="expression" dxfId="41" priority="63">
      <formula>WEEKDAY($A204,2)&gt;5</formula>
    </cfRule>
    <cfRule type="expression" dxfId="40" priority="64">
      <formula>COUNTIF(JF,$A204)</formula>
    </cfRule>
  </conditionalFormatting>
  <conditionalFormatting sqref="A266:H296">
    <cfRule type="expression" dxfId="39" priority="61">
      <formula>WEEKDAY($A266,2)&gt;5</formula>
    </cfRule>
    <cfRule type="expression" dxfId="38" priority="62">
      <formula>COUNTIF(JF,$A266)</formula>
    </cfRule>
  </conditionalFormatting>
  <conditionalFormatting sqref="A328:H358">
    <cfRule type="expression" dxfId="37" priority="59">
      <formula>WEEKDAY($A328,2)&gt;5</formula>
    </cfRule>
    <cfRule type="expression" dxfId="36" priority="60">
      <formula>COUNTIF(JF,$A328)</formula>
    </cfRule>
  </conditionalFormatting>
  <conditionalFormatting sqref="A390:H420">
    <cfRule type="expression" dxfId="35" priority="57">
      <formula>WEEKDAY($A390,2)&gt;5</formula>
    </cfRule>
    <cfRule type="expression" dxfId="34" priority="58">
      <formula>COUNTIF(JF,$A390)</formula>
    </cfRule>
  </conditionalFormatting>
  <conditionalFormatting sqref="A452:H482">
    <cfRule type="expression" dxfId="33" priority="55">
      <formula>WEEKDAY($A452,2)&gt;5</formula>
    </cfRule>
    <cfRule type="expression" dxfId="32" priority="56">
      <formula>COUNTIF(JF,$A452)</formula>
    </cfRule>
  </conditionalFormatting>
  <conditionalFormatting sqref="A514:H544">
    <cfRule type="expression" dxfId="31" priority="53">
      <formula>WEEKDAY($A514,2)&gt;5</formula>
    </cfRule>
    <cfRule type="expression" dxfId="30" priority="54">
      <formula>COUNTIF(JF,$A514)</formula>
    </cfRule>
  </conditionalFormatting>
  <conditionalFormatting sqref="A576:H606">
    <cfRule type="expression" dxfId="29" priority="51">
      <formula>WEEKDAY($A576,2)&gt;5</formula>
    </cfRule>
    <cfRule type="expression" dxfId="28" priority="52">
      <formula>COUNTIF(JF,$A576)</formula>
    </cfRule>
  </conditionalFormatting>
  <conditionalFormatting sqref="A638:H668">
    <cfRule type="expression" dxfId="27" priority="49">
      <formula>WEEKDAY($A638,2)&gt;5</formula>
    </cfRule>
    <cfRule type="expression" dxfId="26" priority="50">
      <formula>COUNTIF(JF,$A638)</formula>
    </cfRule>
  </conditionalFormatting>
  <conditionalFormatting sqref="L304:O304">
    <cfRule type="expression" dxfId="25" priority="35">
      <formula>WEEKDAY($A380,2)&gt;5</formula>
    </cfRule>
    <cfRule type="expression" dxfId="24" priority="36">
      <formula>COUNTIF(JF,$A380)</formula>
    </cfRule>
  </conditionalFormatting>
  <conditionalFormatting sqref="L366:O366">
    <cfRule type="expression" dxfId="23" priority="33">
      <formula>WEEKDAY($A442,2)&gt;5</formula>
    </cfRule>
    <cfRule type="expression" dxfId="22" priority="34">
      <formula>COUNTIF(JF,$A442)</formula>
    </cfRule>
  </conditionalFormatting>
  <conditionalFormatting sqref="L19:O19">
    <cfRule type="expression" dxfId="21" priority="21">
      <formula>WEEKDAY($A19,2)&gt;5</formula>
    </cfRule>
    <cfRule type="expression" dxfId="20" priority="22">
      <formula>COUNTIF(JF,$A19)</formula>
    </cfRule>
  </conditionalFormatting>
  <conditionalFormatting sqref="B224:E224">
    <cfRule type="expression" dxfId="19" priority="19">
      <formula>WEEKDAY($A224,2)&gt;5</formula>
    </cfRule>
    <cfRule type="expression" dxfId="18" priority="20">
      <formula>COUNTIF(JF,$A224)</formula>
    </cfRule>
  </conditionalFormatting>
  <conditionalFormatting sqref="B266:E266">
    <cfRule type="expression" dxfId="17" priority="17">
      <formula>WEEKDAY($A266,2)&gt;5</formula>
    </cfRule>
    <cfRule type="expression" dxfId="16" priority="18">
      <formula>COUNTIF(JF,$A266)</formula>
    </cfRule>
  </conditionalFormatting>
  <conditionalFormatting sqref="B273:E273">
    <cfRule type="expression" dxfId="15" priority="15">
      <formula>WEEKDAY($A273,2)&gt;5</formula>
    </cfRule>
    <cfRule type="expression" dxfId="14" priority="16">
      <formula>COUNTIF(JF,$A273)</formula>
    </cfRule>
  </conditionalFormatting>
  <conditionalFormatting sqref="B294:E294">
    <cfRule type="expression" dxfId="13" priority="13">
      <formula>WEEKDAY($A294,2)&gt;5</formula>
    </cfRule>
    <cfRule type="expression" dxfId="12" priority="14">
      <formula>COUNTIF(JF,$A294)</formula>
    </cfRule>
  </conditionalFormatting>
  <conditionalFormatting sqref="B336:E336">
    <cfRule type="expression" dxfId="11" priority="11">
      <formula>WEEKDAY($A336,2)&gt;5</formula>
    </cfRule>
    <cfRule type="expression" dxfId="10" priority="12">
      <formula>COUNTIF(JF,$A336)</formula>
    </cfRule>
  </conditionalFormatting>
  <conditionalFormatting sqref="B403:E403">
    <cfRule type="expression" dxfId="9" priority="9">
      <formula>WEEKDAY($A403,2)&gt;5</formula>
    </cfRule>
    <cfRule type="expression" dxfId="8" priority="10">
      <formula>COUNTIF(JF,$A403)</formula>
    </cfRule>
  </conditionalFormatting>
  <conditionalFormatting sqref="B466:E466">
    <cfRule type="expression" dxfId="7" priority="7">
      <formula>WEEKDAY($A466,2)&gt;5</formula>
    </cfRule>
    <cfRule type="expression" dxfId="6" priority="8">
      <formula>COUNTIF(JF,$A466)</formula>
    </cfRule>
  </conditionalFormatting>
  <conditionalFormatting sqref="B648:E648">
    <cfRule type="expression" dxfId="5" priority="5">
      <formula>WEEKDAY($A648,2)&gt;5</formula>
    </cfRule>
    <cfRule type="expression" dxfId="4" priority="6">
      <formula>COUNTIF(JF,$A648)</formula>
    </cfRule>
  </conditionalFormatting>
  <conditionalFormatting sqref="B724:E724">
    <cfRule type="expression" dxfId="3" priority="3">
      <formula>WEEKDAY($A724,2)&gt;5</formula>
    </cfRule>
    <cfRule type="expression" dxfId="2" priority="4">
      <formula>COUNTIF(JF,$A724)</formula>
    </cfRule>
  </conditionalFormatting>
  <conditionalFormatting sqref="B725:E725">
    <cfRule type="expression" dxfId="1" priority="1">
      <formula>WEEKDAY($A725,2)&gt;5</formula>
    </cfRule>
    <cfRule type="expression" dxfId="0" priority="2">
      <formula>COUNTIF(JF,$A725)</formula>
    </cfRule>
  </conditionalFormatting>
  <dataValidations count="8">
    <dataValidation type="list" allowBlank="1" showInputMessage="1" sqref="L304 L366 B700:B730 B514:B544 B328:B358 B204:B234 B142:B172 B80:B110 B18:B48 L18:L19 B266:B296 B390:B420 B576:B606 B452:B482 B638:B668">
      <formula1>$L$22:$L$28</formula1>
    </dataValidation>
    <dataValidation type="list" allowBlank="1" showInputMessage="1" sqref="M304 M366 C700:C730 C514:C544 C328:C358 C204:C234 C142:C172 C80:C110 C18:C48 M18:M19 C266:C296 C390:C420 C576:C606 C452:C482 C638:C668">
      <formula1>$M$22:$M$117</formula1>
    </dataValidation>
    <dataValidation type="list" allowBlank="1" showInputMessage="1" sqref="N304 N366 D700:D730 D514:D544 D328:D358 D204:D234 D142:D172 D80:D110 D18:D48 N18:N19 D266:D296 D390:D420 D576:D606 D452:D482 D638:D668">
      <formula1>$N$22:$N$117</formula1>
    </dataValidation>
    <dataValidation type="list" allowBlank="1" showInputMessage="1" sqref="O304 O366 E700:E730 E514:E544 E328:E358 E204:E234 E142:E172 E80:E110 E18:E48 O18:O19 E266:E296 E390:E420 E576:E606 E452:E482 E638:E668">
      <formula1>$O$22:$O$30</formula1>
    </dataValidation>
    <dataValidation type="list" allowBlank="1" showInputMessage="1" showErrorMessage="1" sqref="G689:H689 G503:H503 G379:H379 G255:H255 G131:H131 G69:H69 G7:H7 G193:H193 G317:H317 G441:H441 G565:H565 G627:H627">
      <formula1>$Q$22:$Q$33</formula1>
    </dataValidation>
    <dataValidation type="list" allowBlank="1" showInputMessage="1" showErrorMessage="1" sqref="G690:H691 G504:H505 G380:H381 G256:H257 G132:H133 G70:H71 G8:H9 G194:H195 G318:H319 G442:H443 G566:H567 G628:H629">
      <formula1>$R$22:$R$26</formula1>
    </dataValidation>
    <dataValidation type="list" allowBlank="1" showInputMessage="1" showErrorMessage="1" sqref="B696:D696 B510:D510 B386:D386 B262:D262 B138:D138 B76:D76 B14:D14 B200:D200 B324:D324 B448:D448 B572:D572 B634:D634">
      <formula1>$L$2:$L$5</formula1>
    </dataValidation>
    <dataValidation type="list" allowBlank="1" showInputMessage="1" showErrorMessage="1" sqref="W2:W7">
      <formula1>$M$2:$M$6</formula1>
    </dataValidation>
  </dataValidations>
  <pageMargins left="0.7" right="0.7" top="0.75" bottom="0.75" header="0.3" footer="0.3"/>
  <pageSetup paperSize="9" scale="52" orientation="portrait" horizontalDpi="200" verticalDpi="200" r:id="rId1"/>
  <rowBreaks count="11" manualBreakCount="11">
    <brk id="62" max="16383" man="1"/>
    <brk id="124" max="16383" man="1"/>
    <brk id="186" max="16383" man="1"/>
    <brk id="248" max="16383" man="1"/>
    <brk id="310" max="16383" man="1"/>
    <brk id="372" max="16383" man="1"/>
    <brk id="434" max="16383" man="1"/>
    <brk id="496" max="16383" man="1"/>
    <brk id="558" max="16383" man="1"/>
    <brk id="620" max="16383" man="1"/>
    <brk id="682" max="16383" man="1"/>
  </rowBreaks>
  <colBreaks count="2" manualBreakCount="2">
    <brk id="9" max="1048575" man="1"/>
    <brk id="19" max="743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Allan Lauberteaux</vt:lpstr>
      <vt:lpstr>date</vt:lpstr>
      <vt:lpstr>JF</vt:lpstr>
      <vt:lpstr>Numero</vt:lpstr>
      <vt:lpstr>'Allan Lauberteaux'!Zone_d_impression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Utilisateur</cp:lastModifiedBy>
  <cp:lastPrinted>2014-05-29T07:31:38Z</cp:lastPrinted>
  <dcterms:created xsi:type="dcterms:W3CDTF">2014-05-29T07:26:11Z</dcterms:created>
  <dcterms:modified xsi:type="dcterms:W3CDTF">2014-06-29T17:35:33Z</dcterms:modified>
</cp:coreProperties>
</file>