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720" yWindow="435" windowWidth="18300" windowHeight="7935" activeTab="3"/>
  </bookViews>
  <sheets>
    <sheet name="A COMPLETER" sheetId="1" r:id="rId1"/>
    <sheet name="Coller ici la Liste enq" sheetId="2" r:id="rId2"/>
    <sheet name="échantillon daté" sheetId="11" r:id="rId3"/>
    <sheet name="Plannings" sheetId="9" r:id="rId4"/>
    <sheet name="Enq." sheetId="3" r:id="rId5"/>
    <sheet name="Pré Suivi J" sheetId="8" r:id="rId6"/>
    <sheet name="TCD Payes" sheetId="6" r:id="rId7"/>
    <sheet name="TCD Suivi J" sheetId="7" r:id="rId8"/>
    <sheet name="Feuil5" sheetId="13" r:id="rId9"/>
  </sheets>
  <definedNames>
    <definedName name="_xlnm._FilterDatabase" localSheetId="1" hidden="1">'Coller ici la Liste enq'!$A$1:$AQ$5</definedName>
    <definedName name="_xlnm.Print_Titles" localSheetId="1">'Coller ici la Liste enq'!$1:$1</definedName>
    <definedName name="_xlnm.Print_Titles" localSheetId="3">Plannings!$3:$3</definedName>
    <definedName name="LigneFormules">Plannings!$M$2:$AG$2</definedName>
    <definedName name="_xlnm.Print_Area" localSheetId="3">Plannings!$A$3:$P$37</definedName>
  </definedNames>
  <calcPr calcId="125725"/>
  <pivotCaches>
    <pivotCache cacheId="11" r:id="rId10"/>
  </pivotCaches>
</workbook>
</file>

<file path=xl/calcChain.xml><?xml version="1.0" encoding="utf-8"?>
<calcChain xmlns="http://schemas.openxmlformats.org/spreadsheetml/2006/main">
  <c r="P38" i="9"/>
  <c r="X38"/>
  <c r="W38"/>
  <c r="V38"/>
  <c r="Z38" s="1"/>
  <c r="U38"/>
  <c r="AD38" s="1"/>
  <c r="R38"/>
  <c r="O38"/>
  <c r="N38"/>
  <c r="M38"/>
  <c r="Q38" s="1"/>
  <c r="X2"/>
  <c r="W2"/>
  <c r="V2"/>
  <c r="Z2" s="1"/>
  <c r="U2"/>
  <c r="R2"/>
  <c r="P2"/>
  <c r="O2"/>
  <c r="N2"/>
  <c r="M2"/>
  <c r="Q2" s="1"/>
  <c r="AD2" l="1"/>
  <c r="AA38"/>
  <c r="AB38"/>
  <c r="AC38"/>
  <c r="Y38"/>
  <c r="AE38"/>
  <c r="AF38" s="1"/>
  <c r="AG38" s="1"/>
  <c r="AA2"/>
  <c r="AB2" s="1"/>
  <c r="Y2"/>
  <c r="AE2"/>
  <c r="AF2" s="1"/>
  <c r="AG2" s="1"/>
  <c r="S2" s="1"/>
  <c r="T2" s="1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4"/>
  <c r="AC2" l="1"/>
  <c r="X37"/>
  <c r="W37" s="1"/>
  <c r="AA37" s="1"/>
  <c r="AC37" s="1"/>
  <c r="V37"/>
  <c r="R37"/>
  <c r="S38" s="1"/>
  <c r="T38" s="1"/>
  <c r="N37"/>
  <c r="Q37"/>
  <c r="X36"/>
  <c r="W36"/>
  <c r="V36"/>
  <c r="Z36" s="1"/>
  <c r="R36"/>
  <c r="P36"/>
  <c r="O36"/>
  <c r="N36"/>
  <c r="Q36"/>
  <c r="X35"/>
  <c r="W35" s="1"/>
  <c r="AA35" s="1"/>
  <c r="AC35" s="1"/>
  <c r="V35"/>
  <c r="R35"/>
  <c r="N35"/>
  <c r="Q35"/>
  <c r="X34"/>
  <c r="W34" s="1"/>
  <c r="AA34" s="1"/>
  <c r="V34"/>
  <c r="Z34" s="1"/>
  <c r="R34"/>
  <c r="P34"/>
  <c r="N34"/>
  <c r="Q34"/>
  <c r="X33"/>
  <c r="W33" s="1"/>
  <c r="AA33" s="1"/>
  <c r="AC33" s="1"/>
  <c r="V33"/>
  <c r="R33"/>
  <c r="P33"/>
  <c r="N33"/>
  <c r="Q33"/>
  <c r="X32"/>
  <c r="W32"/>
  <c r="V32"/>
  <c r="Z32" s="1"/>
  <c r="R32"/>
  <c r="P32"/>
  <c r="O32"/>
  <c r="N32"/>
  <c r="Q32"/>
  <c r="X31"/>
  <c r="W31" s="1"/>
  <c r="AA31" s="1"/>
  <c r="V31"/>
  <c r="Z31" s="1"/>
  <c r="R31"/>
  <c r="P31"/>
  <c r="N31"/>
  <c r="Q31"/>
  <c r="X30"/>
  <c r="W30" s="1"/>
  <c r="AA30" s="1"/>
  <c r="V30"/>
  <c r="Z30" s="1"/>
  <c r="R30"/>
  <c r="P30"/>
  <c r="N30"/>
  <c r="Q30"/>
  <c r="X29"/>
  <c r="W29" s="1"/>
  <c r="AA29" s="1"/>
  <c r="V29"/>
  <c r="Z29" s="1"/>
  <c r="R29"/>
  <c r="S30" s="1"/>
  <c r="T30" s="1"/>
  <c r="P29"/>
  <c r="N29"/>
  <c r="Q29"/>
  <c r="X28"/>
  <c r="W28"/>
  <c r="V28"/>
  <c r="Z28" s="1"/>
  <c r="R28"/>
  <c r="P28"/>
  <c r="O28"/>
  <c r="N28"/>
  <c r="Q28"/>
  <c r="X27"/>
  <c r="W27" s="1"/>
  <c r="AA27" s="1"/>
  <c r="V27"/>
  <c r="Z27" s="1"/>
  <c r="R27"/>
  <c r="N27"/>
  <c r="Q27"/>
  <c r="X26"/>
  <c r="W26" s="1"/>
  <c r="AA26" s="1"/>
  <c r="V26"/>
  <c r="Z26" s="1"/>
  <c r="R26"/>
  <c r="P26"/>
  <c r="N26"/>
  <c r="Q26"/>
  <c r="X25"/>
  <c r="W25" s="1"/>
  <c r="AA25" s="1"/>
  <c r="V25"/>
  <c r="Z25" s="1"/>
  <c r="R25"/>
  <c r="S26" s="1"/>
  <c r="T26" s="1"/>
  <c r="P25"/>
  <c r="N25"/>
  <c r="Q25"/>
  <c r="X24"/>
  <c r="W24"/>
  <c r="V24"/>
  <c r="Z24" s="1"/>
  <c r="R24"/>
  <c r="P24"/>
  <c r="O24"/>
  <c r="N24"/>
  <c r="Q24"/>
  <c r="X23"/>
  <c r="W23" s="1"/>
  <c r="AA23" s="1"/>
  <c r="V23"/>
  <c r="Z23" s="1"/>
  <c r="R23"/>
  <c r="P23"/>
  <c r="N23"/>
  <c r="Q23"/>
  <c r="X22"/>
  <c r="W22" s="1"/>
  <c r="AA22" s="1"/>
  <c r="V22"/>
  <c r="Z22" s="1"/>
  <c r="R22"/>
  <c r="P22"/>
  <c r="N22"/>
  <c r="Q22"/>
  <c r="X21"/>
  <c r="W21" s="1"/>
  <c r="AA21" s="1"/>
  <c r="V21"/>
  <c r="R21"/>
  <c r="P21"/>
  <c r="N21"/>
  <c r="Q21"/>
  <c r="X20"/>
  <c r="W20"/>
  <c r="V20"/>
  <c r="Z20" s="1"/>
  <c r="R20"/>
  <c r="P20"/>
  <c r="O20"/>
  <c r="N20"/>
  <c r="Q20"/>
  <c r="X19"/>
  <c r="W19" s="1"/>
  <c r="AA19" s="1"/>
  <c r="AC19" s="1"/>
  <c r="V19"/>
  <c r="R19"/>
  <c r="N19"/>
  <c r="Q19"/>
  <c r="X18"/>
  <c r="W18" s="1"/>
  <c r="AA18" s="1"/>
  <c r="AB18" s="1"/>
  <c r="V18"/>
  <c r="Z18" s="1"/>
  <c r="R18"/>
  <c r="P18"/>
  <c r="N18"/>
  <c r="Q18"/>
  <c r="X17"/>
  <c r="W17" s="1"/>
  <c r="AA17" s="1"/>
  <c r="AC17" s="1"/>
  <c r="V17"/>
  <c r="R17"/>
  <c r="P17"/>
  <c r="N17"/>
  <c r="Q17"/>
  <c r="X16"/>
  <c r="W16"/>
  <c r="V16"/>
  <c r="Z16" s="1"/>
  <c r="R16"/>
  <c r="P16"/>
  <c r="O16"/>
  <c r="N16"/>
  <c r="Q16"/>
  <c r="X15"/>
  <c r="W15" s="1"/>
  <c r="AA15" s="1"/>
  <c r="V15"/>
  <c r="Z15" s="1"/>
  <c r="R15"/>
  <c r="P15"/>
  <c r="N15"/>
  <c r="Q15"/>
  <c r="X14"/>
  <c r="W14" s="1"/>
  <c r="AA14" s="1"/>
  <c r="V14"/>
  <c r="Z14" s="1"/>
  <c r="R14"/>
  <c r="P14"/>
  <c r="N14"/>
  <c r="Q14"/>
  <c r="X13"/>
  <c r="W13" s="1"/>
  <c r="AA13" s="1"/>
  <c r="V13"/>
  <c r="Z13" s="1"/>
  <c r="R13"/>
  <c r="S14" s="1"/>
  <c r="T14" s="1"/>
  <c r="P13"/>
  <c r="N13"/>
  <c r="Q13"/>
  <c r="X12"/>
  <c r="W12"/>
  <c r="V12"/>
  <c r="Z12" s="1"/>
  <c r="R12"/>
  <c r="P12"/>
  <c r="O12"/>
  <c r="N12"/>
  <c r="Q12"/>
  <c r="X11"/>
  <c r="W11" s="1"/>
  <c r="AA11" s="1"/>
  <c r="V11"/>
  <c r="Z11" s="1"/>
  <c r="R11"/>
  <c r="N11"/>
  <c r="Q11"/>
  <c r="X10"/>
  <c r="W10" s="1"/>
  <c r="AA10" s="1"/>
  <c r="V10"/>
  <c r="Z10" s="1"/>
  <c r="R10"/>
  <c r="P10"/>
  <c r="N10"/>
  <c r="Q10"/>
  <c r="X9"/>
  <c r="W9" s="1"/>
  <c r="AA9" s="1"/>
  <c r="V9"/>
  <c r="Z9" s="1"/>
  <c r="R9"/>
  <c r="S10" s="1"/>
  <c r="T10" s="1"/>
  <c r="P9"/>
  <c r="N9"/>
  <c r="Q9"/>
  <c r="X8"/>
  <c r="W8"/>
  <c r="V8"/>
  <c r="Z8" s="1"/>
  <c r="R8"/>
  <c r="P8"/>
  <c r="O8"/>
  <c r="N8"/>
  <c r="Q8"/>
  <c r="X7"/>
  <c r="W7" s="1"/>
  <c r="AA7" s="1"/>
  <c r="V7"/>
  <c r="Z7" s="1"/>
  <c r="R7"/>
  <c r="P7"/>
  <c r="N7"/>
  <c r="Q7"/>
  <c r="X6"/>
  <c r="W6" s="1"/>
  <c r="AA6" s="1"/>
  <c r="V6"/>
  <c r="Z6" s="1"/>
  <c r="R6"/>
  <c r="P6"/>
  <c r="N6"/>
  <c r="Q6"/>
  <c r="X5"/>
  <c r="W5" s="1"/>
  <c r="AA5" s="1"/>
  <c r="V5"/>
  <c r="R5"/>
  <c r="P5"/>
  <c r="N5"/>
  <c r="Q5"/>
  <c r="X4"/>
  <c r="W4"/>
  <c r="V4"/>
  <c r="Z4" s="1"/>
  <c r="R4"/>
  <c r="P4"/>
  <c r="O4"/>
  <c r="N4"/>
  <c r="Q4"/>
  <c r="U4" l="1"/>
  <c r="AA4"/>
  <c r="U28"/>
  <c r="Y28" s="1"/>
  <c r="AA28"/>
  <c r="AA32"/>
  <c r="AB32" s="1"/>
  <c r="U36"/>
  <c r="AD36" s="1"/>
  <c r="AA36"/>
  <c r="AB36" s="1"/>
  <c r="AE4"/>
  <c r="S5"/>
  <c r="T5" s="1"/>
  <c r="U24"/>
  <c r="Y24" s="1"/>
  <c r="AA24"/>
  <c r="AE28"/>
  <c r="U10"/>
  <c r="Y10" s="1"/>
  <c r="AE10"/>
  <c r="U14"/>
  <c r="Y14" s="1"/>
  <c r="AE14"/>
  <c r="U16"/>
  <c r="Y16" s="1"/>
  <c r="AA16"/>
  <c r="AE16"/>
  <c r="S17"/>
  <c r="T17" s="1"/>
  <c r="U22"/>
  <c r="Y22" s="1"/>
  <c r="AE22"/>
  <c r="AE24"/>
  <c r="AD4"/>
  <c r="AF4" s="1"/>
  <c r="AG4" s="1"/>
  <c r="AE18"/>
  <c r="AE32"/>
  <c r="S35"/>
  <c r="T35" s="1"/>
  <c r="AE5"/>
  <c r="U6"/>
  <c r="AD6" s="1"/>
  <c r="AE6"/>
  <c r="U8"/>
  <c r="Y8" s="1"/>
  <c r="AA8"/>
  <c r="AE8"/>
  <c r="U12"/>
  <c r="Y12" s="1"/>
  <c r="AA12"/>
  <c r="AE12"/>
  <c r="U18"/>
  <c r="AD18" s="1"/>
  <c r="S19"/>
  <c r="T19" s="1"/>
  <c r="U20"/>
  <c r="AD20" s="1"/>
  <c r="AA20"/>
  <c r="AE20"/>
  <c r="U26"/>
  <c r="Y26" s="1"/>
  <c r="AE26"/>
  <c r="U30"/>
  <c r="Y30" s="1"/>
  <c r="AE30"/>
  <c r="U32"/>
  <c r="AD32" s="1"/>
  <c r="U34"/>
  <c r="AD34" s="1"/>
  <c r="AE34"/>
  <c r="AE36"/>
  <c r="AC6"/>
  <c r="AB6"/>
  <c r="AC4"/>
  <c r="AB4"/>
  <c r="AC5"/>
  <c r="AB5"/>
  <c r="AC10"/>
  <c r="AB10"/>
  <c r="AC14"/>
  <c r="AB14"/>
  <c r="AB15"/>
  <c r="AC15"/>
  <c r="AC16"/>
  <c r="AB16"/>
  <c r="AB20"/>
  <c r="AC20"/>
  <c r="AB7"/>
  <c r="AC7"/>
  <c r="AC8"/>
  <c r="AB8"/>
  <c r="AB9"/>
  <c r="AC9"/>
  <c r="AB11"/>
  <c r="AC11"/>
  <c r="AC12"/>
  <c r="AB12"/>
  <c r="AB13"/>
  <c r="AC13"/>
  <c r="Y4"/>
  <c r="Z5"/>
  <c r="S6"/>
  <c r="T6" s="1"/>
  <c r="Y6"/>
  <c r="U5"/>
  <c r="S7"/>
  <c r="T7" s="1"/>
  <c r="U7"/>
  <c r="AE7"/>
  <c r="AD8"/>
  <c r="AF8" s="1"/>
  <c r="AG8" s="1"/>
  <c r="S9"/>
  <c r="T9" s="1"/>
  <c r="U9"/>
  <c r="AE9"/>
  <c r="AD10"/>
  <c r="AF10" s="1"/>
  <c r="AG10" s="1"/>
  <c r="S11"/>
  <c r="T11" s="1"/>
  <c r="U11"/>
  <c r="AE11"/>
  <c r="AD12"/>
  <c r="AF12" s="1"/>
  <c r="AG12" s="1"/>
  <c r="S13"/>
  <c r="T13" s="1"/>
  <c r="U13"/>
  <c r="AE13"/>
  <c r="AD14"/>
  <c r="AF14" s="1"/>
  <c r="AG14" s="1"/>
  <c r="S15"/>
  <c r="T15" s="1"/>
  <c r="U15"/>
  <c r="AE15"/>
  <c r="AD16"/>
  <c r="AF16" s="1"/>
  <c r="AG16" s="1"/>
  <c r="AB17"/>
  <c r="O17" s="1"/>
  <c r="AF18"/>
  <c r="AG18" s="1"/>
  <c r="Y18"/>
  <c r="AC18"/>
  <c r="O18" s="1"/>
  <c r="AE19"/>
  <c r="U19"/>
  <c r="Z19"/>
  <c r="AB21"/>
  <c r="AC21"/>
  <c r="AC26"/>
  <c r="AB26"/>
  <c r="AC30"/>
  <c r="AB30"/>
  <c r="AB31"/>
  <c r="AC31"/>
  <c r="AB34"/>
  <c r="AC34"/>
  <c r="AE17"/>
  <c r="U17"/>
  <c r="Z17"/>
  <c r="S18"/>
  <c r="T18" s="1"/>
  <c r="AB19"/>
  <c r="O19" s="1"/>
  <c r="Y20"/>
  <c r="S22"/>
  <c r="T22" s="1"/>
  <c r="S21"/>
  <c r="T21" s="1"/>
  <c r="Z21"/>
  <c r="AE21"/>
  <c r="U21"/>
  <c r="AC22"/>
  <c r="AB22"/>
  <c r="AB23"/>
  <c r="AC23"/>
  <c r="AC24"/>
  <c r="AB24"/>
  <c r="AB25"/>
  <c r="AC25"/>
  <c r="AB27"/>
  <c r="AC27"/>
  <c r="AC28"/>
  <c r="AB28"/>
  <c r="AB29"/>
  <c r="O29" s="1"/>
  <c r="AC29"/>
  <c r="AD22"/>
  <c r="AF22" s="1"/>
  <c r="AG22" s="1"/>
  <c r="S23"/>
  <c r="T23" s="1"/>
  <c r="U23"/>
  <c r="AE23"/>
  <c r="AD24"/>
  <c r="AF24" s="1"/>
  <c r="AG24" s="1"/>
  <c r="S25"/>
  <c r="T25" s="1"/>
  <c r="U25"/>
  <c r="AE25"/>
  <c r="AD26"/>
  <c r="AF26" s="1"/>
  <c r="AG26" s="1"/>
  <c r="S27"/>
  <c r="T27" s="1"/>
  <c r="U27"/>
  <c r="AE27"/>
  <c r="AD28"/>
  <c r="AF28" s="1"/>
  <c r="AG28" s="1"/>
  <c r="S29"/>
  <c r="T29" s="1"/>
  <c r="U29"/>
  <c r="AE29"/>
  <c r="AD30"/>
  <c r="AF30" s="1"/>
  <c r="AG30" s="1"/>
  <c r="S31"/>
  <c r="T31" s="1"/>
  <c r="U31"/>
  <c r="AE31"/>
  <c r="AF32"/>
  <c r="AG32" s="1"/>
  <c r="Y32"/>
  <c r="AC32"/>
  <c r="S33"/>
  <c r="T33" s="1"/>
  <c r="AE33"/>
  <c r="U33"/>
  <c r="Z33"/>
  <c r="S34"/>
  <c r="T34" s="1"/>
  <c r="AB35"/>
  <c r="O35" s="1"/>
  <c r="AF36"/>
  <c r="AG36" s="1"/>
  <c r="Y36"/>
  <c r="AC36"/>
  <c r="S37"/>
  <c r="T37" s="1"/>
  <c r="AE37"/>
  <c r="U37"/>
  <c r="Z37"/>
  <c r="AB33"/>
  <c r="O33" s="1"/>
  <c r="Y34"/>
  <c r="AE35"/>
  <c r="U35"/>
  <c r="Z35"/>
  <c r="AB37"/>
  <c r="O37" s="1"/>
  <c r="P37" s="1"/>
  <c r="I21" i="8"/>
  <c r="K21" s="1"/>
  <c r="H21"/>
  <c r="D21"/>
  <c r="I20"/>
  <c r="K20" s="1"/>
  <c r="H20"/>
  <c r="D20"/>
  <c r="I19"/>
  <c r="K19" s="1"/>
  <c r="H19"/>
  <c r="D19"/>
  <c r="I18"/>
  <c r="K18" s="1"/>
  <c r="H18"/>
  <c r="D18"/>
  <c r="I17"/>
  <c r="K17" s="1"/>
  <c r="H17"/>
  <c r="D17"/>
  <c r="I16"/>
  <c r="K16" s="1"/>
  <c r="H16"/>
  <c r="D16"/>
  <c r="I15"/>
  <c r="K15" s="1"/>
  <c r="H15"/>
  <c r="D15"/>
  <c r="I14"/>
  <c r="K14" s="1"/>
  <c r="H14"/>
  <c r="D14"/>
  <c r="I13"/>
  <c r="K13" s="1"/>
  <c r="H13"/>
  <c r="D13"/>
  <c r="I12"/>
  <c r="K12" s="1"/>
  <c r="H12"/>
  <c r="D12"/>
  <c r="I11"/>
  <c r="K11" s="1"/>
  <c r="H11"/>
  <c r="D11"/>
  <c r="I10"/>
  <c r="K10" s="1"/>
  <c r="H10"/>
  <c r="D10"/>
  <c r="I9"/>
  <c r="K9" s="1"/>
  <c r="H9"/>
  <c r="D9"/>
  <c r="I8"/>
  <c r="K8" s="1"/>
  <c r="H8"/>
  <c r="D8"/>
  <c r="I7"/>
  <c r="K7" s="1"/>
  <c r="H7"/>
  <c r="D7"/>
  <c r="I6"/>
  <c r="K6" s="1"/>
  <c r="H6"/>
  <c r="D6"/>
  <c r="I5"/>
  <c r="K5" s="1"/>
  <c r="H5"/>
  <c r="D5"/>
  <c r="I4"/>
  <c r="K4" s="1"/>
  <c r="H4"/>
  <c r="D4"/>
  <c r="I3"/>
  <c r="K3" s="1"/>
  <c r="H3"/>
  <c r="D3"/>
  <c r="I2"/>
  <c r="K2" s="1"/>
  <c r="H2"/>
  <c r="D2"/>
  <c r="D5" i="3"/>
  <c r="C5"/>
  <c r="B5"/>
  <c r="A5"/>
  <c r="D4"/>
  <c r="C4"/>
  <c r="B4"/>
  <c r="A4"/>
  <c r="D3"/>
  <c r="C3"/>
  <c r="B3"/>
  <c r="A3"/>
  <c r="D2"/>
  <c r="C2"/>
  <c r="B2"/>
  <c r="A2"/>
  <c r="J16" i="8" l="1"/>
  <c r="O25" i="9"/>
  <c r="O23"/>
  <c r="O30"/>
  <c r="O26"/>
  <c r="AF6"/>
  <c r="AG6" s="1"/>
  <c r="G2" i="8"/>
  <c r="F4"/>
  <c r="F6"/>
  <c r="F8"/>
  <c r="F10"/>
  <c r="F3"/>
  <c r="F5"/>
  <c r="F7"/>
  <c r="F9"/>
  <c r="F11"/>
  <c r="J12"/>
  <c r="J20"/>
  <c r="O22" i="9"/>
  <c r="AF34"/>
  <c r="AG34" s="1"/>
  <c r="O34"/>
  <c r="O31"/>
  <c r="O13"/>
  <c r="O9"/>
  <c r="O7"/>
  <c r="P35"/>
  <c r="AF20"/>
  <c r="AG20" s="1"/>
  <c r="Y37"/>
  <c r="AD37"/>
  <c r="AF37" s="1"/>
  <c r="AG37" s="1"/>
  <c r="S36" s="1"/>
  <c r="T36" s="1"/>
  <c r="Y33"/>
  <c r="AD33"/>
  <c r="AF33" s="1"/>
  <c r="AG33" s="1"/>
  <c r="O27"/>
  <c r="O21"/>
  <c r="P27" s="1"/>
  <c r="O11"/>
  <c r="O15"/>
  <c r="O14"/>
  <c r="O10"/>
  <c r="O5"/>
  <c r="O6"/>
  <c r="Y35"/>
  <c r="AD35"/>
  <c r="AF35" s="1"/>
  <c r="AG35" s="1"/>
  <c r="AD31"/>
  <c r="AF31" s="1"/>
  <c r="AG31" s="1"/>
  <c r="Y31"/>
  <c r="AD29"/>
  <c r="AF29" s="1"/>
  <c r="AG29" s="1"/>
  <c r="S28" s="1"/>
  <c r="T28" s="1"/>
  <c r="Y29"/>
  <c r="AD27"/>
  <c r="AF27" s="1"/>
  <c r="AG27" s="1"/>
  <c r="Y27"/>
  <c r="AD25"/>
  <c r="AF25" s="1"/>
  <c r="AG25" s="1"/>
  <c r="S24" s="1"/>
  <c r="T24" s="1"/>
  <c r="Y25"/>
  <c r="AD23"/>
  <c r="AF23" s="1"/>
  <c r="AG23" s="1"/>
  <c r="Y23"/>
  <c r="AD21"/>
  <c r="AF21" s="1"/>
  <c r="AG21" s="1"/>
  <c r="S20" s="1"/>
  <c r="T20" s="1"/>
  <c r="Y21"/>
  <c r="Y17"/>
  <c r="AD17"/>
  <c r="AF17" s="1"/>
  <c r="AG17" s="1"/>
  <c r="Y19"/>
  <c r="AD19"/>
  <c r="AF19" s="1"/>
  <c r="AG19" s="1"/>
  <c r="AD15"/>
  <c r="AF15" s="1"/>
  <c r="AG15" s="1"/>
  <c r="Y15"/>
  <c r="AD13"/>
  <c r="AF13" s="1"/>
  <c r="AG13" s="1"/>
  <c r="S12" s="1"/>
  <c r="T12" s="1"/>
  <c r="Y13"/>
  <c r="AD11"/>
  <c r="AF11" s="1"/>
  <c r="AG11" s="1"/>
  <c r="Y11"/>
  <c r="AD9"/>
  <c r="AF9" s="1"/>
  <c r="AG9" s="1"/>
  <c r="S8" s="1"/>
  <c r="T8" s="1"/>
  <c r="Y9"/>
  <c r="Y7"/>
  <c r="AD7"/>
  <c r="AF7" s="1"/>
  <c r="AG7" s="1"/>
  <c r="Y5"/>
  <c r="AD5"/>
  <c r="AF5" s="1"/>
  <c r="AG5" s="1"/>
  <c r="S4" s="1"/>
  <c r="T4" s="1"/>
  <c r="J14" i="8"/>
  <c r="J18"/>
  <c r="F12"/>
  <c r="G12"/>
  <c r="L12"/>
  <c r="F14"/>
  <c r="G14"/>
  <c r="L14"/>
  <c r="F16"/>
  <c r="G16"/>
  <c r="L16"/>
  <c r="F18"/>
  <c r="G18"/>
  <c r="L18"/>
  <c r="F20"/>
  <c r="G20"/>
  <c r="L20"/>
  <c r="F13"/>
  <c r="G13"/>
  <c r="F15"/>
  <c r="G15"/>
  <c r="F17"/>
  <c r="G17"/>
  <c r="F19"/>
  <c r="G19"/>
  <c r="F21"/>
  <c r="G21"/>
  <c r="G11"/>
  <c r="F2"/>
  <c r="G10"/>
  <c r="G9"/>
  <c r="G8"/>
  <c r="G7"/>
  <c r="G6"/>
  <c r="G5"/>
  <c r="G4"/>
  <c r="G3"/>
  <c r="J2"/>
  <c r="J4"/>
  <c r="J6"/>
  <c r="J8"/>
  <c r="J10"/>
  <c r="L2"/>
  <c r="L4"/>
  <c r="L6"/>
  <c r="L8"/>
  <c r="L10"/>
  <c r="E21"/>
  <c r="E19"/>
  <c r="E17"/>
  <c r="E15"/>
  <c r="E13"/>
  <c r="E11"/>
  <c r="E9"/>
  <c r="E7"/>
  <c r="E5"/>
  <c r="E3"/>
  <c r="E2"/>
  <c r="J3"/>
  <c r="L3"/>
  <c r="E4"/>
  <c r="J5"/>
  <c r="L5"/>
  <c r="E6"/>
  <c r="J7"/>
  <c r="L7"/>
  <c r="E8"/>
  <c r="J9"/>
  <c r="L9"/>
  <c r="E10"/>
  <c r="J11"/>
  <c r="L11"/>
  <c r="E12"/>
  <c r="J13"/>
  <c r="L13"/>
  <c r="E14"/>
  <c r="J15"/>
  <c r="L15"/>
  <c r="E16"/>
  <c r="J17"/>
  <c r="L17"/>
  <c r="E18"/>
  <c r="J19"/>
  <c r="L19"/>
  <c r="E20"/>
  <c r="J21"/>
  <c r="L21"/>
  <c r="P19" i="9" l="1"/>
  <c r="S16"/>
  <c r="T16" s="1"/>
  <c r="S32"/>
  <c r="T32" s="1"/>
  <c r="P11"/>
  <c r="B20" i="8"/>
  <c r="M20"/>
  <c r="C20"/>
  <c r="A20"/>
  <c r="B18"/>
  <c r="M18"/>
  <c r="C18"/>
  <c r="A18"/>
  <c r="B16"/>
  <c r="M16"/>
  <c r="C16"/>
  <c r="A16"/>
  <c r="B14"/>
  <c r="M14"/>
  <c r="C14"/>
  <c r="A14"/>
  <c r="B12"/>
  <c r="M12"/>
  <c r="C12"/>
  <c r="A12"/>
  <c r="B10"/>
  <c r="M10"/>
  <c r="C10"/>
  <c r="A10"/>
  <c r="B8"/>
  <c r="M8"/>
  <c r="C8"/>
  <c r="A8"/>
  <c r="B6"/>
  <c r="M6"/>
  <c r="C6"/>
  <c r="A6"/>
  <c r="B4"/>
  <c r="M4"/>
  <c r="C4"/>
  <c r="A4"/>
  <c r="B2"/>
  <c r="M2"/>
  <c r="C2"/>
  <c r="A2"/>
  <c r="M3"/>
  <c r="C3"/>
  <c r="A3"/>
  <c r="B3"/>
  <c r="M5"/>
  <c r="C5"/>
  <c r="A5"/>
  <c r="B5"/>
  <c r="M7"/>
  <c r="C7"/>
  <c r="A7"/>
  <c r="B7"/>
  <c r="M9"/>
  <c r="C9"/>
  <c r="A9"/>
  <c r="B9"/>
  <c r="M11"/>
  <c r="C11"/>
  <c r="A11"/>
  <c r="B11"/>
  <c r="M13"/>
  <c r="C13"/>
  <c r="A13"/>
  <c r="B13"/>
  <c r="M15"/>
  <c r="C15"/>
  <c r="A15"/>
  <c r="B15"/>
  <c r="M17"/>
  <c r="C17"/>
  <c r="A17"/>
  <c r="B17"/>
  <c r="M19"/>
  <c r="C19"/>
  <c r="A19"/>
  <c r="B19"/>
  <c r="M21"/>
  <c r="C21"/>
  <c r="A21"/>
  <c r="B21"/>
</calcChain>
</file>

<file path=xl/comments1.xml><?xml version="1.0" encoding="utf-8"?>
<comments xmlns="http://schemas.openxmlformats.org/spreadsheetml/2006/main">
  <authors>
    <author>David AMSELLEM</author>
  </authors>
  <commentList>
    <comment ref="D1" authorId="0">
      <text>
        <r>
          <rPr>
            <b/>
            <sz val="12"/>
            <color indexed="81"/>
            <rFont val="Tahoma"/>
            <family val="2"/>
          </rPr>
          <t>RENSEIGNER LES NUMEROS DE PLANNINGS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<sst xmlns="http://schemas.openxmlformats.org/spreadsheetml/2006/main" count="419" uniqueCount="154">
  <si>
    <t>Réseau :</t>
  </si>
  <si>
    <t>N° Dossier IO :</t>
  </si>
  <si>
    <t>Libellé exact :</t>
  </si>
  <si>
    <t>TEST PLANNINGS</t>
  </si>
  <si>
    <t>Date du brief :</t>
  </si>
  <si>
    <t>Temps de brief:</t>
  </si>
  <si>
    <t>Minimum d'Heures/ jour pour 1 repas :</t>
  </si>
  <si>
    <t>Temps de pause payé max :</t>
  </si>
  <si>
    <t>Project Manager :</t>
  </si>
  <si>
    <t>RT qui fait les payes :</t>
  </si>
  <si>
    <t>Clé</t>
  </si>
  <si>
    <t>CR</t>
  </si>
  <si>
    <t>MAT</t>
  </si>
  <si>
    <t>N° PLANNING</t>
  </si>
  <si>
    <t>N/A</t>
  </si>
  <si>
    <t>CIVILITE</t>
  </si>
  <si>
    <t>NOM</t>
  </si>
  <si>
    <t>PRENOM</t>
  </si>
  <si>
    <t>AD 1</t>
  </si>
  <si>
    <t>AD 2</t>
  </si>
  <si>
    <t>CP</t>
  </si>
  <si>
    <t>COMMUNE</t>
  </si>
  <si>
    <t>TEL FIXE</t>
  </si>
  <si>
    <t>PORTABLE</t>
  </si>
  <si>
    <t>DATE NAISS</t>
  </si>
  <si>
    <t>LIEU NAISS</t>
  </si>
  <si>
    <t>NATIONALITE</t>
  </si>
  <si>
    <t>EXP Carte Séjour</t>
  </si>
  <si>
    <t>N CS</t>
  </si>
  <si>
    <t>Préfecture</t>
  </si>
  <si>
    <t>E/A</t>
  </si>
  <si>
    <t>Mail</t>
  </si>
  <si>
    <t>VOIT</t>
  </si>
  <si>
    <t>COV</t>
  </si>
  <si>
    <t>ACCES</t>
  </si>
  <si>
    <t>REMARQUES</t>
  </si>
  <si>
    <t>N° GARE</t>
  </si>
  <si>
    <t>AFFECTATION</t>
  </si>
  <si>
    <t>C/E</t>
  </si>
  <si>
    <t>CC</t>
  </si>
  <si>
    <t>CS</t>
  </si>
  <si>
    <t>DATE RECRUT</t>
  </si>
  <si>
    <t>RV BRIEF</t>
  </si>
  <si>
    <t>CONFIRM</t>
  </si>
  <si>
    <t>HORS LISTE</t>
  </si>
  <si>
    <t>N° secu</t>
  </si>
  <si>
    <t>PHOTO</t>
  </si>
  <si>
    <t>CARTE DE TRANSPORT</t>
  </si>
  <si>
    <t>LANGUES</t>
  </si>
  <si>
    <t>APPRECIATIONS</t>
  </si>
  <si>
    <t>ADM</t>
  </si>
  <si>
    <t>Emargement</t>
  </si>
  <si>
    <t>PNC</t>
  </si>
  <si>
    <t>N</t>
  </si>
  <si>
    <t>MONSIEUR</t>
  </si>
  <si>
    <t>NONYME</t>
  </si>
  <si>
    <t>Albert</t>
  </si>
  <si>
    <t>REIMS</t>
  </si>
  <si>
    <t>FR</t>
  </si>
  <si>
    <t>Talaron</t>
  </si>
  <si>
    <t>Delphine</t>
  </si>
  <si>
    <t>A</t>
  </si>
  <si>
    <t>Daho</t>
  </si>
  <si>
    <t>Etienne</t>
  </si>
  <si>
    <t>MADAME</t>
  </si>
  <si>
    <t>LOURSON</t>
  </si>
  <si>
    <t>Winnie</t>
  </si>
  <si>
    <t>Jour</t>
  </si>
  <si>
    <t>Date</t>
  </si>
  <si>
    <t>Course</t>
  </si>
  <si>
    <t>Ligne</t>
  </si>
  <si>
    <t>Voiture</t>
  </si>
  <si>
    <t>Sens</t>
  </si>
  <si>
    <t>Départ</t>
  </si>
  <si>
    <t>Hdep</t>
  </si>
  <si>
    <t>Arrivée</t>
  </si>
  <si>
    <t>Harr</t>
  </si>
  <si>
    <t>C1</t>
  </si>
  <si>
    <t>C2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</si>
  <si>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</si>
  <si>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</si>
  <si>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</si>
  <si>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</si>
  <si>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</si>
  <si>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</si>
  <si>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</si>
  <si>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</si>
  <si>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</si>
  <si>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</si>
  <si>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</si>
  <si>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</si>
  <si>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</si>
  <si>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</si>
  <si>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</si>
  <si>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</si>
  <si>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</si>
  <si>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</si>
  <si>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jeu</t>
  </si>
  <si>
    <t>Auroville</t>
  </si>
  <si>
    <t>Platane</t>
  </si>
  <si>
    <t>lun</t>
  </si>
  <si>
    <t>B</t>
  </si>
  <si>
    <t>New York</t>
  </si>
  <si>
    <t>Planning</t>
  </si>
  <si>
    <t>Heure Départ</t>
  </si>
  <si>
    <t>Heure Arrivée</t>
  </si>
  <si>
    <t>z</t>
  </si>
  <si>
    <t>Statut</t>
  </si>
  <si>
    <t>Travail</t>
  </si>
  <si>
    <t>Attente</t>
  </si>
  <si>
    <t>Total</t>
  </si>
  <si>
    <t>Id Enq/Date</t>
  </si>
  <si>
    <t>Tot H/Jour</t>
  </si>
  <si>
    <t>Nbre Repas</t>
  </si>
  <si>
    <t>TRAVAIL NORM hh:mm</t>
  </si>
  <si>
    <t>TRAVAIL MAJ hh:mm</t>
  </si>
  <si>
    <t>ATTENTE NORM hh:mm</t>
  </si>
  <si>
    <t>ATTENTE MAJ hh:mm</t>
  </si>
  <si>
    <t>TRAVAIL NORM décim.</t>
  </si>
  <si>
    <t>TRAVAIL MAJ décim.</t>
  </si>
  <si>
    <t>TotalAttente dec</t>
  </si>
  <si>
    <t>ATTENTE NORM décim.</t>
  </si>
  <si>
    <t>ATTENTE MAJ décim.</t>
  </si>
  <si>
    <t>TOTAL NORM</t>
  </si>
  <si>
    <t>TOTAL MAJ</t>
  </si>
  <si>
    <t>TOTAL HRES</t>
  </si>
  <si>
    <t xml:space="preserve">Hres </t>
  </si>
  <si>
    <t>Étiquettes de lignes</t>
  </si>
  <si>
    <t xml:space="preserve"> TRAVAIL NORM décim.</t>
  </si>
  <si>
    <t xml:space="preserve"> TRAVAIL MAJ décim.</t>
  </si>
  <si>
    <t xml:space="preserve"> ATTENTE NORM décim.</t>
  </si>
  <si>
    <t xml:space="preserve"> ATTENTE MAJ décim.</t>
  </si>
  <si>
    <t xml:space="preserve"> Hres </t>
  </si>
  <si>
    <t xml:space="preserve"> Nbre Repas</t>
  </si>
  <si>
    <t>Total général</t>
  </si>
  <si>
    <t>Réseau</t>
  </si>
  <si>
    <t>TerrainIO</t>
  </si>
  <si>
    <t>Libelle</t>
  </si>
  <si>
    <t>Plan</t>
  </si>
  <si>
    <t>CODE</t>
  </si>
  <si>
    <t>NOMS</t>
  </si>
  <si>
    <t>PRENOMS</t>
  </si>
  <si>
    <t>Heures</t>
  </si>
  <si>
    <t>Semaine</t>
  </si>
  <si>
    <t>Mois</t>
  </si>
  <si>
    <t>RT</t>
  </si>
  <si>
    <t>Bob</t>
  </si>
  <si>
    <t>Maurice</t>
  </si>
  <si>
    <t>Antoine</t>
  </si>
  <si>
    <t>RE999</t>
  </si>
  <si>
    <t>Marjorie</t>
  </si>
  <si>
    <t>OPA</t>
  </si>
  <si>
    <t>A.nonyme@nexiste.pas</t>
  </si>
  <si>
    <t>M2:AG2 est nommée LigneFormules</t>
  </si>
</sst>
</file>

<file path=xl/styles.xml><?xml version="1.0" encoding="utf-8"?>
<styleSheet xmlns="http://schemas.openxmlformats.org/spreadsheetml/2006/main">
  <numFmts count="10">
    <numFmt numFmtId="44" formatCode="_-* #,##0.00\ &quot;€&quot;_-;\-* #,##0.00\ &quot;€&quot;_-;_-* &quot;-&quot;??\ &quot;€&quot;_-;_-@_-"/>
    <numFmt numFmtId="164" formatCode="00000"/>
    <numFmt numFmtId="165" formatCode="0#&quot; &quot;##&quot; &quot;##&quot; &quot;##&quot; &quot;##"/>
    <numFmt numFmtId="166" formatCode="dd/mm/yy;@"/>
    <numFmt numFmtId="167" formatCode="[&gt;=3000000000000]#&quot; &quot;##&quot; &quot;##&quot; &quot;##&quot; &quot;###&quot; &quot;###&quot; | &quot;##;#&quot; &quot;##&quot; &quot;##&quot; &quot;##&quot; &quot;###&quot; &quot;###"/>
    <numFmt numFmtId="168" formatCode="[$-F400]h:mm:ss\ AM/PM"/>
    <numFmt numFmtId="169" formatCode="[$-40C]d\-mmm;@"/>
    <numFmt numFmtId="170" formatCode="[hh]:mm"/>
    <numFmt numFmtId="171" formatCode="[$-40C]General"/>
    <numFmt numFmtId="172" formatCode="#,##0.00&quot; &quot;[$€-40C];[Red]&quot;-&quot;#,##0.00&quot; &quot;[$€-40C]"/>
  </numFmts>
  <fonts count="37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E63C14"/>
      <name val="Calibri"/>
      <family val="2"/>
      <scheme val="minor"/>
    </font>
    <font>
      <b/>
      <sz val="8"/>
      <color rgb="FFE63C14"/>
      <name val="Calibri"/>
      <family val="2"/>
      <scheme val="minor"/>
    </font>
    <font>
      <sz val="8"/>
      <name val="Calibri"/>
      <family val="2"/>
      <scheme val="minor"/>
    </font>
    <font>
      <b/>
      <sz val="20"/>
      <name val="Calibri"/>
      <family val="2"/>
      <scheme val="minor"/>
    </font>
    <font>
      <b/>
      <sz val="8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0"/>
      <name val="Calibri"/>
      <family val="2"/>
    </font>
    <font>
      <b/>
      <sz val="10"/>
      <color rgb="FFFF0000"/>
      <name val="Calibri"/>
      <family val="2"/>
      <scheme val="minor"/>
    </font>
    <font>
      <sz val="9"/>
      <color indexed="8"/>
      <name val="Calibri"/>
      <family val="2"/>
      <scheme val="minor"/>
    </font>
    <font>
      <sz val="10"/>
      <name val="Arial"/>
      <family val="2"/>
    </font>
    <font>
      <u/>
      <sz val="8"/>
      <color theme="10"/>
      <name val="Calibri"/>
      <family val="2"/>
    </font>
    <font>
      <u/>
      <sz val="8"/>
      <color indexed="12"/>
      <name val="Calibri"/>
      <family val="2"/>
      <scheme val="minor"/>
    </font>
    <font>
      <b/>
      <sz val="8"/>
      <color indexed="8"/>
      <name val="Calibri"/>
      <family val="2"/>
      <scheme val="minor"/>
    </font>
    <font>
      <sz val="8"/>
      <name val="Calibri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indexed="81"/>
      <name val="Tahoma"/>
      <family val="2"/>
    </font>
    <font>
      <sz val="8"/>
      <color indexed="81"/>
      <name val="Tahoma"/>
      <family val="2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</font>
    <font>
      <sz val="11"/>
      <color theme="1" tint="4.9989318521683403E-2"/>
      <name val="Calibri"/>
      <family val="2"/>
      <scheme val="minor"/>
    </font>
    <font>
      <sz val="11"/>
      <color theme="1" tint="4.9989318521683403E-2"/>
      <name val="Calibri"/>
      <family val="2"/>
    </font>
    <font>
      <b/>
      <sz val="11"/>
      <color theme="1" tint="4.9989318521683403E-2"/>
      <name val="Calibri"/>
      <family val="2"/>
    </font>
    <font>
      <b/>
      <sz val="2"/>
      <color theme="1" tint="0.249977111117893"/>
      <name val="Calibri"/>
      <family val="2"/>
      <scheme val="minor"/>
    </font>
    <font>
      <sz val="8"/>
      <name val="Arial"/>
      <family val="2"/>
    </font>
    <font>
      <sz val="8"/>
      <color theme="1"/>
      <name val="Arial"/>
      <family val="2"/>
    </font>
    <font>
      <sz val="8"/>
      <color indexed="8"/>
      <name val="Arial"/>
      <family val="2"/>
    </font>
    <font>
      <sz val="11"/>
      <color rgb="FF000000"/>
      <name val="Calibri"/>
      <family val="2"/>
    </font>
    <font>
      <b/>
      <i/>
      <sz val="16"/>
      <color rgb="FF000000"/>
      <name val="Arial"/>
      <family val="2"/>
    </font>
    <font>
      <sz val="11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8"/>
      <color theme="0"/>
      <name val="Arial"/>
      <family val="2"/>
    </font>
    <font>
      <b/>
      <sz val="11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DFE0E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-0.249977111117893"/>
        <bgColor indexed="64"/>
      </patternFill>
    </fill>
  </fills>
  <borders count="18">
    <border>
      <left/>
      <right/>
      <top/>
      <bottom/>
      <diagonal/>
    </border>
    <border>
      <left style="medium">
        <color rgb="FFE63C14"/>
      </left>
      <right style="medium">
        <color rgb="FFE63C14"/>
      </right>
      <top style="medium">
        <color rgb="FFE63C14"/>
      </top>
      <bottom style="medium">
        <color rgb="FFE63C14"/>
      </bottom>
      <diagonal/>
    </border>
    <border>
      <left style="medium">
        <color rgb="FFE63C14"/>
      </left>
      <right style="medium">
        <color rgb="FFE63C14"/>
      </right>
      <top style="medium">
        <color rgb="FFE63C14"/>
      </top>
      <bottom/>
      <diagonal/>
    </border>
    <border>
      <left style="medium">
        <color rgb="FFE63C14"/>
      </left>
      <right/>
      <top style="medium">
        <color rgb="FFE63C14"/>
      </top>
      <bottom style="medium">
        <color rgb="FFE63C14"/>
      </bottom>
      <diagonal/>
    </border>
    <border>
      <left style="thin">
        <color rgb="FFE63C14"/>
      </left>
      <right style="thin">
        <color rgb="FFE63C14"/>
      </right>
      <top style="thin">
        <color rgb="FFE63C14"/>
      </top>
      <bottom style="thin">
        <color rgb="FFE63C14"/>
      </bottom>
      <diagonal/>
    </border>
    <border>
      <left style="thin">
        <color rgb="FFE63C14"/>
      </left>
      <right/>
      <top style="thin">
        <color rgb="FFE63C14"/>
      </top>
      <bottom style="thin">
        <color rgb="FFE63C14"/>
      </bottom>
      <diagonal/>
    </border>
    <border>
      <left style="thin">
        <color rgb="FFE63C14"/>
      </left>
      <right style="thin">
        <color rgb="FFE63C14"/>
      </right>
      <top/>
      <bottom style="thin">
        <color rgb="FFE63C1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E63C14"/>
      </left>
      <right/>
      <top/>
      <bottom style="thin">
        <color rgb="FFE63C14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13" fillId="0" borderId="0"/>
    <xf numFmtId="0" fontId="13" fillId="0" borderId="0"/>
    <xf numFmtId="44" fontId="13" fillId="0" borderId="0" applyFont="0" applyFill="0" applyBorder="0" applyAlignment="0" applyProtection="0"/>
    <xf numFmtId="171" fontId="31" fillId="0" borderId="0" applyBorder="0" applyProtection="0"/>
    <xf numFmtId="0" fontId="32" fillId="0" borderId="0" applyNumberFormat="0" applyBorder="0" applyProtection="0">
      <alignment horizontal="center"/>
    </xf>
    <xf numFmtId="0" fontId="32" fillId="0" borderId="0" applyNumberFormat="0" applyBorder="0" applyProtection="0">
      <alignment horizontal="center" textRotation="90"/>
    </xf>
    <xf numFmtId="0" fontId="33" fillId="0" borderId="0"/>
    <xf numFmtId="0" fontId="34" fillId="0" borderId="0" applyNumberFormat="0" applyBorder="0" applyProtection="0"/>
    <xf numFmtId="172" fontId="34" fillId="0" borderId="0" applyBorder="0" applyProtection="0"/>
  </cellStyleXfs>
  <cellXfs count="196">
    <xf numFmtId="0" fontId="0" fillId="0" borderId="0" xfId="0"/>
    <xf numFmtId="0" fontId="0" fillId="0" borderId="0" xfId="0" applyAlignment="1">
      <alignment horizontal="left"/>
    </xf>
    <xf numFmtId="2" fontId="0" fillId="0" borderId="0" xfId="0" applyNumberFormat="1"/>
    <xf numFmtId="16" fontId="0" fillId="0" borderId="0" xfId="0" applyNumberFormat="1" applyAlignment="1">
      <alignment horizontal="left"/>
    </xf>
    <xf numFmtId="0" fontId="0" fillId="0" borderId="0" xfId="0" applyAlignment="1">
      <alignment horizontal="center" vertical="center" wrapText="1"/>
    </xf>
    <xf numFmtId="2" fontId="0" fillId="0" borderId="0" xfId="0" applyNumberFormat="1" applyAlignment="1">
      <alignment horizontal="left" vertical="center" wrapText="1"/>
    </xf>
    <xf numFmtId="2" fontId="0" fillId="0" borderId="0" xfId="0" applyNumberFormat="1" applyAlignment="1">
      <alignment horizontal="center" vertical="center" wrapText="1"/>
    </xf>
    <xf numFmtId="2" fontId="0" fillId="0" borderId="0" xfId="0" applyNumberFormat="1" applyAlignment="1">
      <alignment horizontal="left" vertical="center"/>
    </xf>
    <xf numFmtId="0" fontId="3" fillId="2" borderId="1" xfId="0" applyFont="1" applyFill="1" applyBorder="1" applyAlignment="1" applyProtection="1">
      <alignment horizontal="center" vertical="center" textRotation="180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textRotation="180" wrapText="1"/>
    </xf>
    <xf numFmtId="0" fontId="4" fillId="2" borderId="1" xfId="0" applyFont="1" applyFill="1" applyBorder="1" applyAlignment="1" applyProtection="1">
      <alignment horizontal="center" vertical="center" wrapText="1"/>
    </xf>
    <xf numFmtId="164" fontId="3" fillId="2" borderId="1" xfId="0" applyNumberFormat="1" applyFont="1" applyFill="1" applyBorder="1" applyAlignment="1" applyProtection="1">
      <alignment horizontal="center" vertical="center" textRotation="180" wrapText="1"/>
    </xf>
    <xf numFmtId="165" fontId="3" fillId="2" borderId="1" xfId="0" applyNumberFormat="1" applyFont="1" applyFill="1" applyBorder="1" applyAlignment="1" applyProtection="1">
      <alignment horizontal="center" vertical="center" wrapText="1"/>
    </xf>
    <xf numFmtId="166" fontId="3" fillId="2" borderId="2" xfId="0" applyNumberFormat="1" applyFont="1" applyFill="1" applyBorder="1" applyAlignment="1" applyProtection="1">
      <alignment horizontal="center" vertical="center" textRotation="180" wrapText="1"/>
    </xf>
    <xf numFmtId="0" fontId="3" fillId="2" borderId="2" xfId="0" applyNumberFormat="1" applyFont="1" applyFill="1" applyBorder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166" fontId="3" fillId="2" borderId="1" xfId="0" applyNumberFormat="1" applyFont="1" applyFill="1" applyBorder="1" applyAlignment="1" applyProtection="1">
      <alignment horizontal="center" vertical="center" wrapText="1"/>
    </xf>
    <xf numFmtId="49" fontId="4" fillId="2" borderId="1" xfId="0" applyNumberFormat="1" applyFont="1" applyFill="1" applyBorder="1" applyAlignment="1" applyProtection="1">
      <alignment horizontal="center" vertical="center" wrapText="1"/>
    </xf>
    <xf numFmtId="165" fontId="3" fillId="2" borderId="1" xfId="0" applyNumberFormat="1" applyFont="1" applyFill="1" applyBorder="1" applyAlignment="1" applyProtection="1">
      <alignment horizontal="center" vertical="center" textRotation="180" wrapText="1"/>
    </xf>
    <xf numFmtId="0" fontId="3" fillId="2" borderId="1" xfId="0" applyNumberFormat="1" applyFont="1" applyFill="1" applyBorder="1" applyAlignment="1" applyProtection="1">
      <alignment horizontal="center" vertical="center" textRotation="180" wrapText="1"/>
    </xf>
    <xf numFmtId="0" fontId="3" fillId="2" borderId="1" xfId="0" applyFont="1" applyFill="1" applyBorder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textRotation="180"/>
    </xf>
    <xf numFmtId="0" fontId="3" fillId="2" borderId="1" xfId="0" applyNumberFormat="1" applyFont="1" applyFill="1" applyBorder="1" applyAlignment="1" applyProtection="1">
      <alignment horizontal="center" vertical="distributed" wrapText="1"/>
    </xf>
    <xf numFmtId="167" fontId="3" fillId="2" borderId="1" xfId="0" applyNumberFormat="1" applyFont="1" applyFill="1" applyBorder="1" applyAlignment="1" applyProtection="1">
      <alignment horizontal="center" vertical="center" wrapText="1"/>
    </xf>
    <xf numFmtId="0" fontId="3" fillId="2" borderId="3" xfId="0" applyNumberFormat="1" applyFont="1" applyFill="1" applyBorder="1" applyAlignment="1" applyProtection="1">
      <alignment horizontal="center" vertical="distributed" textRotation="180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textRotation="180" wrapText="1"/>
    </xf>
    <xf numFmtId="0" fontId="3" fillId="2" borderId="5" xfId="0" applyFont="1" applyFill="1" applyBorder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 textRotation="180" wrapText="1"/>
      <protection locked="0"/>
    </xf>
    <xf numFmtId="0" fontId="3" fillId="0" borderId="0" xfId="0" applyFont="1" applyFill="1" applyAlignment="1" applyProtection="1">
      <alignment horizontal="center"/>
      <protection locked="0"/>
    </xf>
    <xf numFmtId="0" fontId="5" fillId="0" borderId="6" xfId="0" applyNumberFormat="1" applyFont="1" applyBorder="1" applyAlignment="1" applyProtection="1">
      <alignment horizontal="center" vertical="center" wrapText="1"/>
      <protection locked="0"/>
    </xf>
    <xf numFmtId="0" fontId="5" fillId="0" borderId="7" xfId="0" applyNumberFormat="1" applyFont="1" applyBorder="1" applyAlignment="1" applyProtection="1">
      <alignment horizontal="center" vertical="center" wrapText="1"/>
      <protection locked="0"/>
    </xf>
    <xf numFmtId="0" fontId="5" fillId="0" borderId="7" xfId="0" applyFont="1" applyFill="1" applyBorder="1" applyAlignment="1" applyProtection="1">
      <alignment horizontal="left" vertical="center" wrapText="1"/>
      <protection locked="0"/>
    </xf>
    <xf numFmtId="0" fontId="6" fillId="0" borderId="7" xfId="0" applyFont="1" applyBorder="1" applyAlignment="1" applyProtection="1">
      <alignment horizontal="center" vertical="center" wrapText="1"/>
      <protection locked="0"/>
    </xf>
    <xf numFmtId="0" fontId="5" fillId="0" borderId="7" xfId="0" applyFont="1" applyBorder="1" applyAlignment="1" applyProtection="1">
      <alignment horizontal="center" vertical="center" wrapText="1"/>
      <protection locked="0"/>
    </xf>
    <xf numFmtId="0" fontId="5" fillId="0" borderId="7" xfId="0" applyFont="1" applyBorder="1" applyAlignment="1" applyProtection="1">
      <alignment horizontal="center" vertical="center" textRotation="180" wrapText="1"/>
      <protection locked="0"/>
    </xf>
    <xf numFmtId="0" fontId="7" fillId="0" borderId="7" xfId="0" applyFont="1" applyBorder="1" applyAlignment="1" applyProtection="1">
      <alignment horizontal="left" vertical="center" wrapText="1"/>
      <protection locked="0"/>
    </xf>
    <xf numFmtId="0" fontId="5" fillId="0" borderId="7" xfId="0" applyFont="1" applyBorder="1" applyAlignment="1" applyProtection="1">
      <alignment horizontal="left" vertical="center" wrapText="1"/>
      <protection locked="0"/>
    </xf>
    <xf numFmtId="164" fontId="5" fillId="0" borderId="7" xfId="0" applyNumberFormat="1" applyFont="1" applyBorder="1" applyAlignment="1" applyProtection="1">
      <alignment horizontal="left" vertical="center" textRotation="180" wrapText="1"/>
      <protection locked="0"/>
    </xf>
    <xf numFmtId="165" fontId="8" fillId="0" borderId="7" xfId="0" applyNumberFormat="1" applyFont="1" applyBorder="1" applyAlignment="1" applyProtection="1">
      <alignment horizontal="left" vertical="center" wrapText="1"/>
      <protection locked="0"/>
    </xf>
    <xf numFmtId="166" fontId="5" fillId="0" borderId="7" xfId="0" applyNumberFormat="1" applyFont="1" applyBorder="1" applyAlignment="1" applyProtection="1">
      <alignment horizontal="left" vertical="center" textRotation="180" wrapText="1"/>
      <protection locked="0"/>
    </xf>
    <xf numFmtId="0" fontId="5" fillId="0" borderId="7" xfId="0" applyFont="1" applyBorder="1" applyAlignment="1" applyProtection="1">
      <alignment vertical="center" wrapText="1"/>
      <protection locked="0"/>
    </xf>
    <xf numFmtId="166" fontId="9" fillId="0" borderId="7" xfId="0" applyNumberFormat="1" applyFont="1" applyBorder="1" applyAlignment="1" applyProtection="1">
      <alignment horizontal="left" vertical="center" wrapText="1"/>
      <protection locked="0"/>
    </xf>
    <xf numFmtId="0" fontId="9" fillId="0" borderId="7" xfId="0" applyNumberFormat="1" applyFont="1" applyBorder="1" applyAlignment="1" applyProtection="1">
      <alignment horizontal="left" vertical="center" wrapText="1"/>
      <protection locked="0"/>
    </xf>
    <xf numFmtId="167" fontId="5" fillId="0" borderId="7" xfId="0" applyNumberFormat="1" applyFont="1" applyBorder="1" applyAlignment="1" applyProtection="1">
      <alignment horizontal="center" vertical="center" wrapText="1"/>
      <protection locked="0"/>
    </xf>
    <xf numFmtId="49" fontId="10" fillId="0" borderId="7" xfId="1" applyNumberFormat="1" applyBorder="1" applyAlignment="1" applyProtection="1">
      <alignment horizontal="left" vertical="center" wrapText="1"/>
      <protection locked="0"/>
    </xf>
    <xf numFmtId="165" fontId="11" fillId="0" borderId="7" xfId="0" applyNumberFormat="1" applyFont="1" applyBorder="1" applyAlignment="1" applyProtection="1">
      <alignment horizontal="center" vertical="center" wrapText="1"/>
      <protection locked="0"/>
    </xf>
    <xf numFmtId="166" fontId="5" fillId="0" borderId="6" xfId="0" applyNumberFormat="1" applyFont="1" applyBorder="1" applyAlignment="1" applyProtection="1">
      <alignment horizontal="center" vertical="center" wrapText="1"/>
      <protection locked="0"/>
    </xf>
    <xf numFmtId="0" fontId="5" fillId="0" borderId="6" xfId="0" applyNumberFormat="1" applyFont="1" applyBorder="1" applyAlignment="1" applyProtection="1">
      <alignment horizontal="left" vertical="center" wrapText="1"/>
      <protection locked="0"/>
    </xf>
    <xf numFmtId="165" fontId="5" fillId="0" borderId="6" xfId="0" applyNumberFormat="1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167" fontId="5" fillId="0" borderId="6" xfId="0" applyNumberFormat="1" applyFont="1" applyBorder="1" applyAlignment="1" applyProtection="1">
      <alignment horizontal="center" vertical="center" wrapText="1"/>
      <protection locked="0"/>
    </xf>
    <xf numFmtId="0" fontId="5" fillId="0" borderId="8" xfId="0" applyNumberFormat="1" applyFont="1" applyBorder="1" applyAlignment="1" applyProtection="1">
      <alignment horizontal="center" vertical="center" textRotation="180" wrapText="1"/>
      <protection locked="0"/>
    </xf>
    <xf numFmtId="0" fontId="5" fillId="0" borderId="4" xfId="0" applyNumberFormat="1" applyFont="1" applyBorder="1" applyAlignment="1" applyProtection="1">
      <alignment horizontal="left" vertical="center" textRotation="180" wrapText="1"/>
      <protection locked="0"/>
    </xf>
    <xf numFmtId="0" fontId="5" fillId="0" borderId="4" xfId="0" applyNumberFormat="1" applyFont="1" applyBorder="1" applyAlignment="1" applyProtection="1">
      <alignment horizontal="center" vertical="center" textRotation="180" wrapText="1"/>
      <protection locked="0"/>
    </xf>
    <xf numFmtId="0" fontId="5" fillId="0" borderId="6" xfId="0" applyNumberFormat="1" applyFont="1" applyBorder="1" applyAlignment="1" applyProtection="1">
      <alignment horizontal="center" vertical="center" textRotation="180" wrapText="1"/>
      <protection locked="0"/>
    </xf>
    <xf numFmtId="0" fontId="12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5" fillId="0" borderId="4" xfId="0" applyNumberFormat="1" applyFont="1" applyBorder="1" applyAlignment="1" applyProtection="1">
      <alignment horizontal="center" vertical="center" wrapText="1"/>
      <protection locked="0"/>
    </xf>
    <xf numFmtId="0" fontId="5" fillId="0" borderId="7" xfId="2" applyFont="1" applyBorder="1" applyAlignment="1" applyProtection="1">
      <alignment horizontal="left" vertical="center"/>
      <protection locked="0"/>
    </xf>
    <xf numFmtId="0" fontId="5" fillId="0" borderId="4" xfId="0" applyFont="1" applyBorder="1" applyAlignment="1" applyProtection="1">
      <alignment horizontal="center" vertical="center" textRotation="180" wrapText="1"/>
      <protection locked="0"/>
    </xf>
    <xf numFmtId="166" fontId="5" fillId="0" borderId="9" xfId="0" applyNumberFormat="1" applyFont="1" applyBorder="1" applyAlignment="1" applyProtection="1">
      <alignment horizontal="left" vertical="center" textRotation="180" wrapText="1"/>
      <protection locked="0"/>
    </xf>
    <xf numFmtId="166" fontId="9" fillId="0" borderId="9" xfId="0" applyNumberFormat="1" applyFont="1" applyBorder="1" applyAlignment="1" applyProtection="1">
      <alignment horizontal="left" vertical="center" wrapText="1"/>
      <protection locked="0"/>
    </xf>
    <xf numFmtId="49" fontId="14" fillId="0" borderId="7" xfId="1" applyNumberFormat="1" applyFont="1" applyBorder="1" applyAlignment="1" applyProtection="1">
      <alignment horizontal="left" vertical="center" wrapText="1"/>
      <protection locked="0"/>
    </xf>
    <xf numFmtId="166" fontId="5" fillId="0" borderId="7" xfId="0" applyNumberFormat="1" applyFont="1" applyBorder="1" applyAlignment="1" applyProtection="1">
      <alignment horizontal="center" vertical="center" wrapText="1"/>
      <protection locked="0"/>
    </xf>
    <xf numFmtId="0" fontId="5" fillId="0" borderId="4" xfId="0" applyNumberFormat="1" applyFont="1" applyBorder="1" applyAlignment="1" applyProtection="1">
      <alignment horizontal="left" vertical="center" wrapText="1"/>
      <protection locked="0"/>
    </xf>
    <xf numFmtId="165" fontId="5" fillId="0" borderId="4" xfId="0" applyNumberFormat="1" applyFont="1" applyBorder="1" applyAlignment="1" applyProtection="1">
      <alignment horizontal="center" vertical="center" wrapText="1"/>
      <protection locked="0"/>
    </xf>
    <xf numFmtId="166" fontId="5" fillId="0" borderId="4" xfId="0" applyNumberFormat="1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167" fontId="5" fillId="0" borderId="4" xfId="0" applyNumberFormat="1" applyFont="1" applyBorder="1" applyAlignment="1" applyProtection="1">
      <alignment horizontal="center" vertical="center" wrapText="1"/>
      <protection locked="0"/>
    </xf>
    <xf numFmtId="0" fontId="5" fillId="0" borderId="5" xfId="0" applyNumberFormat="1" applyFont="1" applyBorder="1" applyAlignment="1" applyProtection="1">
      <alignment horizontal="center" vertical="center" textRotation="180" wrapText="1"/>
      <protection locked="0"/>
    </xf>
    <xf numFmtId="0" fontId="12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7" xfId="2" applyNumberFormat="1" applyFont="1" applyFill="1" applyBorder="1" applyAlignment="1" applyProtection="1">
      <alignment horizontal="left" vertical="center" wrapText="1"/>
      <protection locked="0"/>
    </xf>
    <xf numFmtId="0" fontId="6" fillId="0" borderId="7" xfId="2" applyFont="1" applyBorder="1" applyAlignment="1" applyProtection="1">
      <alignment horizontal="center" vertical="center" wrapText="1"/>
      <protection locked="0"/>
    </xf>
    <xf numFmtId="0" fontId="7" fillId="0" borderId="7" xfId="2" applyNumberFormat="1" applyFont="1" applyFill="1" applyBorder="1" applyAlignment="1" applyProtection="1">
      <alignment horizontal="center" vertical="center" wrapText="1"/>
      <protection locked="0"/>
    </xf>
    <xf numFmtId="0" fontId="7" fillId="0" borderId="7" xfId="2" applyNumberFormat="1" applyFont="1" applyFill="1" applyBorder="1" applyAlignment="1" applyProtection="1">
      <alignment horizontal="left" vertical="center" wrapText="1"/>
      <protection locked="0"/>
    </xf>
    <xf numFmtId="164" fontId="5" fillId="0" borderId="7" xfId="2" applyNumberFormat="1" applyFont="1" applyBorder="1" applyAlignment="1" applyProtection="1">
      <alignment horizontal="left" vertical="center" textRotation="180" wrapText="1"/>
      <protection locked="0"/>
    </xf>
    <xf numFmtId="165" fontId="5" fillId="0" borderId="7" xfId="2" applyNumberFormat="1" applyFont="1" applyBorder="1" applyAlignment="1" applyProtection="1">
      <alignment horizontal="left" vertical="center" wrapText="1"/>
      <protection locked="0"/>
    </xf>
    <xf numFmtId="165" fontId="8" fillId="0" borderId="7" xfId="2" applyNumberFormat="1" applyFont="1" applyFill="1" applyBorder="1" applyAlignment="1" applyProtection="1">
      <alignment horizontal="center" vertical="center" wrapText="1"/>
      <protection locked="0"/>
    </xf>
    <xf numFmtId="166" fontId="5" fillId="0" borderId="9" xfId="2" applyNumberFormat="1" applyFont="1" applyBorder="1" applyAlignment="1" applyProtection="1">
      <alignment horizontal="left" vertical="center" textRotation="180"/>
      <protection locked="0"/>
    </xf>
    <xf numFmtId="0" fontId="5" fillId="0" borderId="7" xfId="2" applyFont="1" applyBorder="1" applyAlignment="1" applyProtection="1">
      <alignment vertical="center"/>
      <protection locked="0"/>
    </xf>
    <xf numFmtId="166" fontId="5" fillId="0" borderId="9" xfId="2" applyNumberFormat="1" applyFont="1" applyBorder="1" applyAlignment="1" applyProtection="1">
      <alignment horizontal="left" vertical="center"/>
      <protection locked="0"/>
    </xf>
    <xf numFmtId="0" fontId="15" fillId="0" borderId="7" xfId="1" applyFont="1" applyFill="1" applyBorder="1" applyAlignment="1" applyProtection="1">
      <alignment horizontal="left" vertical="center"/>
      <protection locked="0"/>
    </xf>
    <xf numFmtId="0" fontId="5" fillId="0" borderId="7" xfId="2" applyNumberFormat="1" applyFont="1" applyFill="1" applyBorder="1" applyAlignment="1" applyProtection="1">
      <alignment horizontal="center" vertical="center" wrapText="1"/>
      <protection locked="0"/>
    </xf>
    <xf numFmtId="165" fontId="14" fillId="0" borderId="7" xfId="1" applyNumberFormat="1" applyFont="1" applyBorder="1" applyAlignment="1" applyProtection="1">
      <alignment horizontal="center" vertical="center" wrapText="1"/>
      <protection locked="0"/>
    </xf>
    <xf numFmtId="0" fontId="5" fillId="0" borderId="7" xfId="2" applyFont="1" applyBorder="1" applyAlignment="1" applyProtection="1">
      <alignment vertical="center" wrapText="1"/>
      <protection locked="0"/>
    </xf>
    <xf numFmtId="0" fontId="5" fillId="0" borderId="7" xfId="2" applyFont="1" applyBorder="1" applyAlignment="1" applyProtection="1">
      <alignment horizontal="center" vertical="center"/>
      <protection locked="0"/>
    </xf>
    <xf numFmtId="0" fontId="16" fillId="0" borderId="4" xfId="0" applyNumberFormat="1" applyFont="1" applyFill="1" applyBorder="1" applyAlignment="1" applyProtection="1">
      <alignment horizontal="left" vertical="center" wrapText="1"/>
      <protection locked="0"/>
    </xf>
    <xf numFmtId="0" fontId="16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4" xfId="0" applyNumberFormat="1" applyFont="1" applyFill="1" applyBorder="1" applyAlignment="1" applyProtection="1">
      <alignment horizontal="center" vertical="center" textRotation="180" wrapText="1"/>
      <protection locked="0"/>
    </xf>
    <xf numFmtId="0" fontId="5" fillId="0" borderId="7" xfId="2" applyFont="1" applyBorder="1" applyAlignment="1" applyProtection="1">
      <alignment horizontal="left" vertical="center" wrapText="1"/>
      <protection locked="0"/>
    </xf>
    <xf numFmtId="165" fontId="8" fillId="0" borderId="7" xfId="2" applyNumberFormat="1" applyFont="1" applyFill="1" applyBorder="1" applyAlignment="1" applyProtection="1">
      <alignment horizontal="left" vertical="center" wrapText="1"/>
      <protection locked="0"/>
    </xf>
    <xf numFmtId="166" fontId="5" fillId="0" borderId="7" xfId="2" applyNumberFormat="1" applyFont="1" applyBorder="1" applyAlignment="1" applyProtection="1">
      <alignment horizontal="left" vertical="center" textRotation="180" wrapText="1"/>
      <protection locked="0"/>
    </xf>
    <xf numFmtId="166" fontId="17" fillId="0" borderId="7" xfId="0" applyNumberFormat="1" applyFont="1" applyFill="1" applyBorder="1" applyAlignment="1" applyProtection="1">
      <alignment horizontal="left" vertical="center" wrapText="1"/>
      <protection locked="0"/>
    </xf>
    <xf numFmtId="0" fontId="5" fillId="0" borderId="7" xfId="2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18" fillId="0" borderId="0" xfId="0" applyFont="1" applyAlignment="1" applyProtection="1">
      <alignment textRotation="180"/>
      <protection locked="0"/>
    </xf>
    <xf numFmtId="0" fontId="18" fillId="0" borderId="0" xfId="0" applyFont="1" applyAlignment="1" applyProtection="1">
      <alignment horizontal="left"/>
      <protection locked="0"/>
    </xf>
    <xf numFmtId="0" fontId="0" fillId="0" borderId="0" xfId="0" applyFont="1" applyAlignment="1" applyProtection="1">
      <alignment horizontal="left"/>
      <protection locked="0"/>
    </xf>
    <xf numFmtId="0" fontId="0" fillId="0" borderId="0" xfId="0" applyFont="1" applyProtection="1">
      <protection locked="0"/>
    </xf>
    <xf numFmtId="164" fontId="0" fillId="0" borderId="0" xfId="0" applyNumberFormat="1" applyFont="1" applyAlignment="1" applyProtection="1">
      <alignment horizontal="left" textRotation="180"/>
      <protection locked="0"/>
    </xf>
    <xf numFmtId="0" fontId="0" fillId="0" borderId="0" xfId="0" applyAlignment="1" applyProtection="1">
      <alignment horizontal="left"/>
      <protection locked="0"/>
    </xf>
    <xf numFmtId="165" fontId="0" fillId="0" borderId="0" xfId="0" applyNumberFormat="1" applyFont="1" applyAlignment="1" applyProtection="1">
      <protection locked="0"/>
    </xf>
    <xf numFmtId="165" fontId="0" fillId="0" borderId="0" xfId="0" applyNumberFormat="1" applyFont="1" applyAlignment="1" applyProtection="1">
      <alignment horizontal="left"/>
      <protection locked="0"/>
    </xf>
    <xf numFmtId="166" fontId="0" fillId="0" borderId="0" xfId="0" applyNumberFormat="1" applyFont="1" applyAlignment="1" applyProtection="1">
      <alignment horizontal="left" textRotation="180"/>
      <protection locked="0"/>
    </xf>
    <xf numFmtId="166" fontId="0" fillId="0" borderId="0" xfId="0" applyNumberFormat="1" applyAlignment="1" applyProtection="1">
      <protection locked="0"/>
    </xf>
    <xf numFmtId="0" fontId="0" fillId="0" borderId="0" xfId="0" applyNumberFormat="1" applyProtection="1">
      <protection locked="0"/>
    </xf>
    <xf numFmtId="0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49" fontId="18" fillId="0" borderId="0" xfId="0" applyNumberFormat="1" applyFont="1" applyProtection="1">
      <protection locked="0"/>
    </xf>
    <xf numFmtId="0" fontId="2" fillId="0" borderId="0" xfId="0" applyFont="1" applyProtection="1">
      <protection locked="0"/>
    </xf>
    <xf numFmtId="166" fontId="0" fillId="0" borderId="0" xfId="0" applyNumberFormat="1" applyProtection="1">
      <protection locked="0"/>
    </xf>
    <xf numFmtId="167" fontId="0" fillId="0" borderId="0" xfId="0" applyNumberFormat="1" applyAlignment="1" applyProtection="1">
      <protection locked="0"/>
    </xf>
    <xf numFmtId="0" fontId="18" fillId="0" borderId="0" xfId="0" applyFont="1" applyAlignment="1" applyProtection="1">
      <alignment horizontal="center" textRotation="180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wrapText="1"/>
    </xf>
    <xf numFmtId="0" fontId="0" fillId="4" borderId="0" xfId="0" applyFill="1" applyProtection="1"/>
    <xf numFmtId="0" fontId="0" fillId="0" borderId="0" xfId="0" applyProtection="1"/>
    <xf numFmtId="0" fontId="1" fillId="5" borderId="10" xfId="0" applyFont="1" applyFill="1" applyBorder="1" applyAlignment="1" applyProtection="1">
      <alignment horizontal="center" vertical="center" wrapText="1"/>
    </xf>
    <xf numFmtId="0" fontId="1" fillId="6" borderId="11" xfId="0" applyNumberFormat="1" applyFont="1" applyFill="1" applyBorder="1" applyAlignment="1" applyProtection="1">
      <alignment horizontal="center" vertical="center"/>
      <protection locked="0"/>
    </xf>
    <xf numFmtId="0" fontId="1" fillId="6" borderId="12" xfId="0" applyNumberFormat="1" applyFont="1" applyFill="1" applyBorder="1" applyAlignment="1" applyProtection="1">
      <alignment horizontal="center" vertical="center"/>
      <protection locked="0"/>
    </xf>
    <xf numFmtId="0" fontId="23" fillId="6" borderId="12" xfId="0" applyNumberFormat="1" applyFont="1" applyFill="1" applyBorder="1" applyAlignment="1" applyProtection="1">
      <alignment horizontal="center" vertical="center"/>
      <protection locked="0"/>
    </xf>
    <xf numFmtId="0" fontId="1" fillId="6" borderId="13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16" fontId="0" fillId="0" borderId="10" xfId="0" applyNumberFormat="1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168" fontId="0" fillId="0" borderId="10" xfId="0" applyNumberFormat="1" applyFill="1" applyBorder="1" applyAlignment="1" applyProtection="1">
      <alignment horizontal="left" vertical="center"/>
      <protection locked="0"/>
    </xf>
    <xf numFmtId="20" fontId="0" fillId="0" borderId="10" xfId="0" applyNumberFormat="1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left" vertical="center"/>
      <protection locked="0"/>
    </xf>
    <xf numFmtId="20" fontId="0" fillId="0" borderId="14" xfId="0" applyNumberFormat="1" applyFill="1" applyBorder="1" applyAlignment="1" applyProtection="1">
      <alignment horizontal="center" vertical="center"/>
      <protection locked="0"/>
    </xf>
    <xf numFmtId="0" fontId="24" fillId="0" borderId="11" xfId="0" applyNumberFormat="1" applyFont="1" applyFill="1" applyBorder="1" applyAlignment="1" applyProtection="1">
      <alignment horizontal="center" vertical="center"/>
      <protection locked="0"/>
    </xf>
    <xf numFmtId="0" fontId="24" fillId="0" borderId="12" xfId="0" applyNumberFormat="1" applyFont="1" applyFill="1" applyBorder="1" applyAlignment="1" applyProtection="1">
      <alignment horizontal="center" vertical="center"/>
      <protection locked="0"/>
    </xf>
    <xf numFmtId="0" fontId="25" fillId="0" borderId="12" xfId="0" applyNumberFormat="1" applyFont="1" applyFill="1" applyBorder="1" applyAlignment="1" applyProtection="1">
      <alignment horizontal="center" vertical="center"/>
      <protection locked="0"/>
    </xf>
    <xf numFmtId="0" fontId="26" fillId="0" borderId="12" xfId="0" applyNumberFormat="1" applyFont="1" applyFill="1" applyBorder="1" applyAlignment="1" applyProtection="1">
      <alignment horizontal="center" vertical="center"/>
      <protection locked="0"/>
    </xf>
    <xf numFmtId="0" fontId="24" fillId="0" borderId="13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1" fillId="7" borderId="10" xfId="0" applyFont="1" applyFill="1" applyBorder="1" applyAlignment="1" applyProtection="1">
      <alignment horizontal="center" vertical="center" wrapText="1"/>
    </xf>
    <xf numFmtId="169" fontId="1" fillId="5" borderId="10" xfId="0" applyNumberFormat="1" applyFont="1" applyFill="1" applyBorder="1" applyAlignment="1" applyProtection="1">
      <alignment horizontal="center" vertical="center" wrapText="1"/>
    </xf>
    <xf numFmtId="0" fontId="1" fillId="8" borderId="10" xfId="0" applyFont="1" applyFill="1" applyBorder="1" applyAlignment="1" applyProtection="1">
      <alignment horizontal="center" vertical="center" wrapText="1"/>
    </xf>
    <xf numFmtId="170" fontId="1" fillId="5" borderId="10" xfId="0" applyNumberFormat="1" applyFont="1" applyFill="1" applyBorder="1" applyAlignment="1" applyProtection="1">
      <alignment horizontal="center" vertical="center" wrapText="1"/>
    </xf>
    <xf numFmtId="170" fontId="27" fillId="5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/>
      <protection locked="0"/>
    </xf>
    <xf numFmtId="169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left"/>
      <protection locked="0"/>
    </xf>
    <xf numFmtId="170" fontId="0" fillId="0" borderId="0" xfId="0" applyNumberFormat="1" applyBorder="1" applyAlignment="1" applyProtection="1">
      <alignment horizontal="center"/>
      <protection locked="0"/>
    </xf>
    <xf numFmtId="0" fontId="0" fillId="4" borderId="0" xfId="0" applyFill="1" applyBorder="1" applyAlignment="1" applyProtection="1">
      <alignment horizontal="center" vertical="center"/>
      <protection hidden="1"/>
    </xf>
    <xf numFmtId="170" fontId="0" fillId="4" borderId="0" xfId="0" applyNumberFormat="1" applyFill="1" applyBorder="1" applyAlignment="1" applyProtection="1">
      <alignment horizontal="center" vertical="center"/>
      <protection hidden="1"/>
    </xf>
    <xf numFmtId="170" fontId="0" fillId="4" borderId="0" xfId="0" applyNumberFormat="1" applyFont="1" applyFill="1" applyBorder="1" applyAlignment="1" applyProtection="1">
      <alignment horizontal="center" vertical="center"/>
      <protection hidden="1"/>
    </xf>
    <xf numFmtId="2" fontId="0" fillId="4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Font="1" applyFill="1" applyAlignment="1" applyProtection="1">
      <alignment horizontal="center" vertical="center"/>
      <protection hidden="1"/>
    </xf>
    <xf numFmtId="0" fontId="0" fillId="0" borderId="0" xfId="0" applyFont="1" applyFill="1" applyAlignment="1" applyProtection="1">
      <alignment horizontal="center"/>
      <protection hidden="1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  <xf numFmtId="0" fontId="29" fillId="4" borderId="0" xfId="0" applyFont="1" applyFill="1" applyAlignment="1">
      <alignment horizontal="left" vertical="center"/>
    </xf>
    <xf numFmtId="0" fontId="0" fillId="0" borderId="0" xfId="0" pivotButton="1"/>
    <xf numFmtId="0" fontId="0" fillId="0" borderId="0" xfId="0" pivotButton="1" applyAlignment="1">
      <alignment horizontal="center"/>
    </xf>
    <xf numFmtId="0" fontId="0" fillId="0" borderId="0" xfId="0" pivotButton="1" applyAlignment="1">
      <alignment horizontal="center" vertical="center" wrapText="1"/>
    </xf>
    <xf numFmtId="0" fontId="29" fillId="0" borderId="0" xfId="0" applyFont="1" applyAlignment="1">
      <alignment vertical="center"/>
    </xf>
    <xf numFmtId="0" fontId="28" fillId="4" borderId="0" xfId="0" applyFont="1" applyFill="1" applyBorder="1" applyAlignment="1">
      <alignment horizontal="left" vertical="center"/>
    </xf>
    <xf numFmtId="0" fontId="28" fillId="4" borderId="0" xfId="3" applyFont="1" applyFill="1" applyBorder="1" applyAlignment="1">
      <alignment horizontal="left" vertical="center"/>
    </xf>
    <xf numFmtId="0" fontId="28" fillId="4" borderId="0" xfId="0" applyFont="1" applyFill="1" applyBorder="1" applyAlignment="1">
      <alignment horizontal="left" vertical="center" wrapText="1"/>
    </xf>
    <xf numFmtId="2" fontId="28" fillId="4" borderId="0" xfId="0" applyNumberFormat="1" applyFont="1" applyFill="1" applyBorder="1" applyAlignment="1">
      <alignment horizontal="left" vertical="center"/>
    </xf>
    <xf numFmtId="166" fontId="29" fillId="4" borderId="0" xfId="0" applyNumberFormat="1" applyFont="1" applyFill="1" applyAlignment="1">
      <alignment vertical="center"/>
    </xf>
    <xf numFmtId="0" fontId="30" fillId="4" borderId="0" xfId="4" applyNumberFormat="1" applyFont="1" applyFill="1" applyBorder="1" applyAlignment="1" applyProtection="1">
      <alignment horizontal="left" vertical="center"/>
    </xf>
    <xf numFmtId="0" fontId="35" fillId="9" borderId="0" xfId="2" applyFont="1" applyFill="1" applyBorder="1" applyAlignment="1">
      <alignment horizontal="left" vertical="center" wrapText="1"/>
    </xf>
    <xf numFmtId="49" fontId="35" fillId="9" borderId="0" xfId="2" applyNumberFormat="1" applyFont="1" applyFill="1" applyBorder="1" applyAlignment="1">
      <alignment horizontal="left" vertical="center" wrapText="1"/>
    </xf>
    <xf numFmtId="2" fontId="35" fillId="9" borderId="0" xfId="2" applyNumberFormat="1" applyFont="1" applyFill="1" applyBorder="1" applyAlignment="1">
      <alignment horizontal="left" vertical="center" wrapText="1"/>
    </xf>
    <xf numFmtId="166" fontId="35" fillId="9" borderId="0" xfId="2" applyNumberFormat="1" applyFont="1" applyFill="1" applyBorder="1" applyAlignment="1">
      <alignment horizontal="left" vertical="center" wrapText="1"/>
    </xf>
    <xf numFmtId="170" fontId="1" fillId="10" borderId="10" xfId="0" applyNumberFormat="1" applyFont="1" applyFill="1" applyBorder="1" applyAlignment="1" applyProtection="1">
      <alignment horizontal="center" vertical="center" wrapText="1"/>
      <protection hidden="1"/>
    </xf>
    <xf numFmtId="170" fontId="2" fillId="11" borderId="10" xfId="0" applyNumberFormat="1" applyFont="1" applyFill="1" applyBorder="1" applyAlignment="1" applyProtection="1">
      <alignment horizontal="center" vertical="center" wrapText="1"/>
      <protection hidden="1"/>
    </xf>
    <xf numFmtId="170" fontId="2" fillId="11" borderId="0" xfId="0" applyNumberFormat="1" applyFont="1" applyFill="1" applyAlignment="1" applyProtection="1">
      <alignment horizontal="center" vertical="center" wrapText="1"/>
      <protection hidden="1"/>
    </xf>
    <xf numFmtId="170" fontId="2" fillId="11" borderId="0" xfId="0" applyNumberFormat="1" applyFont="1" applyFill="1" applyBorder="1" applyAlignment="1" applyProtection="1">
      <alignment horizontal="center" vertical="center" wrapText="1"/>
      <protection hidden="1"/>
    </xf>
    <xf numFmtId="2" fontId="2" fillId="11" borderId="0" xfId="0" applyNumberFormat="1" applyFont="1" applyFill="1" applyAlignment="1" applyProtection="1">
      <alignment horizontal="center" vertical="center" wrapText="1"/>
      <protection hidden="1"/>
    </xf>
    <xf numFmtId="170" fontId="2" fillId="11" borderId="15" xfId="0" applyNumberFormat="1" applyFont="1" applyFill="1" applyBorder="1" applyAlignment="1" applyProtection="1">
      <alignment horizontal="center" vertical="center" wrapText="1"/>
      <protection hidden="1"/>
    </xf>
    <xf numFmtId="170" fontId="2" fillId="11" borderId="16" xfId="0" applyNumberFormat="1" applyFont="1" applyFill="1" applyBorder="1" applyAlignment="1" applyProtection="1">
      <alignment horizontal="center" vertical="center" wrapText="1"/>
      <protection hidden="1"/>
    </xf>
    <xf numFmtId="170" fontId="2" fillId="11" borderId="17" xfId="0" applyNumberFormat="1" applyFont="1" applyFill="1" applyBorder="1" applyAlignment="1" applyProtection="1">
      <alignment horizontal="center" vertical="center" wrapText="1"/>
      <protection hidden="1"/>
    </xf>
    <xf numFmtId="0" fontId="2" fillId="11" borderId="0" xfId="0" applyFont="1" applyFill="1" applyAlignment="1" applyProtection="1">
      <alignment horizontal="center" vertical="center" wrapText="1"/>
      <protection hidden="1"/>
    </xf>
    <xf numFmtId="0" fontId="22" fillId="11" borderId="0" xfId="0" applyFont="1" applyFill="1" applyAlignment="1" applyProtection="1">
      <alignment horizontal="center" vertical="center" wrapText="1"/>
    </xf>
    <xf numFmtId="0" fontId="7" fillId="0" borderId="6" xfId="0" applyNumberFormat="1" applyFont="1" applyFill="1" applyBorder="1" applyAlignment="1" applyProtection="1">
      <alignment horizontal="left" vertical="center" wrapText="1"/>
      <protection locked="0"/>
    </xf>
    <xf numFmtId="0" fontId="1" fillId="3" borderId="10" xfId="0" applyNumberFormat="1" applyFont="1" applyFill="1" applyBorder="1" applyAlignment="1" applyProtection="1">
      <alignment horizontal="center" vertical="center" wrapText="1"/>
    </xf>
    <xf numFmtId="16" fontId="0" fillId="3" borderId="10" xfId="0" applyNumberFormat="1" applyFill="1" applyBorder="1" applyAlignment="1" applyProtection="1">
      <alignment horizontal="center" vertical="center"/>
    </xf>
    <xf numFmtId="0" fontId="0" fillId="0" borderId="0" xfId="0" applyFill="1" applyProtection="1"/>
    <xf numFmtId="166" fontId="29" fillId="0" borderId="0" xfId="0" applyNumberFormat="1" applyFont="1" applyFill="1" applyAlignment="1">
      <alignment vertical="center"/>
    </xf>
    <xf numFmtId="0" fontId="29" fillId="0" borderId="0" xfId="0" applyFont="1" applyFill="1" applyAlignment="1">
      <alignment vertical="center"/>
    </xf>
    <xf numFmtId="0" fontId="29" fillId="0" borderId="0" xfId="0" applyFont="1" applyFill="1" applyAlignment="1">
      <alignment vertical="center" wrapText="1"/>
    </xf>
    <xf numFmtId="2" fontId="29" fillId="0" borderId="0" xfId="0" applyNumberFormat="1" applyFont="1" applyFill="1" applyAlignment="1">
      <alignment vertical="center"/>
    </xf>
    <xf numFmtId="0" fontId="0" fillId="0" borderId="0" xfId="0" applyFill="1"/>
    <xf numFmtId="0" fontId="0" fillId="4" borderId="10" xfId="0" applyFill="1" applyBorder="1" applyAlignment="1" applyProtection="1">
      <alignment horizontal="center" vertical="center"/>
      <protection hidden="1"/>
    </xf>
    <xf numFmtId="170" fontId="0" fillId="4" borderId="10" xfId="0" applyNumberFormat="1" applyFill="1" applyBorder="1" applyAlignment="1" applyProtection="1">
      <alignment horizontal="center" vertical="center"/>
      <protection hidden="1"/>
    </xf>
    <xf numFmtId="0" fontId="36" fillId="0" borderId="0" xfId="0" applyFont="1" applyFill="1"/>
    <xf numFmtId="0" fontId="0" fillId="0" borderId="0" xfId="0" applyFill="1" applyProtection="1">
      <protection locked="0"/>
    </xf>
  </cellXfs>
  <cellStyles count="12">
    <cellStyle name="Euro" xfId="5"/>
    <cellStyle name="Excel Built-in Normal" xfId="6"/>
    <cellStyle name="Heading" xfId="7"/>
    <cellStyle name="Heading1" xfId="8"/>
    <cellStyle name="Lien hypertexte" xfId="1" builtinId="8"/>
    <cellStyle name="Normal" xfId="0" builtinId="0"/>
    <cellStyle name="Normal 2" xfId="2"/>
    <cellStyle name="Normal 2_Etude ADP ARRIVEE Fevrier 2009" xfId="3"/>
    <cellStyle name="Normal 3" xfId="9"/>
    <cellStyle name="Normal 8" xfId="4"/>
    <cellStyle name="Result" xfId="10"/>
    <cellStyle name="Result2" xfId="11"/>
  </cellStyles>
  <dxfs count="68">
    <dxf>
      <font>
        <b/>
        <i val="0"/>
        <color theme="1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ill>
        <patternFill>
          <bgColor rgb="FFFF0000"/>
        </patternFill>
      </fill>
    </dxf>
    <dxf>
      <border>
        <left/>
        <right/>
        <top/>
        <bottom/>
        <vertical/>
        <horizontal/>
      </border>
    </dxf>
    <dxf>
      <fill>
        <patternFill>
          <bgColor theme="1" tint="0.2499465926084170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  <border>
        <bottom/>
        <vertical/>
        <horizontal/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2" formatCode="0.00"/>
    </dxf>
    <dxf>
      <numFmt numFmtId="2" formatCode="0.0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2" formatCode="0.00"/>
    </dxf>
    <dxf>
      <numFmt numFmtId="2" formatCode="0.00"/>
    </dxf>
    <dxf>
      <alignment vertical="center" readingOrder="0"/>
    </dxf>
    <dxf>
      <alignment horizontal="center" readingOrder="0"/>
    </dxf>
    <dxf>
      <alignment wrapText="1" readingOrder="0"/>
    </dxf>
    <dxf>
      <border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  <border>
        <bottom/>
        <vertical/>
        <horizontal/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  <border>
        <bottom/>
        <vertical/>
        <horizontal/>
      </border>
    </dxf>
    <dxf>
      <fill>
        <patternFill>
          <bgColor theme="1" tint="0.24994659260841701"/>
        </patternFill>
      </fill>
    </dxf>
    <dxf>
      <border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0" tint="-0.24994659260841701"/>
        </patternFill>
      </fill>
      <border>
        <bottom/>
        <vertical/>
        <horizontal/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Documents%20and%20Settings/d.amsellem/Application%20Data/Microsoft/Excel/Exemple99%20(version%201).xlsb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vid AMSELLEM" refreshedDate="41046.803607291666" createdVersion="4" refreshedVersion="4" minRefreshableVersion="3" recordCount="11000">
  <cacheSource type="worksheet">
    <worksheetSource ref="A1:AG1048576" sheet="Plannings" r:id="rId2"/>
  </cacheSource>
  <cacheFields count="33">
    <cacheField name="Planning" numFmtId="0">
      <sharedItems containsString="0" containsBlank="1" containsNumber="1" containsInteger="1" minValue="1" maxValue="88" count="31">
        <n v="1"/>
        <n v="2"/>
        <n v="3"/>
        <n v="4"/>
        <n v="5"/>
        <m/>
        <n v="66" u="1"/>
        <n v="42" u="1"/>
        <n v="6" u="1"/>
        <n v="48" u="1"/>
        <n v="19" u="1"/>
        <n v="7" u="1"/>
        <n v="20" u="1"/>
        <n v="21" u="1"/>
        <n v="22" u="1"/>
        <n v="23" u="1"/>
        <n v="8" u="1"/>
        <n v="24" u="1"/>
        <n v="25" u="1"/>
        <n v="9" u="1"/>
        <n v="26" u="1"/>
        <n v="27" u="1"/>
        <n v="10" u="1"/>
        <n v="28" u="1"/>
        <n v="80" u="1"/>
        <n v="29" u="1"/>
        <n v="11" u="1"/>
        <n v="30" u="1"/>
        <n v="88" u="1"/>
        <n v="12" u="1"/>
        <n v="71" u="1"/>
      </sharedItems>
    </cacheField>
    <cacheField name="Jour" numFmtId="169">
      <sharedItems containsBlank="1" count="3">
        <s v="jeu"/>
        <s v="lun"/>
        <m/>
      </sharedItems>
    </cacheField>
    <cacheField name="Date" numFmtId="169">
      <sharedItems containsNonDate="0" containsDate="1" containsString="0" containsBlank="1" minDate="2012-02-16T00:00:00" maxDate="2012-02-22T00:00:00" count="5">
        <d v="2012-02-16T00:00:00"/>
        <d v="2012-02-20T00:00:00"/>
        <m/>
        <d v="2012-02-21T00:00:00" u="1"/>
        <d v="2012-02-17T00:00:00" u="1"/>
      </sharedItems>
    </cacheField>
    <cacheField name="Course" numFmtId="0">
      <sharedItems containsString="0" containsBlank="1" containsNumber="1" containsInteger="1" minValue="808" maxValue="887" count="8">
        <n v="884"/>
        <n v="885"/>
        <n v="809"/>
        <n v="810"/>
        <n v="886"/>
        <n v="887"/>
        <n v="808"/>
        <m/>
      </sharedItems>
    </cacheField>
    <cacheField name="Ligne" numFmtId="0">
      <sharedItems containsBlank="1" containsMixedTypes="1" containsNumber="1" containsInteger="1" minValue="18" maxValue="244" count="6">
        <s v="A"/>
        <n v="18"/>
        <n v="244"/>
        <s v="B"/>
        <n v="23"/>
        <m/>
      </sharedItems>
    </cacheField>
    <cacheField name="Voiture" numFmtId="0">
      <sharedItems containsString="0" containsBlank="1" containsNumber="1" containsInteger="1" minValue="1" maxValue="8" count="6">
        <n v="8"/>
        <n v="1"/>
        <n v="5"/>
        <n v="2"/>
        <n v="7"/>
        <m/>
      </sharedItems>
    </cacheField>
    <cacheField name="Sens" numFmtId="0">
      <sharedItems containsString="0" containsBlank="1" containsNumber="1" containsInteger="1" minValue="1" maxValue="2" count="3">
        <n v="2"/>
        <n v="1"/>
        <m/>
      </sharedItems>
    </cacheField>
    <cacheField name="Départ" numFmtId="0">
      <sharedItems containsBlank="1" count="4">
        <s v="Auroville"/>
        <s v="Platane"/>
        <s v="New York"/>
        <m/>
      </sharedItems>
    </cacheField>
    <cacheField name="Heure Départ" numFmtId="170">
      <sharedItems containsNonDate="0" containsDate="1" containsString="0" containsBlank="1" minDate="1899-12-30T05:41:00" maxDate="1899-12-30T21:35:00" count="9">
        <d v="1899-12-30T05:41:00"/>
        <d v="1899-12-30T06:18:00"/>
        <d v="1899-12-30T18:10:00"/>
        <d v="1899-12-30T18:48:00"/>
        <d v="1899-12-30T13:05:00"/>
        <d v="1899-12-30T13:42:00"/>
        <d v="1899-12-30T17:30:00"/>
        <d v="1899-12-30T21:35:00"/>
        <m/>
      </sharedItems>
    </cacheField>
    <cacheField name="Arrivée" numFmtId="0">
      <sharedItems containsBlank="1" count="4">
        <s v="Platane"/>
        <s v="Auroville"/>
        <s v="New York"/>
        <m/>
      </sharedItems>
    </cacheField>
    <cacheField name="Heure Arrivée" numFmtId="170">
      <sharedItems containsNonDate="0" containsDate="1" containsString="0" containsBlank="1" minDate="1899-12-30T06:12:00" maxDate="1899-12-30T22:21:00" count="9">
        <d v="1899-12-30T06:12:00"/>
        <d v="1899-12-30T06:48:00"/>
        <d v="1899-12-30T18:43:00"/>
        <d v="1899-12-30T19:26:00"/>
        <d v="1899-12-30T13:36:00"/>
        <d v="1899-12-30T14:12:00"/>
        <d v="1899-12-30T18:04:00"/>
        <d v="1899-12-30T22:21:00"/>
        <m/>
      </sharedItems>
    </cacheField>
    <cacheField name="z" numFmtId="170">
      <sharedItems containsNonDate="0" containsString="0" containsBlank="1" count="1">
        <m/>
      </sharedItems>
    </cacheField>
    <cacheField name="Statut" numFmtId="0">
      <sharedItems containsBlank="1" count="6">
        <s v="C5"/>
        <s v="C4"/>
        <s v="E4"/>
        <s v="E5"/>
        <s v=""/>
        <m/>
      </sharedItems>
    </cacheField>
    <cacheField name="Travail" numFmtId="170">
      <sharedItems containsDate="1" containsBlank="1" containsMixedTypes="1" minDate="1899-12-30T00:30:00" maxDate="1899-12-30T00:46:00" count="8">
        <d v="1899-12-30T00:31:00"/>
        <d v="1899-12-30T00:30:00"/>
        <d v="1899-12-30T00:33:00"/>
        <d v="1899-12-30T00:38:00"/>
        <d v="1899-12-30T00:34:00"/>
        <d v="1899-12-30T00:46:00"/>
        <s v=""/>
        <m/>
      </sharedItems>
    </cacheField>
    <cacheField name="Attente" numFmtId="170">
      <sharedItems containsDate="1" containsBlank="1" containsMixedTypes="1" minDate="1899-12-30T00:00:00" maxDate="1899-12-30T00:06:00" count="5">
        <s v=""/>
        <d v="1899-12-30T00:06:00"/>
        <d v="1899-12-30T00:00:00"/>
        <d v="1899-12-30T00:05:00"/>
        <m/>
      </sharedItems>
    </cacheField>
    <cacheField name="Total" numFmtId="170">
      <sharedItems containsDate="1" containsBlank="1" containsMixedTypes="1" minDate="1899-12-30T01:07:00" maxDate="1899-12-30T04:50:00" count="4">
        <s v=""/>
        <d v="1899-12-30T04:50:00"/>
        <d v="1899-12-30T01:07:00"/>
        <m/>
      </sharedItems>
    </cacheField>
    <cacheField name="C/E" numFmtId="170">
      <sharedItems containsBlank="1" count="4">
        <s v="C"/>
        <s v="E"/>
        <s v=""/>
        <m/>
      </sharedItems>
    </cacheField>
    <cacheField name="Id Enq/Date" numFmtId="170">
      <sharedItems containsBlank="1" count="11">
        <s v="140955"/>
        <s v="140959"/>
        <s v="240955"/>
        <s v="240959"/>
        <s v="340955"/>
        <s v="340959"/>
        <s v="440955"/>
        <s v="440959"/>
        <s v="540955"/>
        <s v=""/>
        <m/>
      </sharedItems>
    </cacheField>
    <cacheField name="Tot H/Jour" numFmtId="2">
      <sharedItems containsBlank="1" containsMixedTypes="1" containsNumber="1" minValue="0" maxValue="13.75" count="6">
        <n v="13.75"/>
        <s v=""/>
        <n v="9.2666666666666657"/>
        <n v="1.116666666666666"/>
        <n v="0"/>
        <m/>
      </sharedItems>
    </cacheField>
    <cacheField name="Nbre Repas" numFmtId="2">
      <sharedItems containsString="0" containsBlank="1" containsNumber="1" containsInteger="1" minValue="0" maxValue="1" count="3">
        <n v="1"/>
        <n v="0"/>
        <m/>
      </sharedItems>
    </cacheField>
    <cacheField name="TRAVAIL NORM hh:mm" numFmtId="0">
      <sharedItems containsNonDate="0" containsDate="1" containsString="0" containsBlank="1" minDate="1899-12-30T00:00:00" maxDate="1899-12-30T00:38:00" count="9">
        <d v="1899-12-30T00:12:00"/>
        <d v="1899-12-30T00:30:00"/>
        <d v="1899-12-30T00:33:00"/>
        <d v="1899-12-30T00:38:00"/>
        <d v="1899-12-30T00:31:00"/>
        <d v="1899-12-30T00:34:00"/>
        <d v="1899-12-30T00:25:00"/>
        <d v="1899-12-30T00:00:00"/>
        <m/>
      </sharedItems>
    </cacheField>
    <cacheField name="TRAVAIL MAJ hh:mm" numFmtId="0">
      <sharedItems containsNonDate="0" containsDate="1" containsString="0" containsBlank="1" minDate="1899-12-30T00:00:00" maxDate="1899-12-30T00:21:00" count="4">
        <d v="1899-12-30T00:19:00"/>
        <d v="1899-12-30T00:00:00"/>
        <d v="1899-12-30T00:21:00"/>
        <m/>
      </sharedItems>
    </cacheField>
    <cacheField name="ATTENTE NORM hh:mm" numFmtId="0">
      <sharedItems containsNonDate="0" containsDate="1" containsString="0" containsBlank="1" minDate="1899-12-30T00:00:00" maxDate="1899-12-31T00:00:00" count="7">
        <d v="1899-12-30T00:00:00"/>
        <d v="1899-12-30T00:06:00"/>
        <d v="1899-12-30T11:22:00"/>
        <d v="1899-12-30T00:05:00"/>
        <d v="1899-12-30T03:18:00"/>
        <d v="1899-12-30T03:31:00"/>
        <m/>
      </sharedItems>
    </cacheField>
    <cacheField name="ATTENTE MAJ hh:mm" numFmtId="0">
      <sharedItems containsNonDate="0" containsDate="1" containsString="0" containsBlank="1" minDate="1899-12-30T00:00:00" maxDate="1899-12-31T00:00:00" count="2">
        <d v="1899-12-30T00:00:00"/>
        <m/>
      </sharedItems>
    </cacheField>
    <cacheField name="TRAVAIL NORM décim." numFmtId="0">
      <sharedItems containsString="0" containsBlank="1" containsNumber="1" minValue="0" maxValue="0.63333333333333375" count="10">
        <n v="0.20000000000000062"/>
        <n v="0.49999999999999956"/>
        <n v="0.54999999999999538"/>
        <n v="0.63333333333333375"/>
        <n v="0.51666666666666483"/>
        <n v="0.50000000000000089"/>
        <n v="0.56666666666666732"/>
        <n v="0.41666666666666785"/>
        <n v="0"/>
        <m/>
      </sharedItems>
    </cacheField>
    <cacheField name="TRAVAIL MAJ décim." numFmtId="0">
      <sharedItems containsString="0" containsBlank="1" containsNumber="1" minValue="0" maxValue="0.35000000000000142" count="4">
        <n v="0.31666666666666621"/>
        <n v="0"/>
        <n v="0.35000000000000142"/>
        <m/>
      </sharedItems>
    </cacheField>
    <cacheField name="TotalAttente dec" numFmtId="0">
      <sharedItems containsString="0" containsBlank="1" containsNumber="1" minValue="0" maxValue="11.366666666666669" count="7">
        <n v="0"/>
        <n v="9.9999999999999645E-2"/>
        <n v="11.366666666666669"/>
        <n v="8.3333333333335702E-2"/>
        <n v="3.2999999999999989"/>
        <n v="3.5166666666666648"/>
        <m/>
      </sharedItems>
    </cacheField>
    <cacheField name="ATTENTE NORM décim." numFmtId="0">
      <sharedItems containsString="0" containsBlank="1" containsNumber="1" minValue="0" maxValue="9.9999999999999645E-2" count="4">
        <n v="0"/>
        <n v="9.9999999999999645E-2"/>
        <n v="8.3333333333335702E-2"/>
        <m/>
      </sharedItems>
    </cacheField>
    <cacheField name="ATTENTE MAJ décim." numFmtId="0">
      <sharedItems containsString="0" containsBlank="1" containsNumber="1" containsInteger="1" minValue="0" maxValue="0" count="2">
        <n v="0"/>
        <m/>
      </sharedItems>
    </cacheField>
    <cacheField name="TOTAL NORM" numFmtId="0">
      <sharedItems containsNonDate="0" containsDate="1" containsString="0" containsBlank="1" minDate="1899-12-30T00:00:00" maxDate="1899-12-30T11:55:00" count="9">
        <d v="1899-12-30T00:12:00"/>
        <d v="1899-12-30T00:36:00"/>
        <d v="1899-12-30T11:55:00"/>
        <d v="1899-12-30T00:43:00"/>
        <d v="1899-12-30T00:31:00"/>
        <d v="1899-12-30T03:52:00"/>
        <d v="1899-12-30T03:56:00"/>
        <d v="1899-12-30T00:00:00"/>
        <m/>
      </sharedItems>
    </cacheField>
    <cacheField name="TOTAL MAJ" numFmtId="0">
      <sharedItems containsNonDate="0" containsDate="1" containsString="0" containsBlank="1" minDate="1899-12-30T00:00:00" maxDate="1899-12-30T00:21:00" count="4">
        <d v="1899-12-30T00:19:00"/>
        <d v="1899-12-30T00:00:00"/>
        <d v="1899-12-30T00:21:00"/>
        <m/>
      </sharedItems>
    </cacheField>
    <cacheField name="TOTAL HRES" numFmtId="0">
      <sharedItems containsNonDate="0" containsDate="1" containsString="0" containsBlank="1" minDate="1899-12-30T00:00:00" maxDate="1899-12-30T11:55:00" count="8">
        <d v="1899-12-30T00:31:00"/>
        <d v="1899-12-30T00:36:00"/>
        <d v="1899-12-30T11:55:00"/>
        <d v="1899-12-30T00:43:00"/>
        <d v="1899-12-30T03:52:00"/>
        <d v="1899-12-30T04:17:00"/>
        <d v="1899-12-30T00:00:00"/>
        <m/>
      </sharedItems>
    </cacheField>
    <cacheField name="Hres " numFmtId="2">
      <sharedItems containsString="0" containsBlank="1" containsNumber="1" minValue="0" maxValue="11.916666666666664" count="10">
        <n v="0.51666666666666683"/>
        <n v="0.5999999999999992"/>
        <n v="11.916666666666664"/>
        <n v="0.71666666666666945"/>
        <n v="0.51666666666666483"/>
        <n v="0.60000000000000053"/>
        <n v="3.8666666666666663"/>
        <n v="4.2833333333333341"/>
        <n v="0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000">
  <r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1"/>
    <x v="0"/>
    <x v="0"/>
    <x v="1"/>
    <x v="1"/>
    <x v="1"/>
    <x v="1"/>
    <x v="1"/>
    <x v="0"/>
    <x v="0"/>
    <x v="1"/>
    <x v="1"/>
    <x v="0"/>
    <x v="0"/>
    <x v="0"/>
    <x v="1"/>
    <x v="1"/>
    <x v="1"/>
    <x v="1"/>
    <x v="1"/>
    <x v="0"/>
    <x v="1"/>
    <x v="1"/>
    <x v="1"/>
    <x v="1"/>
    <x v="0"/>
    <x v="1"/>
    <x v="1"/>
    <x v="1"/>
    <x v="1"/>
  </r>
  <r>
    <x v="0"/>
    <x v="0"/>
    <x v="0"/>
    <x v="2"/>
    <x v="1"/>
    <x v="1"/>
    <x v="1"/>
    <x v="1"/>
    <x v="2"/>
    <x v="2"/>
    <x v="2"/>
    <x v="0"/>
    <x v="1"/>
    <x v="2"/>
    <x v="2"/>
    <x v="0"/>
    <x v="0"/>
    <x v="0"/>
    <x v="1"/>
    <x v="1"/>
    <x v="2"/>
    <x v="1"/>
    <x v="2"/>
    <x v="0"/>
    <x v="2"/>
    <x v="1"/>
    <x v="2"/>
    <x v="0"/>
    <x v="0"/>
    <x v="2"/>
    <x v="1"/>
    <x v="2"/>
    <x v="2"/>
  </r>
  <r>
    <x v="0"/>
    <x v="0"/>
    <x v="0"/>
    <x v="3"/>
    <x v="1"/>
    <x v="1"/>
    <x v="0"/>
    <x v="2"/>
    <x v="3"/>
    <x v="0"/>
    <x v="3"/>
    <x v="0"/>
    <x v="2"/>
    <x v="3"/>
    <x v="3"/>
    <x v="0"/>
    <x v="1"/>
    <x v="0"/>
    <x v="1"/>
    <x v="1"/>
    <x v="3"/>
    <x v="1"/>
    <x v="3"/>
    <x v="0"/>
    <x v="3"/>
    <x v="1"/>
    <x v="3"/>
    <x v="2"/>
    <x v="0"/>
    <x v="3"/>
    <x v="1"/>
    <x v="3"/>
    <x v="3"/>
  </r>
  <r>
    <x v="0"/>
    <x v="1"/>
    <x v="1"/>
    <x v="4"/>
    <x v="2"/>
    <x v="2"/>
    <x v="0"/>
    <x v="0"/>
    <x v="4"/>
    <x v="0"/>
    <x v="4"/>
    <x v="0"/>
    <x v="1"/>
    <x v="0"/>
    <x v="0"/>
    <x v="0"/>
    <x v="0"/>
    <x v="1"/>
    <x v="2"/>
    <x v="0"/>
    <x v="4"/>
    <x v="1"/>
    <x v="0"/>
    <x v="0"/>
    <x v="4"/>
    <x v="1"/>
    <x v="0"/>
    <x v="0"/>
    <x v="0"/>
    <x v="4"/>
    <x v="1"/>
    <x v="0"/>
    <x v="4"/>
  </r>
  <r>
    <x v="0"/>
    <x v="1"/>
    <x v="1"/>
    <x v="5"/>
    <x v="2"/>
    <x v="2"/>
    <x v="1"/>
    <x v="1"/>
    <x v="5"/>
    <x v="1"/>
    <x v="5"/>
    <x v="0"/>
    <x v="1"/>
    <x v="1"/>
    <x v="1"/>
    <x v="0"/>
    <x v="0"/>
    <x v="1"/>
    <x v="1"/>
    <x v="1"/>
    <x v="1"/>
    <x v="1"/>
    <x v="1"/>
    <x v="0"/>
    <x v="5"/>
    <x v="1"/>
    <x v="1"/>
    <x v="1"/>
    <x v="0"/>
    <x v="1"/>
    <x v="1"/>
    <x v="1"/>
    <x v="5"/>
  </r>
  <r>
    <x v="0"/>
    <x v="1"/>
    <x v="1"/>
    <x v="6"/>
    <x v="3"/>
    <x v="3"/>
    <x v="0"/>
    <x v="2"/>
    <x v="6"/>
    <x v="0"/>
    <x v="6"/>
    <x v="0"/>
    <x v="1"/>
    <x v="4"/>
    <x v="2"/>
    <x v="0"/>
    <x v="0"/>
    <x v="1"/>
    <x v="1"/>
    <x v="1"/>
    <x v="5"/>
    <x v="1"/>
    <x v="4"/>
    <x v="0"/>
    <x v="6"/>
    <x v="1"/>
    <x v="4"/>
    <x v="0"/>
    <x v="0"/>
    <x v="5"/>
    <x v="1"/>
    <x v="4"/>
    <x v="6"/>
  </r>
  <r>
    <x v="0"/>
    <x v="1"/>
    <x v="1"/>
    <x v="2"/>
    <x v="4"/>
    <x v="4"/>
    <x v="1"/>
    <x v="1"/>
    <x v="7"/>
    <x v="2"/>
    <x v="7"/>
    <x v="0"/>
    <x v="1"/>
    <x v="5"/>
    <x v="2"/>
    <x v="1"/>
    <x v="0"/>
    <x v="1"/>
    <x v="1"/>
    <x v="1"/>
    <x v="6"/>
    <x v="2"/>
    <x v="5"/>
    <x v="0"/>
    <x v="7"/>
    <x v="2"/>
    <x v="5"/>
    <x v="0"/>
    <x v="0"/>
    <x v="6"/>
    <x v="2"/>
    <x v="5"/>
    <x v="7"/>
  </r>
  <r>
    <x v="1"/>
    <x v="0"/>
    <x v="0"/>
    <x v="0"/>
    <x v="0"/>
    <x v="0"/>
    <x v="0"/>
    <x v="0"/>
    <x v="0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0"/>
    <x v="1"/>
    <x v="0"/>
    <x v="0"/>
    <x v="1"/>
    <x v="1"/>
    <x v="1"/>
    <x v="1"/>
    <x v="1"/>
    <x v="0"/>
    <x v="3"/>
    <x v="1"/>
    <x v="1"/>
    <x v="0"/>
    <x v="1"/>
    <x v="2"/>
    <x v="1"/>
    <x v="1"/>
    <x v="1"/>
    <x v="1"/>
    <x v="1"/>
    <x v="0"/>
    <x v="1"/>
    <x v="1"/>
    <x v="1"/>
    <x v="1"/>
    <x v="0"/>
    <x v="1"/>
    <x v="1"/>
    <x v="1"/>
    <x v="1"/>
  </r>
  <r>
    <x v="1"/>
    <x v="0"/>
    <x v="0"/>
    <x v="2"/>
    <x v="1"/>
    <x v="1"/>
    <x v="1"/>
    <x v="1"/>
    <x v="2"/>
    <x v="2"/>
    <x v="2"/>
    <x v="0"/>
    <x v="1"/>
    <x v="2"/>
    <x v="2"/>
    <x v="0"/>
    <x v="0"/>
    <x v="2"/>
    <x v="1"/>
    <x v="1"/>
    <x v="2"/>
    <x v="1"/>
    <x v="2"/>
    <x v="0"/>
    <x v="2"/>
    <x v="1"/>
    <x v="2"/>
    <x v="0"/>
    <x v="0"/>
    <x v="2"/>
    <x v="1"/>
    <x v="2"/>
    <x v="2"/>
  </r>
  <r>
    <x v="1"/>
    <x v="0"/>
    <x v="0"/>
    <x v="3"/>
    <x v="1"/>
    <x v="1"/>
    <x v="0"/>
    <x v="2"/>
    <x v="3"/>
    <x v="0"/>
    <x v="3"/>
    <x v="0"/>
    <x v="2"/>
    <x v="3"/>
    <x v="3"/>
    <x v="0"/>
    <x v="1"/>
    <x v="2"/>
    <x v="1"/>
    <x v="1"/>
    <x v="3"/>
    <x v="1"/>
    <x v="3"/>
    <x v="0"/>
    <x v="3"/>
    <x v="1"/>
    <x v="3"/>
    <x v="2"/>
    <x v="0"/>
    <x v="3"/>
    <x v="1"/>
    <x v="3"/>
    <x v="3"/>
  </r>
  <r>
    <x v="1"/>
    <x v="1"/>
    <x v="1"/>
    <x v="4"/>
    <x v="2"/>
    <x v="2"/>
    <x v="0"/>
    <x v="0"/>
    <x v="4"/>
    <x v="0"/>
    <x v="4"/>
    <x v="0"/>
    <x v="1"/>
    <x v="0"/>
    <x v="0"/>
    <x v="0"/>
    <x v="0"/>
    <x v="3"/>
    <x v="2"/>
    <x v="0"/>
    <x v="4"/>
    <x v="1"/>
    <x v="0"/>
    <x v="0"/>
    <x v="4"/>
    <x v="1"/>
    <x v="0"/>
    <x v="0"/>
    <x v="0"/>
    <x v="4"/>
    <x v="1"/>
    <x v="0"/>
    <x v="4"/>
  </r>
  <r>
    <x v="1"/>
    <x v="1"/>
    <x v="1"/>
    <x v="5"/>
    <x v="2"/>
    <x v="2"/>
    <x v="1"/>
    <x v="1"/>
    <x v="5"/>
    <x v="1"/>
    <x v="5"/>
    <x v="0"/>
    <x v="1"/>
    <x v="1"/>
    <x v="1"/>
    <x v="0"/>
    <x v="0"/>
    <x v="3"/>
    <x v="1"/>
    <x v="1"/>
    <x v="1"/>
    <x v="1"/>
    <x v="1"/>
    <x v="0"/>
    <x v="5"/>
    <x v="1"/>
    <x v="1"/>
    <x v="1"/>
    <x v="0"/>
    <x v="1"/>
    <x v="1"/>
    <x v="1"/>
    <x v="5"/>
  </r>
  <r>
    <x v="1"/>
    <x v="1"/>
    <x v="1"/>
    <x v="6"/>
    <x v="3"/>
    <x v="3"/>
    <x v="0"/>
    <x v="2"/>
    <x v="6"/>
    <x v="0"/>
    <x v="6"/>
    <x v="0"/>
    <x v="1"/>
    <x v="4"/>
    <x v="2"/>
    <x v="0"/>
    <x v="0"/>
    <x v="3"/>
    <x v="1"/>
    <x v="1"/>
    <x v="5"/>
    <x v="1"/>
    <x v="4"/>
    <x v="0"/>
    <x v="6"/>
    <x v="1"/>
    <x v="4"/>
    <x v="0"/>
    <x v="0"/>
    <x v="5"/>
    <x v="1"/>
    <x v="4"/>
    <x v="6"/>
  </r>
  <r>
    <x v="1"/>
    <x v="1"/>
    <x v="1"/>
    <x v="2"/>
    <x v="4"/>
    <x v="4"/>
    <x v="1"/>
    <x v="1"/>
    <x v="7"/>
    <x v="2"/>
    <x v="7"/>
    <x v="0"/>
    <x v="1"/>
    <x v="5"/>
    <x v="2"/>
    <x v="1"/>
    <x v="0"/>
    <x v="3"/>
    <x v="1"/>
    <x v="1"/>
    <x v="6"/>
    <x v="2"/>
    <x v="5"/>
    <x v="0"/>
    <x v="7"/>
    <x v="2"/>
    <x v="5"/>
    <x v="0"/>
    <x v="0"/>
    <x v="6"/>
    <x v="2"/>
    <x v="5"/>
    <x v="7"/>
  </r>
  <r>
    <x v="2"/>
    <x v="0"/>
    <x v="0"/>
    <x v="0"/>
    <x v="0"/>
    <x v="0"/>
    <x v="0"/>
    <x v="0"/>
    <x v="0"/>
    <x v="0"/>
    <x v="0"/>
    <x v="0"/>
    <x v="3"/>
    <x v="0"/>
    <x v="0"/>
    <x v="0"/>
    <x v="1"/>
    <x v="4"/>
    <x v="0"/>
    <x v="0"/>
    <x v="0"/>
    <x v="0"/>
    <x v="0"/>
    <x v="0"/>
    <x v="0"/>
    <x v="0"/>
    <x v="0"/>
    <x v="0"/>
    <x v="0"/>
    <x v="0"/>
    <x v="0"/>
    <x v="0"/>
    <x v="0"/>
  </r>
  <r>
    <x v="2"/>
    <x v="0"/>
    <x v="0"/>
    <x v="1"/>
    <x v="0"/>
    <x v="0"/>
    <x v="1"/>
    <x v="1"/>
    <x v="1"/>
    <x v="1"/>
    <x v="1"/>
    <x v="0"/>
    <x v="3"/>
    <x v="1"/>
    <x v="1"/>
    <x v="0"/>
    <x v="1"/>
    <x v="4"/>
    <x v="1"/>
    <x v="1"/>
    <x v="1"/>
    <x v="1"/>
    <x v="1"/>
    <x v="0"/>
    <x v="1"/>
    <x v="1"/>
    <x v="1"/>
    <x v="1"/>
    <x v="0"/>
    <x v="1"/>
    <x v="1"/>
    <x v="1"/>
    <x v="1"/>
  </r>
  <r>
    <x v="2"/>
    <x v="0"/>
    <x v="0"/>
    <x v="2"/>
    <x v="1"/>
    <x v="1"/>
    <x v="1"/>
    <x v="1"/>
    <x v="2"/>
    <x v="2"/>
    <x v="2"/>
    <x v="0"/>
    <x v="2"/>
    <x v="2"/>
    <x v="2"/>
    <x v="0"/>
    <x v="1"/>
    <x v="4"/>
    <x v="1"/>
    <x v="1"/>
    <x v="2"/>
    <x v="1"/>
    <x v="2"/>
    <x v="0"/>
    <x v="2"/>
    <x v="1"/>
    <x v="2"/>
    <x v="0"/>
    <x v="0"/>
    <x v="2"/>
    <x v="1"/>
    <x v="2"/>
    <x v="2"/>
  </r>
  <r>
    <x v="2"/>
    <x v="0"/>
    <x v="0"/>
    <x v="3"/>
    <x v="1"/>
    <x v="1"/>
    <x v="0"/>
    <x v="2"/>
    <x v="3"/>
    <x v="0"/>
    <x v="3"/>
    <x v="0"/>
    <x v="1"/>
    <x v="3"/>
    <x v="3"/>
    <x v="0"/>
    <x v="0"/>
    <x v="4"/>
    <x v="1"/>
    <x v="1"/>
    <x v="3"/>
    <x v="1"/>
    <x v="3"/>
    <x v="0"/>
    <x v="3"/>
    <x v="1"/>
    <x v="3"/>
    <x v="2"/>
    <x v="0"/>
    <x v="3"/>
    <x v="1"/>
    <x v="3"/>
    <x v="3"/>
  </r>
  <r>
    <x v="2"/>
    <x v="1"/>
    <x v="1"/>
    <x v="4"/>
    <x v="2"/>
    <x v="2"/>
    <x v="0"/>
    <x v="0"/>
    <x v="4"/>
    <x v="0"/>
    <x v="4"/>
    <x v="0"/>
    <x v="2"/>
    <x v="0"/>
    <x v="0"/>
    <x v="0"/>
    <x v="1"/>
    <x v="5"/>
    <x v="2"/>
    <x v="0"/>
    <x v="4"/>
    <x v="1"/>
    <x v="0"/>
    <x v="0"/>
    <x v="4"/>
    <x v="1"/>
    <x v="0"/>
    <x v="0"/>
    <x v="0"/>
    <x v="4"/>
    <x v="1"/>
    <x v="0"/>
    <x v="4"/>
  </r>
  <r>
    <x v="2"/>
    <x v="1"/>
    <x v="1"/>
    <x v="5"/>
    <x v="2"/>
    <x v="2"/>
    <x v="1"/>
    <x v="1"/>
    <x v="5"/>
    <x v="1"/>
    <x v="5"/>
    <x v="0"/>
    <x v="2"/>
    <x v="1"/>
    <x v="1"/>
    <x v="0"/>
    <x v="1"/>
    <x v="5"/>
    <x v="1"/>
    <x v="1"/>
    <x v="1"/>
    <x v="1"/>
    <x v="1"/>
    <x v="0"/>
    <x v="5"/>
    <x v="1"/>
    <x v="1"/>
    <x v="1"/>
    <x v="0"/>
    <x v="1"/>
    <x v="1"/>
    <x v="1"/>
    <x v="5"/>
  </r>
  <r>
    <x v="2"/>
    <x v="1"/>
    <x v="1"/>
    <x v="6"/>
    <x v="3"/>
    <x v="3"/>
    <x v="0"/>
    <x v="2"/>
    <x v="6"/>
    <x v="0"/>
    <x v="6"/>
    <x v="0"/>
    <x v="2"/>
    <x v="4"/>
    <x v="2"/>
    <x v="0"/>
    <x v="1"/>
    <x v="5"/>
    <x v="1"/>
    <x v="1"/>
    <x v="5"/>
    <x v="1"/>
    <x v="4"/>
    <x v="0"/>
    <x v="6"/>
    <x v="1"/>
    <x v="4"/>
    <x v="0"/>
    <x v="0"/>
    <x v="5"/>
    <x v="1"/>
    <x v="4"/>
    <x v="6"/>
  </r>
  <r>
    <x v="2"/>
    <x v="1"/>
    <x v="1"/>
    <x v="2"/>
    <x v="4"/>
    <x v="4"/>
    <x v="1"/>
    <x v="1"/>
    <x v="7"/>
    <x v="2"/>
    <x v="7"/>
    <x v="0"/>
    <x v="2"/>
    <x v="5"/>
    <x v="2"/>
    <x v="1"/>
    <x v="1"/>
    <x v="5"/>
    <x v="1"/>
    <x v="1"/>
    <x v="6"/>
    <x v="2"/>
    <x v="5"/>
    <x v="0"/>
    <x v="7"/>
    <x v="2"/>
    <x v="5"/>
    <x v="0"/>
    <x v="0"/>
    <x v="6"/>
    <x v="2"/>
    <x v="5"/>
    <x v="7"/>
  </r>
  <r>
    <x v="3"/>
    <x v="0"/>
    <x v="0"/>
    <x v="0"/>
    <x v="0"/>
    <x v="0"/>
    <x v="0"/>
    <x v="0"/>
    <x v="0"/>
    <x v="0"/>
    <x v="0"/>
    <x v="0"/>
    <x v="3"/>
    <x v="0"/>
    <x v="0"/>
    <x v="0"/>
    <x v="1"/>
    <x v="6"/>
    <x v="0"/>
    <x v="0"/>
    <x v="0"/>
    <x v="0"/>
    <x v="0"/>
    <x v="0"/>
    <x v="0"/>
    <x v="0"/>
    <x v="0"/>
    <x v="0"/>
    <x v="0"/>
    <x v="0"/>
    <x v="0"/>
    <x v="0"/>
    <x v="0"/>
  </r>
  <r>
    <x v="3"/>
    <x v="0"/>
    <x v="0"/>
    <x v="1"/>
    <x v="0"/>
    <x v="0"/>
    <x v="1"/>
    <x v="1"/>
    <x v="1"/>
    <x v="1"/>
    <x v="1"/>
    <x v="0"/>
    <x v="0"/>
    <x v="1"/>
    <x v="1"/>
    <x v="0"/>
    <x v="0"/>
    <x v="6"/>
    <x v="1"/>
    <x v="1"/>
    <x v="1"/>
    <x v="1"/>
    <x v="1"/>
    <x v="0"/>
    <x v="1"/>
    <x v="1"/>
    <x v="1"/>
    <x v="1"/>
    <x v="0"/>
    <x v="1"/>
    <x v="1"/>
    <x v="1"/>
    <x v="1"/>
  </r>
  <r>
    <x v="3"/>
    <x v="0"/>
    <x v="0"/>
    <x v="2"/>
    <x v="1"/>
    <x v="1"/>
    <x v="1"/>
    <x v="1"/>
    <x v="2"/>
    <x v="2"/>
    <x v="2"/>
    <x v="0"/>
    <x v="2"/>
    <x v="2"/>
    <x v="2"/>
    <x v="0"/>
    <x v="1"/>
    <x v="6"/>
    <x v="1"/>
    <x v="1"/>
    <x v="2"/>
    <x v="1"/>
    <x v="2"/>
    <x v="0"/>
    <x v="2"/>
    <x v="1"/>
    <x v="2"/>
    <x v="0"/>
    <x v="0"/>
    <x v="2"/>
    <x v="1"/>
    <x v="2"/>
    <x v="2"/>
  </r>
  <r>
    <x v="3"/>
    <x v="0"/>
    <x v="0"/>
    <x v="3"/>
    <x v="1"/>
    <x v="1"/>
    <x v="0"/>
    <x v="2"/>
    <x v="3"/>
    <x v="0"/>
    <x v="3"/>
    <x v="0"/>
    <x v="1"/>
    <x v="3"/>
    <x v="3"/>
    <x v="0"/>
    <x v="0"/>
    <x v="6"/>
    <x v="1"/>
    <x v="1"/>
    <x v="3"/>
    <x v="1"/>
    <x v="3"/>
    <x v="0"/>
    <x v="3"/>
    <x v="1"/>
    <x v="3"/>
    <x v="2"/>
    <x v="0"/>
    <x v="3"/>
    <x v="1"/>
    <x v="3"/>
    <x v="3"/>
  </r>
  <r>
    <x v="3"/>
    <x v="1"/>
    <x v="1"/>
    <x v="4"/>
    <x v="2"/>
    <x v="2"/>
    <x v="0"/>
    <x v="0"/>
    <x v="4"/>
    <x v="0"/>
    <x v="4"/>
    <x v="0"/>
    <x v="2"/>
    <x v="0"/>
    <x v="0"/>
    <x v="0"/>
    <x v="1"/>
    <x v="7"/>
    <x v="2"/>
    <x v="0"/>
    <x v="4"/>
    <x v="1"/>
    <x v="0"/>
    <x v="0"/>
    <x v="4"/>
    <x v="1"/>
    <x v="0"/>
    <x v="0"/>
    <x v="0"/>
    <x v="4"/>
    <x v="1"/>
    <x v="0"/>
    <x v="4"/>
  </r>
  <r>
    <x v="3"/>
    <x v="1"/>
    <x v="1"/>
    <x v="5"/>
    <x v="2"/>
    <x v="2"/>
    <x v="1"/>
    <x v="1"/>
    <x v="5"/>
    <x v="1"/>
    <x v="5"/>
    <x v="0"/>
    <x v="2"/>
    <x v="1"/>
    <x v="1"/>
    <x v="0"/>
    <x v="1"/>
    <x v="7"/>
    <x v="1"/>
    <x v="1"/>
    <x v="1"/>
    <x v="1"/>
    <x v="1"/>
    <x v="0"/>
    <x v="5"/>
    <x v="1"/>
    <x v="1"/>
    <x v="1"/>
    <x v="0"/>
    <x v="1"/>
    <x v="1"/>
    <x v="1"/>
    <x v="5"/>
  </r>
  <r>
    <x v="3"/>
    <x v="1"/>
    <x v="1"/>
    <x v="6"/>
    <x v="3"/>
    <x v="3"/>
    <x v="0"/>
    <x v="2"/>
    <x v="6"/>
    <x v="0"/>
    <x v="6"/>
    <x v="0"/>
    <x v="2"/>
    <x v="4"/>
    <x v="2"/>
    <x v="0"/>
    <x v="1"/>
    <x v="7"/>
    <x v="1"/>
    <x v="1"/>
    <x v="5"/>
    <x v="1"/>
    <x v="4"/>
    <x v="0"/>
    <x v="6"/>
    <x v="1"/>
    <x v="4"/>
    <x v="0"/>
    <x v="0"/>
    <x v="5"/>
    <x v="1"/>
    <x v="4"/>
    <x v="6"/>
  </r>
  <r>
    <x v="3"/>
    <x v="1"/>
    <x v="1"/>
    <x v="2"/>
    <x v="4"/>
    <x v="4"/>
    <x v="1"/>
    <x v="1"/>
    <x v="7"/>
    <x v="2"/>
    <x v="7"/>
    <x v="0"/>
    <x v="2"/>
    <x v="5"/>
    <x v="2"/>
    <x v="1"/>
    <x v="1"/>
    <x v="7"/>
    <x v="1"/>
    <x v="1"/>
    <x v="6"/>
    <x v="2"/>
    <x v="5"/>
    <x v="0"/>
    <x v="7"/>
    <x v="2"/>
    <x v="5"/>
    <x v="0"/>
    <x v="0"/>
    <x v="6"/>
    <x v="2"/>
    <x v="5"/>
    <x v="7"/>
  </r>
  <r>
    <x v="4"/>
    <x v="0"/>
    <x v="0"/>
    <x v="0"/>
    <x v="0"/>
    <x v="0"/>
    <x v="0"/>
    <x v="0"/>
    <x v="0"/>
    <x v="0"/>
    <x v="0"/>
    <x v="0"/>
    <x v="3"/>
    <x v="0"/>
    <x v="0"/>
    <x v="0"/>
    <x v="1"/>
    <x v="8"/>
    <x v="3"/>
    <x v="1"/>
    <x v="0"/>
    <x v="0"/>
    <x v="0"/>
    <x v="0"/>
    <x v="0"/>
    <x v="0"/>
    <x v="0"/>
    <x v="0"/>
    <x v="0"/>
    <x v="0"/>
    <x v="0"/>
    <x v="0"/>
    <x v="0"/>
  </r>
  <r>
    <x v="4"/>
    <x v="0"/>
    <x v="0"/>
    <x v="1"/>
    <x v="0"/>
    <x v="0"/>
    <x v="1"/>
    <x v="1"/>
    <x v="1"/>
    <x v="1"/>
    <x v="1"/>
    <x v="0"/>
    <x v="3"/>
    <x v="1"/>
    <x v="1"/>
    <x v="2"/>
    <x v="1"/>
    <x v="8"/>
    <x v="1"/>
    <x v="1"/>
    <x v="1"/>
    <x v="1"/>
    <x v="1"/>
    <x v="0"/>
    <x v="1"/>
    <x v="1"/>
    <x v="1"/>
    <x v="1"/>
    <x v="0"/>
    <x v="1"/>
    <x v="1"/>
    <x v="1"/>
    <x v="1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4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6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4"/>
    <x v="7"/>
    <x v="0"/>
    <x v="0"/>
    <x v="2"/>
    <x v="9"/>
    <x v="1"/>
    <x v="1"/>
    <x v="7"/>
    <x v="1"/>
    <x v="0"/>
    <x v="0"/>
    <x v="8"/>
    <x v="1"/>
    <x v="0"/>
    <x v="0"/>
    <x v="0"/>
    <x v="7"/>
    <x v="1"/>
    <x v="6"/>
    <x v="8"/>
  </r>
  <r>
    <x v="5"/>
    <x v="2"/>
    <x v="2"/>
    <x v="7"/>
    <x v="5"/>
    <x v="5"/>
    <x v="2"/>
    <x v="3"/>
    <x v="8"/>
    <x v="3"/>
    <x v="8"/>
    <x v="0"/>
    <x v="5"/>
    <x v="7"/>
    <x v="4"/>
    <x v="3"/>
    <x v="3"/>
    <x v="10"/>
    <x v="5"/>
    <x v="2"/>
    <x v="8"/>
    <x v="3"/>
    <x v="6"/>
    <x v="1"/>
    <x v="9"/>
    <x v="3"/>
    <x v="6"/>
    <x v="3"/>
    <x v="1"/>
    <x v="8"/>
    <x v="3"/>
    <x v="7"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7" cacheId="1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1:G7" firstHeaderRow="0" firstDataRow="1" firstDataCol="1"/>
  <pivotFields count="33">
    <pivotField axis="axisRow" showAll="0">
      <items count="32">
        <item x="0"/>
        <item x="1"/>
        <item x="2"/>
        <item x="3"/>
        <item x="4"/>
        <item m="1" x="8"/>
        <item m="1" x="11"/>
        <item m="1" x="16"/>
        <item m="1" x="19"/>
        <item m="1" x="22"/>
        <item m="1" x="26"/>
        <item m="1" x="29"/>
        <item m="1" x="10"/>
        <item m="1" x="12"/>
        <item m="1" x="13"/>
        <item m="1" x="14"/>
        <item m="1" x="15"/>
        <item m="1" x="17"/>
        <item m="1" x="18"/>
        <item m="1" x="20"/>
        <item m="1" x="21"/>
        <item m="1" x="23"/>
        <item m="1" x="25"/>
        <item m="1" x="27"/>
        <item h="1" x="5"/>
        <item m="1" x="6"/>
        <item m="1" x="30"/>
        <item m="1" x="28"/>
        <item m="1" x="24"/>
        <item m="1" x="7"/>
        <item m="1" x="9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dataField="1" showAll="0" defaultSubtotal="0"/>
    <pivotField showAll="0"/>
    <pivotField showAll="0"/>
    <pivotField showAll="0"/>
    <pivotField showAll="0"/>
    <pivotField dataField="1" showAll="0"/>
    <pivotField dataField="1" showAll="0"/>
    <pivotField showAll="0" defaultSubtotal="0"/>
    <pivotField dataField="1" showAll="0"/>
    <pivotField dataField="1" showAll="0"/>
    <pivotField showAll="0"/>
    <pivotField showAll="0"/>
    <pivotField showAll="0"/>
    <pivotField dataField="1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 TRAVAIL NORM décim." fld="24" baseField="0" baseItem="0"/>
    <dataField name=" TRAVAIL MAJ décim." fld="25" baseField="0" baseItem="0"/>
    <dataField name=" ATTENTE NORM décim." fld="27" baseField="0" baseItem="0"/>
    <dataField name=" ATTENTE MAJ décim." fld="28" baseField="0" baseItem="0"/>
    <dataField name=" Hres " fld="32" baseField="0" baseItem="0"/>
    <dataField name=" Nbre Repas" fld="19" baseField="0" baseItem="3"/>
  </dataFields>
  <formats count="12">
    <format dxfId="55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54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53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52">
      <pivotArea outline="0" collapsedLevelsAreSubtotals="1" fieldPosition="0"/>
    </format>
    <format dxfId="51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50">
      <pivotArea outline="0" collapsedLevelsAreSubtotals="1" fieldPosition="0"/>
    </format>
    <format dxfId="49">
      <pivotArea field="0" type="button" dataOnly="0" labelOnly="1" outline="0" axis="axisRow" fieldPosition="0"/>
    </format>
    <format dxfId="48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  <format dxfId="47">
      <pivotArea field="0" type="button" dataOnly="0" labelOnly="1" outline="0" axis="axisRow" fieldPosition="0"/>
    </format>
    <format dxfId="46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  <format dxfId="45">
      <pivotArea field="0" type="button" dataOnly="0" labelOnly="1" outline="0" axis="axisRow" fieldPosition="0"/>
    </format>
    <format dxfId="44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8" cacheId="11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compact="0" compactData="0" multipleFieldFilters="0">
  <location ref="A1:C10" firstHeaderRow="1" firstDataRow="1" firstDataCol="2"/>
  <pivotFields count="33">
    <pivotField axis="axisRow" compact="0" outline="0" showAll="0" defaultSubtotal="0">
      <items count="31">
        <item x="0"/>
        <item x="1"/>
        <item x="2"/>
        <item x="3"/>
        <item x="4"/>
        <item m="1" x="8"/>
        <item m="1" x="11"/>
        <item m="1" x="16"/>
        <item m="1" x="19"/>
        <item m="1" x="22"/>
        <item m="1" x="26"/>
        <item m="1" x="29"/>
        <item m="1" x="10"/>
        <item m="1" x="12"/>
        <item m="1" x="13"/>
        <item m="1" x="14"/>
        <item m="1" x="15"/>
        <item m="1" x="17"/>
        <item m="1" x="18"/>
        <item m="1" x="20"/>
        <item m="1" x="21"/>
        <item m="1" x="23"/>
        <item m="1" x="25"/>
        <item m="1" x="27"/>
        <item h="1" x="5"/>
        <item m="1" x="6"/>
        <item m="1" x="30"/>
        <item m="1" x="28"/>
        <item m="1" x="24"/>
        <item m="1" x="7"/>
        <item m="1" x="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">
        <item x="0"/>
        <item m="1" x="4"/>
        <item x="1"/>
        <item m="1" x="3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2"/>
  </rowFields>
  <rowItems count="9">
    <i>
      <x/>
      <x/>
    </i>
    <i r="1">
      <x v="2"/>
    </i>
    <i>
      <x v="1"/>
      <x/>
    </i>
    <i r="1">
      <x v="2"/>
    </i>
    <i>
      <x v="2"/>
      <x/>
    </i>
    <i r="1">
      <x v="2"/>
    </i>
    <i>
      <x v="3"/>
      <x/>
    </i>
    <i r="1">
      <x v="2"/>
    </i>
    <i>
      <x v="4"/>
      <x/>
    </i>
  </rowItems>
  <colItems count="1">
    <i/>
  </colItems>
  <dataFields count="1">
    <dataField name=" Hres " fld="32" baseField="0" baseItem="0" numFmtId="2"/>
  </dataFields>
  <formats count="31">
    <format dxfId="43">
      <pivotArea outline="0" collapsedLevelsAreSubtotals="1" fieldPosition="0"/>
    </format>
    <format dxfId="42">
      <pivotArea dataOnly="0" labelOnly="1" outline="0" axis="axisValues" fieldPosition="0"/>
    </format>
    <format dxfId="41">
      <pivotArea outline="0" collapsedLevelsAreSubtotals="1" fieldPosition="0"/>
    </format>
    <format dxfId="40">
      <pivotArea field="2" type="button" dataOnly="0" labelOnly="1" outline="0" axis="axisRow" fieldPosition="1"/>
    </format>
    <format dxfId="39">
      <pivotArea dataOnly="0" labelOnly="1" outline="0" axis="axisValues" fieldPosition="0"/>
    </format>
    <format dxfId="38">
      <pivotArea dataOnly="0" labelOnly="1" grandRow="1" outline="0" fieldPosition="0"/>
    </format>
    <format dxfId="37">
      <pivotArea dataOnly="0" labelOnly="1" outline="0" fieldPosition="0">
        <references count="2">
          <reference field="0" count="1" selected="0">
            <x v="0"/>
          </reference>
          <reference field="2" count="1">
            <x v="3"/>
          </reference>
        </references>
      </pivotArea>
    </format>
    <format dxfId="36">
      <pivotArea dataOnly="0" labelOnly="1" outline="0" fieldPosition="0">
        <references count="2">
          <reference field="0" count="1" selected="0">
            <x v="1"/>
          </reference>
          <reference field="2" count="1">
            <x v="3"/>
          </reference>
        </references>
      </pivotArea>
    </format>
    <format dxfId="35">
      <pivotArea dataOnly="0" labelOnly="1" outline="0" fieldPosition="0">
        <references count="2">
          <reference field="0" count="1" selected="0">
            <x v="2"/>
          </reference>
          <reference field="2" count="1">
            <x v="3"/>
          </reference>
        </references>
      </pivotArea>
    </format>
    <format dxfId="34">
      <pivotArea dataOnly="0" labelOnly="1" outline="0" fieldPosition="0">
        <references count="2">
          <reference field="0" count="1" selected="0">
            <x v="3"/>
          </reference>
          <reference field="2" count="1">
            <x v="3"/>
          </reference>
        </references>
      </pivotArea>
    </format>
    <format dxfId="33">
      <pivotArea dataOnly="0" labelOnly="1" outline="0" fieldPosition="0">
        <references count="2">
          <reference field="0" count="1" selected="0">
            <x v="4"/>
          </reference>
          <reference field="2" count="1">
            <x v="3"/>
          </reference>
        </references>
      </pivotArea>
    </format>
    <format dxfId="32">
      <pivotArea dataOnly="0" labelOnly="1" outline="0" fieldPosition="0">
        <references count="2">
          <reference field="0" count="1" selected="0">
            <x v="5"/>
          </reference>
          <reference field="2" count="1">
            <x v="3"/>
          </reference>
        </references>
      </pivotArea>
    </format>
    <format dxfId="31">
      <pivotArea dataOnly="0" labelOnly="1" outline="0" fieldPosition="0">
        <references count="2">
          <reference field="0" count="1" selected="0">
            <x v="6"/>
          </reference>
          <reference field="2" count="1">
            <x v="3"/>
          </reference>
        </references>
      </pivotArea>
    </format>
    <format dxfId="30">
      <pivotArea dataOnly="0" labelOnly="1" outline="0" fieldPosition="0">
        <references count="2">
          <reference field="0" count="1" selected="0">
            <x v="7"/>
          </reference>
          <reference field="2" count="1">
            <x v="3"/>
          </reference>
        </references>
      </pivotArea>
    </format>
    <format dxfId="29">
      <pivotArea dataOnly="0" labelOnly="1" outline="0" fieldPosition="0">
        <references count="2">
          <reference field="0" count="1" selected="0">
            <x v="8"/>
          </reference>
          <reference field="2" count="1">
            <x v="3"/>
          </reference>
        </references>
      </pivotArea>
    </format>
    <format dxfId="28">
      <pivotArea dataOnly="0" labelOnly="1" outline="0" fieldPosition="0">
        <references count="2">
          <reference field="0" count="1" selected="0">
            <x v="9"/>
          </reference>
          <reference field="2" count="1">
            <x v="3"/>
          </reference>
        </references>
      </pivotArea>
    </format>
    <format dxfId="27">
      <pivotArea dataOnly="0" labelOnly="1" outline="0" fieldPosition="0">
        <references count="2">
          <reference field="0" count="1" selected="0">
            <x v="10"/>
          </reference>
          <reference field="2" count="1">
            <x v="3"/>
          </reference>
        </references>
      </pivotArea>
    </format>
    <format dxfId="26">
      <pivotArea dataOnly="0" labelOnly="1" outline="0" fieldPosition="0">
        <references count="2">
          <reference field="0" count="1" selected="0">
            <x v="11"/>
          </reference>
          <reference field="2" count="1">
            <x v="3"/>
          </reference>
        </references>
      </pivotArea>
    </format>
    <format dxfId="25">
      <pivotArea dataOnly="0" labelOnly="1" outline="0" fieldPosition="0">
        <references count="2">
          <reference field="0" count="1" selected="0">
            <x v="12"/>
          </reference>
          <reference field="2" count="1">
            <x v="2"/>
          </reference>
        </references>
      </pivotArea>
    </format>
    <format dxfId="24">
      <pivotArea dataOnly="0" labelOnly="1" outline="0" fieldPosition="0">
        <references count="2">
          <reference field="0" count="1" selected="0">
            <x v="13"/>
          </reference>
          <reference field="2" count="1">
            <x v="2"/>
          </reference>
        </references>
      </pivotArea>
    </format>
    <format dxfId="23">
      <pivotArea dataOnly="0" labelOnly="1" outline="0" fieldPosition="0">
        <references count="2">
          <reference field="0" count="1" selected="0">
            <x v="14"/>
          </reference>
          <reference field="2" count="1">
            <x v="2"/>
          </reference>
        </references>
      </pivotArea>
    </format>
    <format dxfId="22">
      <pivotArea dataOnly="0" labelOnly="1" outline="0" fieldPosition="0">
        <references count="2">
          <reference field="0" count="1" selected="0">
            <x v="15"/>
          </reference>
          <reference field="2" count="1">
            <x v="2"/>
          </reference>
        </references>
      </pivotArea>
    </format>
    <format dxfId="21">
      <pivotArea dataOnly="0" labelOnly="1" outline="0" fieldPosition="0">
        <references count="2">
          <reference field="0" count="1" selected="0">
            <x v="16"/>
          </reference>
          <reference field="2" count="1">
            <x v="2"/>
          </reference>
        </references>
      </pivotArea>
    </format>
    <format dxfId="20">
      <pivotArea dataOnly="0" labelOnly="1" outline="0" fieldPosition="0">
        <references count="2">
          <reference field="0" count="1" selected="0">
            <x v="17"/>
          </reference>
          <reference field="2" count="1">
            <x v="2"/>
          </reference>
        </references>
      </pivotArea>
    </format>
    <format dxfId="19">
      <pivotArea dataOnly="0" labelOnly="1" outline="0" fieldPosition="0">
        <references count="2">
          <reference field="0" count="1" selected="0">
            <x v="18"/>
          </reference>
          <reference field="2" count="2">
            <x v="0"/>
            <x v="1"/>
          </reference>
        </references>
      </pivotArea>
    </format>
    <format dxfId="18">
      <pivotArea dataOnly="0" labelOnly="1" outline="0" fieldPosition="0">
        <references count="2">
          <reference field="0" count="1" selected="0">
            <x v="19"/>
          </reference>
          <reference field="2" count="2">
            <x v="0"/>
            <x v="1"/>
          </reference>
        </references>
      </pivotArea>
    </format>
    <format dxfId="17">
      <pivotArea dataOnly="0" labelOnly="1" outline="0" fieldPosition="0">
        <references count="2">
          <reference field="0" count="1" selected="0">
            <x v="20"/>
          </reference>
          <reference field="2" count="2">
            <x v="0"/>
            <x v="1"/>
          </reference>
        </references>
      </pivotArea>
    </format>
    <format dxfId="16">
      <pivotArea dataOnly="0" labelOnly="1" outline="0" fieldPosition="0">
        <references count="2">
          <reference field="0" count="1" selected="0">
            <x v="21"/>
          </reference>
          <reference field="2" count="2">
            <x v="0"/>
            <x v="1"/>
          </reference>
        </references>
      </pivotArea>
    </format>
    <format dxfId="15">
      <pivotArea dataOnly="0" labelOnly="1" outline="0" fieldPosition="0">
        <references count="2">
          <reference field="0" count="1" selected="0">
            <x v="22"/>
          </reference>
          <reference field="2" count="2">
            <x v="0"/>
            <x v="1"/>
          </reference>
        </references>
      </pivotArea>
    </format>
    <format dxfId="14">
      <pivotArea dataOnly="0" labelOnly="1" outline="0" fieldPosition="0">
        <references count="2">
          <reference field="0" count="1" selected="0">
            <x v="23"/>
          </reference>
          <reference field="2" count="2">
            <x v="0"/>
            <x v="1"/>
          </reference>
        </references>
      </pivotArea>
    </format>
    <format dxfId="13">
      <pivotArea dataOnly="0" labelOnly="1" outline="0" fieldPosition="0">
        <references count="2">
          <reference field="0" count="1" selected="0">
            <x v="24"/>
          </reference>
          <reference field="2" count="1"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.nonyme@nexiste.pas" TargetMode="External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2"/>
  <dimension ref="A1:J15"/>
  <sheetViews>
    <sheetView workbookViewId="0">
      <selection activeCell="B5" sqref="B5"/>
    </sheetView>
  </sheetViews>
  <sheetFormatPr baseColWidth="10" defaultRowHeight="15"/>
  <cols>
    <col min="1" max="1" width="19.5703125" bestFit="1" customWidth="1"/>
    <col min="2" max="2" width="15.85546875" style="1" bestFit="1" customWidth="1"/>
    <col min="3" max="3" width="11.42578125" customWidth="1"/>
    <col min="8" max="9" width="11.42578125" style="2"/>
  </cols>
  <sheetData>
    <row r="1" spans="1:10">
      <c r="H1" s="2">
        <v>1</v>
      </c>
      <c r="I1" s="2">
        <v>6</v>
      </c>
      <c r="J1" t="s">
        <v>146</v>
      </c>
    </row>
    <row r="2" spans="1:10">
      <c r="H2" s="2">
        <v>1.5</v>
      </c>
      <c r="I2" s="2">
        <v>6.25</v>
      </c>
      <c r="J2" t="s">
        <v>147</v>
      </c>
    </row>
    <row r="3" spans="1:10">
      <c r="H3" s="2">
        <v>2</v>
      </c>
      <c r="I3" s="2">
        <v>6.5</v>
      </c>
      <c r="J3" t="s">
        <v>148</v>
      </c>
    </row>
    <row r="4" spans="1:10">
      <c r="A4" t="s">
        <v>0</v>
      </c>
      <c r="B4" s="1" t="s">
        <v>151</v>
      </c>
      <c r="H4" s="2">
        <v>2.5</v>
      </c>
      <c r="I4" s="2">
        <v>7</v>
      </c>
    </row>
    <row r="5" spans="1:10">
      <c r="A5" t="s">
        <v>1</v>
      </c>
      <c r="B5" s="1" t="s">
        <v>149</v>
      </c>
      <c r="H5" s="2">
        <v>3</v>
      </c>
      <c r="I5" s="2">
        <v>7.5</v>
      </c>
    </row>
    <row r="6" spans="1:10">
      <c r="A6" t="s">
        <v>2</v>
      </c>
      <c r="B6" s="1" t="s">
        <v>3</v>
      </c>
      <c r="H6" s="2">
        <v>9</v>
      </c>
      <c r="I6" s="2">
        <v>8</v>
      </c>
    </row>
    <row r="8" spans="1:10">
      <c r="A8" t="s">
        <v>4</v>
      </c>
      <c r="B8" s="3">
        <v>40952</v>
      </c>
    </row>
    <row r="9" spans="1:10">
      <c r="A9" t="s">
        <v>5</v>
      </c>
      <c r="B9" s="1">
        <v>3</v>
      </c>
    </row>
    <row r="10" spans="1:10" s="4" customFormat="1" ht="30">
      <c r="A10" s="4" t="s">
        <v>6</v>
      </c>
      <c r="B10" s="5">
        <v>6</v>
      </c>
      <c r="C10" s="6"/>
      <c r="D10" s="6"/>
      <c r="H10" s="6"/>
      <c r="I10" s="6"/>
    </row>
    <row r="11" spans="1:10" ht="30">
      <c r="A11" s="4" t="s">
        <v>7</v>
      </c>
      <c r="B11" s="7">
        <v>2</v>
      </c>
      <c r="C11" s="6"/>
    </row>
    <row r="14" spans="1:10">
      <c r="A14" t="s">
        <v>8</v>
      </c>
      <c r="B14" s="1" t="s">
        <v>146</v>
      </c>
    </row>
    <row r="15" spans="1:10">
      <c r="A15" t="s">
        <v>9</v>
      </c>
      <c r="B15" s="1" t="s">
        <v>150</v>
      </c>
    </row>
  </sheetData>
  <dataValidations count="3">
    <dataValidation type="list" allowBlank="1" showInputMessage="1" sqref="B11">
      <formula1>$H$1:$H$15</formula1>
    </dataValidation>
    <dataValidation type="list" allowBlank="1" showInputMessage="1" sqref="B10">
      <formula1>$I$1:$I$14</formula1>
    </dataValidation>
    <dataValidation type="list" allowBlank="1" showInputMessage="1" sqref="B14">
      <formula1>$J$1:$J$11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3"/>
  <dimension ref="A1:AQ5"/>
  <sheetViews>
    <sheetView workbookViewId="0">
      <pane ySplit="1" topLeftCell="A2" activePane="bottomLeft" state="frozen"/>
      <selection activeCell="D13" sqref="D13"/>
      <selection pane="bottomLeft" sqref="A1:XFD1048576"/>
    </sheetView>
  </sheetViews>
  <sheetFormatPr baseColWidth="10" defaultRowHeight="15"/>
  <cols>
    <col min="1" max="1" width="2.85546875" style="97" customWidth="1"/>
    <col min="2" max="2" width="2.7109375" style="98" customWidth="1"/>
    <col min="3" max="3" width="5.140625" style="97" customWidth="1"/>
    <col min="4" max="4" width="12.140625" style="99" customWidth="1"/>
    <col min="5" max="5" width="3.85546875" style="59" customWidth="1"/>
    <col min="6" max="6" width="2.7109375" style="100" customWidth="1"/>
    <col min="7" max="7" width="13.28515625" style="101" customWidth="1"/>
    <col min="8" max="8" width="12.5703125" style="101" customWidth="1"/>
    <col min="9" max="9" width="4.140625" style="102" hidden="1" customWidth="1"/>
    <col min="10" max="10" width="4" style="103" hidden="1" customWidth="1"/>
    <col min="11" max="11" width="3" style="104" hidden="1" customWidth="1"/>
    <col min="12" max="12" width="9.42578125" style="105" customWidth="1"/>
    <col min="13" max="13" width="13.42578125" style="106" customWidth="1"/>
    <col min="14" max="14" width="12.7109375" style="107" customWidth="1"/>
    <col min="15" max="15" width="2.85546875" style="108" hidden="1" customWidth="1"/>
    <col min="16" max="16" width="4.28515625" style="103" hidden="1" customWidth="1"/>
    <col min="17" max="17" width="2.7109375" style="103" hidden="1" customWidth="1"/>
    <col min="18" max="18" width="7.28515625" style="109" hidden="1" customWidth="1"/>
    <col min="19" max="19" width="4.7109375" style="110" hidden="1" customWidth="1"/>
    <col min="20" max="20" width="3.42578125" style="111" hidden="1" customWidth="1"/>
    <col min="21" max="21" width="1.85546875" style="112" hidden="1" customWidth="1"/>
    <col min="22" max="22" width="23" style="113" customWidth="1"/>
    <col min="23" max="23" width="2.42578125" style="112" customWidth="1"/>
    <col min="24" max="24" width="2.85546875" style="111" hidden="1" customWidth="1"/>
    <col min="25" max="25" width="2.42578125" style="112" customWidth="1"/>
    <col min="26" max="26" width="15.7109375" style="59" customWidth="1"/>
    <col min="27" max="27" width="0" style="112" hidden="1" customWidth="1"/>
    <col min="28" max="28" width="7.7109375" style="114" customWidth="1"/>
    <col min="29" max="29" width="3" style="112" hidden="1" customWidth="1"/>
    <col min="30" max="30" width="3.85546875" style="112" hidden="1" customWidth="1"/>
    <col min="31" max="31" width="4.42578125" style="111" customWidth="1"/>
    <col min="32" max="32" width="7" style="115" hidden="1" customWidth="1"/>
    <col min="33" max="33" width="11.42578125" style="97" hidden="1" customWidth="1"/>
    <col min="34" max="34" width="2.5703125" style="59" hidden="1" customWidth="1"/>
    <col min="35" max="35" width="11.42578125" style="59" hidden="1" customWidth="1"/>
    <col min="36" max="36" width="7.7109375" style="116" hidden="1" customWidth="1"/>
    <col min="37" max="37" width="5.42578125" style="59" hidden="1" customWidth="1"/>
    <col min="38" max="39" width="11.42578125" style="105" hidden="1" customWidth="1"/>
    <col min="40" max="40" width="4.42578125" style="59" customWidth="1"/>
    <col min="41" max="41" width="2.140625" style="117" customWidth="1"/>
    <col min="42" max="42" width="17.28515625" style="59" customWidth="1"/>
    <col min="43" max="43" width="2.42578125" style="118" hidden="1" customWidth="1"/>
    <col min="44" max="16384" width="11.42578125" style="59"/>
  </cols>
  <sheetData>
    <row r="1" spans="1:43" s="31" customFormat="1" ht="56.25" customHeight="1" thickBot="1">
      <c r="A1" s="8" t="s">
        <v>10</v>
      </c>
      <c r="B1" s="9" t="s">
        <v>11</v>
      </c>
      <c r="C1" s="9" t="s">
        <v>12</v>
      </c>
      <c r="D1" s="9" t="s">
        <v>13</v>
      </c>
      <c r="E1" s="9" t="s">
        <v>14</v>
      </c>
      <c r="F1" s="10" t="s">
        <v>15</v>
      </c>
      <c r="G1" s="11" t="s">
        <v>16</v>
      </c>
      <c r="H1" s="11" t="s">
        <v>17</v>
      </c>
      <c r="I1" s="9" t="s">
        <v>18</v>
      </c>
      <c r="J1" s="9" t="s">
        <v>19</v>
      </c>
      <c r="K1" s="12" t="s">
        <v>20</v>
      </c>
      <c r="L1" s="9" t="s">
        <v>21</v>
      </c>
      <c r="M1" s="13" t="s">
        <v>22</v>
      </c>
      <c r="N1" s="13" t="s">
        <v>23</v>
      </c>
      <c r="O1" s="14" t="s">
        <v>24</v>
      </c>
      <c r="P1" s="15" t="s">
        <v>25</v>
      </c>
      <c r="Q1" s="16" t="s">
        <v>26</v>
      </c>
      <c r="R1" s="17" t="s">
        <v>27</v>
      </c>
      <c r="S1" s="16" t="s">
        <v>28</v>
      </c>
      <c r="T1" s="16" t="s">
        <v>29</v>
      </c>
      <c r="U1" s="13" t="s">
        <v>30</v>
      </c>
      <c r="V1" s="18" t="s">
        <v>31</v>
      </c>
      <c r="W1" s="19" t="s">
        <v>32</v>
      </c>
      <c r="X1" s="20" t="s">
        <v>33</v>
      </c>
      <c r="Y1" s="19" t="s">
        <v>34</v>
      </c>
      <c r="Z1" s="21" t="s">
        <v>35</v>
      </c>
      <c r="AA1" s="19" t="s">
        <v>36</v>
      </c>
      <c r="AB1" s="21" t="s">
        <v>37</v>
      </c>
      <c r="AC1" s="21" t="s">
        <v>38</v>
      </c>
      <c r="AD1" s="21" t="s">
        <v>39</v>
      </c>
      <c r="AE1" s="22" t="s">
        <v>40</v>
      </c>
      <c r="AF1" s="17" t="s">
        <v>41</v>
      </c>
      <c r="AG1" s="21" t="s">
        <v>42</v>
      </c>
      <c r="AH1" s="23" t="s">
        <v>43</v>
      </c>
      <c r="AI1" s="24" t="s">
        <v>44</v>
      </c>
      <c r="AJ1" s="25" t="s">
        <v>45</v>
      </c>
      <c r="AK1" s="26" t="s">
        <v>46</v>
      </c>
      <c r="AL1" s="27" t="s">
        <v>47</v>
      </c>
      <c r="AM1" s="27" t="s">
        <v>48</v>
      </c>
      <c r="AN1" s="27" t="s">
        <v>49</v>
      </c>
      <c r="AO1" s="28" t="s">
        <v>50</v>
      </c>
      <c r="AP1" s="29" t="s">
        <v>51</v>
      </c>
      <c r="AQ1" s="30" t="s">
        <v>52</v>
      </c>
    </row>
    <row r="2" spans="1:43" ht="41.25" customHeight="1">
      <c r="A2" s="32"/>
      <c r="B2" s="33"/>
      <c r="C2" s="34">
        <v>12345</v>
      </c>
      <c r="D2" s="35">
        <v>1</v>
      </c>
      <c r="E2" s="36" t="s">
        <v>53</v>
      </c>
      <c r="F2" s="37" t="s">
        <v>54</v>
      </c>
      <c r="G2" s="38" t="s">
        <v>55</v>
      </c>
      <c r="H2" s="38" t="s">
        <v>56</v>
      </c>
      <c r="I2" s="39"/>
      <c r="J2" s="36"/>
      <c r="K2" s="40">
        <v>51100</v>
      </c>
      <c r="L2" s="39" t="s">
        <v>57</v>
      </c>
      <c r="M2" s="41">
        <v>981075496</v>
      </c>
      <c r="N2" s="41">
        <v>699275340</v>
      </c>
      <c r="O2" s="42"/>
      <c r="P2" s="43"/>
      <c r="Q2" s="43" t="s">
        <v>58</v>
      </c>
      <c r="R2" s="44"/>
      <c r="S2" s="45"/>
      <c r="T2" s="33"/>
      <c r="U2" s="46"/>
      <c r="V2" s="47" t="s">
        <v>152</v>
      </c>
      <c r="W2" s="48"/>
      <c r="X2" s="33"/>
      <c r="Y2" s="49"/>
      <c r="Z2" s="50"/>
      <c r="AA2" s="32"/>
      <c r="AB2" s="183"/>
      <c r="AC2" s="51"/>
      <c r="AD2" s="51"/>
      <c r="AE2" s="32"/>
      <c r="AF2" s="49"/>
      <c r="AG2" s="32"/>
      <c r="AH2" s="52"/>
      <c r="AI2" s="52"/>
      <c r="AJ2" s="53"/>
      <c r="AK2" s="54"/>
      <c r="AL2" s="55"/>
      <c r="AM2" s="55"/>
      <c r="AN2" s="56"/>
      <c r="AO2" s="56"/>
      <c r="AP2" s="57"/>
      <c r="AQ2" s="58">
        <v>1</v>
      </c>
    </row>
    <row r="3" spans="1:43" ht="41.25" customHeight="1">
      <c r="A3" s="60"/>
      <c r="B3" s="60"/>
      <c r="C3" s="61">
        <v>54321</v>
      </c>
      <c r="D3" s="35">
        <v>2</v>
      </c>
      <c r="E3" s="36" t="s">
        <v>53</v>
      </c>
      <c r="F3" s="62" t="s">
        <v>54</v>
      </c>
      <c r="G3" s="38" t="s">
        <v>59</v>
      </c>
      <c r="H3" s="38" t="s">
        <v>60</v>
      </c>
      <c r="I3" s="39"/>
      <c r="J3" s="43"/>
      <c r="K3" s="40">
        <v>51100</v>
      </c>
      <c r="L3" s="39"/>
      <c r="M3" s="41"/>
      <c r="N3" s="41"/>
      <c r="O3" s="63"/>
      <c r="P3" s="43"/>
      <c r="Q3" s="43"/>
      <c r="R3" s="64"/>
      <c r="S3" s="45"/>
      <c r="T3" s="33"/>
      <c r="U3" s="46"/>
      <c r="V3" s="65"/>
      <c r="W3" s="48"/>
      <c r="X3" s="33"/>
      <c r="Y3" s="66"/>
      <c r="Z3" s="67"/>
      <c r="AA3" s="60"/>
      <c r="AB3" s="183"/>
      <c r="AC3" s="68"/>
      <c r="AD3" s="68"/>
      <c r="AE3" s="60"/>
      <c r="AF3" s="69"/>
      <c r="AG3" s="60"/>
      <c r="AH3" s="70"/>
      <c r="AI3" s="70"/>
      <c r="AJ3" s="71"/>
      <c r="AK3" s="72"/>
      <c r="AL3" s="55"/>
      <c r="AM3" s="55"/>
      <c r="AN3" s="56"/>
      <c r="AO3" s="56"/>
      <c r="AP3" s="56"/>
      <c r="AQ3" s="73">
        <v>1</v>
      </c>
    </row>
    <row r="4" spans="1:43" ht="41.25" customHeight="1">
      <c r="A4" s="32"/>
      <c r="B4" s="60"/>
      <c r="C4" s="74">
        <v>67889</v>
      </c>
      <c r="D4" s="75">
        <v>3</v>
      </c>
      <c r="E4" s="76" t="s">
        <v>61</v>
      </c>
      <c r="F4" s="62" t="s">
        <v>54</v>
      </c>
      <c r="G4" s="77" t="s">
        <v>62</v>
      </c>
      <c r="H4" s="77" t="s">
        <v>63</v>
      </c>
      <c r="I4" s="61"/>
      <c r="J4" s="61"/>
      <c r="K4" s="78">
        <v>51000</v>
      </c>
      <c r="L4" s="79"/>
      <c r="M4" s="80"/>
      <c r="N4" s="80"/>
      <c r="O4" s="81"/>
      <c r="P4" s="82"/>
      <c r="Q4" s="82"/>
      <c r="R4" s="83"/>
      <c r="S4" s="61"/>
      <c r="T4" s="84"/>
      <c r="U4" s="85"/>
      <c r="V4" s="86"/>
      <c r="W4" s="48"/>
      <c r="X4" s="87"/>
      <c r="Y4" s="88"/>
      <c r="Z4" s="67"/>
      <c r="AA4" s="60"/>
      <c r="AB4" s="183"/>
      <c r="AC4" s="68"/>
      <c r="AD4" s="68"/>
      <c r="AE4" s="60"/>
      <c r="AF4" s="69"/>
      <c r="AG4" s="60"/>
      <c r="AH4" s="70"/>
      <c r="AI4" s="70"/>
      <c r="AJ4" s="71"/>
      <c r="AK4" s="72"/>
      <c r="AL4" s="89"/>
      <c r="AM4" s="89"/>
      <c r="AN4" s="90"/>
      <c r="AO4" s="91"/>
      <c r="AP4" s="90"/>
      <c r="AQ4" s="73">
        <v>8</v>
      </c>
    </row>
    <row r="5" spans="1:43" ht="41.25" customHeight="1">
      <c r="A5" s="60"/>
      <c r="B5" s="60"/>
      <c r="C5" s="74">
        <v>99876</v>
      </c>
      <c r="D5" s="75">
        <v>4</v>
      </c>
      <c r="E5" s="76" t="s">
        <v>61</v>
      </c>
      <c r="F5" s="62" t="s">
        <v>64</v>
      </c>
      <c r="G5" s="77" t="s">
        <v>65</v>
      </c>
      <c r="H5" s="77" t="s">
        <v>66</v>
      </c>
      <c r="I5" s="92"/>
      <c r="J5" s="92"/>
      <c r="K5" s="78">
        <v>51100</v>
      </c>
      <c r="L5" s="79"/>
      <c r="M5" s="93"/>
      <c r="N5" s="93"/>
      <c r="O5" s="94"/>
      <c r="P5" s="87"/>
      <c r="Q5" s="87"/>
      <c r="R5" s="95"/>
      <c r="S5" s="92"/>
      <c r="T5" s="85"/>
      <c r="U5" s="85"/>
      <c r="V5" s="86"/>
      <c r="W5" s="85"/>
      <c r="X5" s="87"/>
      <c r="Y5" s="96"/>
      <c r="Z5" s="67"/>
      <c r="AA5" s="60"/>
      <c r="AB5" s="183"/>
      <c r="AC5" s="68"/>
      <c r="AD5" s="68"/>
      <c r="AE5" s="60"/>
      <c r="AF5" s="69"/>
      <c r="AG5" s="60"/>
      <c r="AH5" s="70"/>
      <c r="AI5" s="70"/>
      <c r="AJ5" s="71"/>
      <c r="AK5" s="72"/>
      <c r="AL5" s="55"/>
      <c r="AM5" s="55"/>
      <c r="AN5" s="90"/>
      <c r="AO5" s="56"/>
      <c r="AP5" s="56"/>
      <c r="AQ5" s="73">
        <v>8</v>
      </c>
    </row>
  </sheetData>
  <autoFilter ref="A1:AQ5"/>
  <hyperlinks>
    <hyperlink ref="V2" r:id="rId1"/>
  </hyperlinks>
  <pageMargins left="0.15748031496062992" right="0.15748031496062992" top="0.47244094488188981" bottom="0.43307086614173229" header="0.23622047244094491" footer="0.23622047244094491"/>
  <pageSetup paperSize="9" scale="90" orientation="landscape" r:id="rId2"/>
  <headerFooter>
    <oddHeader>&amp;L&amp;"-,Gras"&amp;14&amp;KE63C14Groupe BVA&amp;C&amp;"-,Gras"&amp;14&amp;KE63C14LISTE ENQUETEURS OD REIMS FEVRIER 2012 TT670 (TT667)&amp;R&amp;"-,Gras"&amp;8&amp;KE63C14O INFERENCE OPERATIONS</oddHeader>
    <oddFooter>&amp;LPage &amp;P de &amp;N&amp;CPI TT 025 / C&amp;R11/10/2011</oddFooter>
  </headerFooter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>
    <tabColor rgb="FFFFC000"/>
  </sheetPr>
  <dimension ref="A1:AE9"/>
  <sheetViews>
    <sheetView workbookViewId="0">
      <selection activeCell="A10" sqref="A10"/>
    </sheetView>
  </sheetViews>
  <sheetFormatPr baseColWidth="10" defaultRowHeight="15"/>
  <cols>
    <col min="1" max="1" width="4.7109375" style="191" bestFit="1" customWidth="1"/>
    <col min="2" max="2" width="11.5703125" bestFit="1" customWidth="1"/>
    <col min="3" max="3" width="7.28515625" bestFit="1" customWidth="1"/>
    <col min="4" max="4" width="5.7109375" bestFit="1" customWidth="1"/>
    <col min="5" max="5" width="5.42578125" bestFit="1" customWidth="1"/>
    <col min="6" max="6" width="5.28515625" bestFit="1" customWidth="1"/>
    <col min="7" max="7" width="9.42578125" bestFit="1" customWidth="1"/>
    <col min="8" max="8" width="7" customWidth="1"/>
    <col min="9" max="9" width="9.42578125" bestFit="1" customWidth="1"/>
    <col min="10" max="10" width="6.42578125" bestFit="1" customWidth="1"/>
    <col min="11" max="30" width="4.7109375" customWidth="1"/>
  </cols>
  <sheetData>
    <row r="1" spans="1:31" ht="30">
      <c r="A1" s="184" t="s">
        <v>67</v>
      </c>
      <c r="B1" s="122" t="s">
        <v>68</v>
      </c>
      <c r="C1" s="122" t="s">
        <v>69</v>
      </c>
      <c r="D1" s="122" t="s">
        <v>70</v>
      </c>
      <c r="E1" s="122" t="s">
        <v>71</v>
      </c>
      <c r="F1" s="122" t="s">
        <v>72</v>
      </c>
      <c r="G1" s="122" t="s">
        <v>73</v>
      </c>
      <c r="H1" s="122" t="s">
        <v>74</v>
      </c>
      <c r="I1" s="122" t="s">
        <v>75</v>
      </c>
      <c r="J1" s="122" t="s">
        <v>76</v>
      </c>
      <c r="K1" s="123" t="s">
        <v>77</v>
      </c>
      <c r="L1" s="124" t="s">
        <v>78</v>
      </c>
      <c r="M1" s="124" t="s">
        <v>79</v>
      </c>
      <c r="N1" s="124" t="s">
        <v>80</v>
      </c>
      <c r="O1" s="124" t="s">
        <v>81</v>
      </c>
      <c r="P1" s="125" t="s">
        <v>82</v>
      </c>
      <c r="Q1" s="123" t="s">
        <v>83</v>
      </c>
      <c r="R1" s="124" t="s">
        <v>84</v>
      </c>
      <c r="S1" s="124" t="s">
        <v>85</v>
      </c>
      <c r="T1" s="125" t="s">
        <v>86</v>
      </c>
      <c r="U1" s="125" t="s">
        <v>87</v>
      </c>
      <c r="V1" s="125" t="s">
        <v>88</v>
      </c>
      <c r="W1" s="123" t="s">
        <v>89</v>
      </c>
      <c r="X1" s="124" t="s">
        <v>90</v>
      </c>
      <c r="Y1" s="124" t="s">
        <v>91</v>
      </c>
      <c r="Z1" s="124" t="s">
        <v>92</v>
      </c>
      <c r="AA1" s="124" t="s">
        <v>93</v>
      </c>
      <c r="AB1" s="124" t="s">
        <v>94</v>
      </c>
      <c r="AC1" s="123" t="s">
        <v>95</v>
      </c>
      <c r="AD1" s="126" t="s">
        <v>96</v>
      </c>
      <c r="AE1" s="127"/>
    </row>
    <row r="2" spans="1:31">
      <c r="A2" s="185" t="s">
        <v>97</v>
      </c>
      <c r="B2" s="128">
        <v>40955</v>
      </c>
      <c r="C2" s="129">
        <v>884</v>
      </c>
      <c r="D2" s="129" t="s">
        <v>61</v>
      </c>
      <c r="E2" s="129">
        <v>8</v>
      </c>
      <c r="F2" s="129">
        <v>2</v>
      </c>
      <c r="G2" s="130" t="s">
        <v>98</v>
      </c>
      <c r="H2" s="131">
        <v>0.23680555555555557</v>
      </c>
      <c r="I2" s="132" t="s">
        <v>99</v>
      </c>
      <c r="J2" s="133">
        <v>0.25833333333333336</v>
      </c>
      <c r="K2" s="134">
        <v>1</v>
      </c>
      <c r="L2" s="135">
        <v>2</v>
      </c>
      <c r="M2" s="135">
        <v>3</v>
      </c>
      <c r="N2" s="135">
        <v>4</v>
      </c>
      <c r="O2" s="135">
        <v>5</v>
      </c>
      <c r="P2" s="136"/>
      <c r="Q2" s="134"/>
      <c r="R2" s="135"/>
      <c r="S2" s="135"/>
      <c r="T2" s="137"/>
      <c r="U2" s="137"/>
      <c r="V2" s="137"/>
      <c r="W2" s="134"/>
      <c r="X2" s="135"/>
      <c r="Y2" s="135"/>
      <c r="Z2" s="135"/>
      <c r="AA2" s="135"/>
      <c r="AB2" s="135"/>
      <c r="AC2" s="134"/>
      <c r="AD2" s="138"/>
      <c r="AE2" s="139"/>
    </row>
    <row r="3" spans="1:31">
      <c r="A3" s="185" t="s">
        <v>97</v>
      </c>
      <c r="B3" s="128">
        <v>40955</v>
      </c>
      <c r="C3" s="129">
        <v>885</v>
      </c>
      <c r="D3" s="129" t="s">
        <v>61</v>
      </c>
      <c r="E3" s="129">
        <v>8</v>
      </c>
      <c r="F3" s="129">
        <v>1</v>
      </c>
      <c r="G3" s="132" t="s">
        <v>99</v>
      </c>
      <c r="H3" s="131">
        <v>0.26250000000000001</v>
      </c>
      <c r="I3" s="132" t="s">
        <v>98</v>
      </c>
      <c r="J3" s="133">
        <v>0.28333333333333333</v>
      </c>
      <c r="K3" s="134">
        <v>1</v>
      </c>
      <c r="L3" s="135">
        <v>4</v>
      </c>
      <c r="M3" s="135">
        <v>2</v>
      </c>
      <c r="N3" s="135">
        <v>5</v>
      </c>
      <c r="O3" s="135">
        <v>3</v>
      </c>
      <c r="P3" s="136"/>
      <c r="Q3" s="134"/>
      <c r="R3" s="135"/>
      <c r="S3" s="135"/>
      <c r="T3" s="135"/>
      <c r="U3" s="135"/>
      <c r="V3" s="135"/>
      <c r="W3" s="134"/>
      <c r="X3" s="135"/>
      <c r="Y3" s="135"/>
      <c r="Z3" s="135"/>
      <c r="AA3" s="135"/>
      <c r="AB3" s="135"/>
      <c r="AC3" s="134"/>
      <c r="AD3" s="138"/>
      <c r="AE3" s="139"/>
    </row>
    <row r="4" spans="1:31">
      <c r="A4" s="185" t="s">
        <v>100</v>
      </c>
      <c r="B4" s="128">
        <v>40959</v>
      </c>
      <c r="C4" s="129">
        <v>886</v>
      </c>
      <c r="D4" s="129">
        <v>244</v>
      </c>
      <c r="E4" s="129">
        <v>5</v>
      </c>
      <c r="F4" s="129">
        <v>2</v>
      </c>
      <c r="G4" s="130" t="s">
        <v>98</v>
      </c>
      <c r="H4" s="131">
        <v>0.54513888888888895</v>
      </c>
      <c r="I4" s="132" t="s">
        <v>99</v>
      </c>
      <c r="J4" s="133">
        <v>0.56666666666666665</v>
      </c>
      <c r="K4" s="134">
        <v>1</v>
      </c>
      <c r="L4" s="135">
        <v>2</v>
      </c>
      <c r="M4" s="135">
        <v>3</v>
      </c>
      <c r="N4" s="135">
        <v>4</v>
      </c>
      <c r="O4" s="135"/>
      <c r="P4" s="136"/>
      <c r="Q4" s="134"/>
      <c r="R4" s="135"/>
      <c r="S4" s="135"/>
      <c r="T4" s="135"/>
      <c r="U4" s="135"/>
      <c r="V4" s="135"/>
      <c r="W4" s="134"/>
      <c r="X4" s="135"/>
      <c r="Y4" s="135"/>
      <c r="Z4" s="135"/>
      <c r="AA4" s="135"/>
      <c r="AB4" s="135"/>
      <c r="AC4" s="134"/>
      <c r="AD4" s="138"/>
      <c r="AE4" s="139"/>
    </row>
    <row r="5" spans="1:31">
      <c r="A5" s="185" t="s">
        <v>100</v>
      </c>
      <c r="B5" s="128">
        <v>40959</v>
      </c>
      <c r="C5" s="129">
        <v>887</v>
      </c>
      <c r="D5" s="129">
        <v>244</v>
      </c>
      <c r="E5" s="129">
        <v>5</v>
      </c>
      <c r="F5" s="129">
        <v>1</v>
      </c>
      <c r="G5" s="132" t="s">
        <v>99</v>
      </c>
      <c r="H5" s="131">
        <v>0.5708333333333333</v>
      </c>
      <c r="I5" s="132" t="s">
        <v>98</v>
      </c>
      <c r="J5" s="133">
        <v>0.59166666666666667</v>
      </c>
      <c r="K5" s="134">
        <v>1</v>
      </c>
      <c r="L5" s="135">
        <v>2</v>
      </c>
      <c r="M5" s="135">
        <v>3</v>
      </c>
      <c r="N5" s="135">
        <v>4</v>
      </c>
      <c r="O5" s="135"/>
      <c r="P5" s="136"/>
      <c r="Q5" s="134"/>
      <c r="R5" s="135"/>
      <c r="S5" s="135"/>
      <c r="T5" s="135"/>
      <c r="U5" s="135"/>
      <c r="V5" s="135"/>
      <c r="W5" s="134"/>
      <c r="X5" s="135"/>
      <c r="Y5" s="135"/>
      <c r="Z5" s="135"/>
      <c r="AA5" s="135"/>
      <c r="AB5" s="135"/>
      <c r="AC5" s="134"/>
      <c r="AD5" s="138"/>
      <c r="AE5" s="139"/>
    </row>
    <row r="6" spans="1:31">
      <c r="A6" s="185" t="s">
        <v>100</v>
      </c>
      <c r="B6" s="128">
        <v>40959</v>
      </c>
      <c r="C6" s="129">
        <v>808</v>
      </c>
      <c r="D6" s="129" t="s">
        <v>101</v>
      </c>
      <c r="E6" s="129">
        <v>2</v>
      </c>
      <c r="F6" s="129">
        <v>2</v>
      </c>
      <c r="G6" s="132" t="s">
        <v>102</v>
      </c>
      <c r="H6" s="131">
        <v>0.72916666666666663</v>
      </c>
      <c r="I6" s="132" t="s">
        <v>99</v>
      </c>
      <c r="J6" s="133">
        <v>0.75277777777777777</v>
      </c>
      <c r="K6" s="134">
        <v>1</v>
      </c>
      <c r="L6" s="135">
        <v>2</v>
      </c>
      <c r="M6" s="135">
        <v>3</v>
      </c>
      <c r="N6" s="135">
        <v>4</v>
      </c>
      <c r="O6" s="135"/>
      <c r="P6" s="136"/>
      <c r="Q6" s="134"/>
      <c r="R6" s="135"/>
      <c r="S6" s="135"/>
      <c r="T6" s="135"/>
      <c r="U6" s="135"/>
      <c r="V6" s="135"/>
      <c r="W6" s="134"/>
      <c r="X6" s="135"/>
      <c r="Y6" s="135"/>
      <c r="Z6" s="135"/>
      <c r="AA6" s="135"/>
      <c r="AB6" s="135"/>
      <c r="AC6" s="134"/>
      <c r="AD6" s="138"/>
      <c r="AE6" s="139"/>
    </row>
    <row r="7" spans="1:31">
      <c r="A7" s="185" t="s">
        <v>100</v>
      </c>
      <c r="B7" s="128">
        <v>40959</v>
      </c>
      <c r="C7" s="129">
        <v>809</v>
      </c>
      <c r="D7" s="129">
        <v>23</v>
      </c>
      <c r="E7" s="129">
        <v>7</v>
      </c>
      <c r="F7" s="129">
        <v>1</v>
      </c>
      <c r="G7" s="130" t="s">
        <v>99</v>
      </c>
      <c r="H7" s="131">
        <v>0.89930555555555547</v>
      </c>
      <c r="I7" s="132" t="s">
        <v>102</v>
      </c>
      <c r="J7" s="133">
        <v>0.93125000000000002</v>
      </c>
      <c r="K7" s="134">
        <v>1</v>
      </c>
      <c r="L7" s="135">
        <v>2</v>
      </c>
      <c r="M7" s="135">
        <v>3</v>
      </c>
      <c r="N7" s="135">
        <v>4</v>
      </c>
      <c r="O7" s="135"/>
      <c r="P7" s="135"/>
      <c r="Q7" s="134"/>
      <c r="R7" s="135"/>
      <c r="S7" s="135"/>
      <c r="T7" s="135"/>
      <c r="U7" s="135"/>
      <c r="V7" s="135"/>
      <c r="W7" s="134"/>
      <c r="X7" s="135"/>
      <c r="Y7" s="135"/>
      <c r="Z7" s="135"/>
      <c r="AA7" s="135"/>
      <c r="AB7" s="135"/>
      <c r="AC7" s="134"/>
      <c r="AD7" s="138"/>
      <c r="AE7" s="139"/>
    </row>
    <row r="8" spans="1:31">
      <c r="A8" s="185" t="s">
        <v>97</v>
      </c>
      <c r="B8" s="128">
        <v>40955</v>
      </c>
      <c r="C8" s="129">
        <v>809</v>
      </c>
      <c r="D8" s="129">
        <v>18</v>
      </c>
      <c r="E8" s="129">
        <v>1</v>
      </c>
      <c r="F8" s="129">
        <v>1</v>
      </c>
      <c r="G8" s="130" t="s">
        <v>99</v>
      </c>
      <c r="H8" s="131">
        <v>0.75694444444444453</v>
      </c>
      <c r="I8" s="132" t="s">
        <v>102</v>
      </c>
      <c r="J8" s="133">
        <v>0.77986111111111101</v>
      </c>
      <c r="K8" s="134">
        <v>1</v>
      </c>
      <c r="L8" s="135">
        <v>2</v>
      </c>
      <c r="M8" s="135">
        <v>3</v>
      </c>
      <c r="N8" s="135">
        <v>4</v>
      </c>
      <c r="O8" s="135"/>
      <c r="P8" s="136"/>
      <c r="Q8" s="134"/>
      <c r="R8" s="135"/>
      <c r="S8" s="135"/>
      <c r="T8" s="135"/>
      <c r="U8" s="135"/>
      <c r="V8" s="135"/>
      <c r="W8" s="134"/>
      <c r="X8" s="135"/>
      <c r="Y8" s="135"/>
      <c r="Z8" s="135"/>
      <c r="AA8" s="135"/>
      <c r="AB8" s="135"/>
      <c r="AC8" s="134"/>
      <c r="AD8" s="138"/>
      <c r="AE8" s="59"/>
    </row>
    <row r="9" spans="1:31">
      <c r="A9" s="185" t="s">
        <v>97</v>
      </c>
      <c r="B9" s="128">
        <v>40955</v>
      </c>
      <c r="C9" s="129">
        <v>810</v>
      </c>
      <c r="D9" s="129">
        <v>18</v>
      </c>
      <c r="E9" s="129">
        <v>1</v>
      </c>
      <c r="F9" s="129">
        <v>2</v>
      </c>
      <c r="G9" s="132" t="s">
        <v>102</v>
      </c>
      <c r="H9" s="133">
        <v>0.78333333333333333</v>
      </c>
      <c r="I9" s="130" t="s">
        <v>99</v>
      </c>
      <c r="J9" s="133">
        <v>0.80972222222222223</v>
      </c>
      <c r="K9" s="134">
        <v>3</v>
      </c>
      <c r="L9" s="135">
        <v>4</v>
      </c>
      <c r="M9" s="135">
        <v>1</v>
      </c>
      <c r="N9" s="135">
        <v>2</v>
      </c>
      <c r="O9" s="135"/>
      <c r="P9" s="136"/>
      <c r="Q9" s="134"/>
      <c r="R9" s="135"/>
      <c r="S9" s="135"/>
      <c r="T9" s="135"/>
      <c r="U9" s="135"/>
      <c r="V9" s="135"/>
      <c r="W9" s="134"/>
      <c r="X9" s="135"/>
      <c r="Y9" s="135"/>
      <c r="Z9" s="135"/>
      <c r="AA9" s="135"/>
      <c r="AB9" s="135"/>
      <c r="AC9" s="134"/>
      <c r="AD9" s="138"/>
      <c r="AE9" s="59"/>
    </row>
  </sheetData>
  <conditionalFormatting sqref="Q9:AD9 D8:AD8 D9:F9 A1:AD7 H9:J9 A8:C9">
    <cfRule type="expression" dxfId="9" priority="13" stopIfTrue="1">
      <formula>$B1=""</formula>
    </cfRule>
  </conditionalFormatting>
  <conditionalFormatting sqref="C9">
    <cfRule type="duplicateValues" dxfId="8" priority="12" stopIfTrue="1"/>
  </conditionalFormatting>
  <conditionalFormatting sqref="C9:F9 H9:P9">
    <cfRule type="expression" dxfId="7" priority="11" stopIfTrue="1">
      <formula>$B9=""</formula>
    </cfRule>
  </conditionalFormatting>
  <conditionalFormatting sqref="G9">
    <cfRule type="expression" dxfId="6" priority="9" stopIfTrue="1">
      <formula>$B9=""</formula>
    </cfRule>
  </conditionalFormatting>
  <conditionalFormatting sqref="Q9:AD9 C8:C9 D8:AD8 D9:F9 A1:AD7">
    <cfRule type="expression" dxfId="5" priority="6" stopIfTrue="1">
      <formula>$B1=""</formula>
    </cfRule>
  </conditionalFormatting>
  <conditionalFormatting sqref="C9:F9 H9:P9">
    <cfRule type="expression" dxfId="4" priority="4" stopIfTrue="1">
      <formula>$B9=""</formula>
    </cfRule>
  </conditionalFormatting>
  <conditionalFormatting sqref="G9">
    <cfRule type="expression" dxfId="3" priority="2" stopIfTrue="1">
      <formula>$B9=""</formula>
    </cfRule>
  </conditionalFormatting>
  <conditionalFormatting sqref="C1:C9">
    <cfRule type="duplicateValues" dxfId="2" priority="15" stopIfTrue="1"/>
  </conditionalFormatting>
  <dataValidations count="1">
    <dataValidation type="date" operator="greaterThan" allowBlank="1" showInputMessage="1" showErrorMessage="1" error="UNIQUEMENT DES DATES" sqref="B2:B9">
      <formula1>36892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>
    <tabColor rgb="FFFFFF00"/>
  </sheetPr>
  <dimension ref="A2:AH38"/>
  <sheetViews>
    <sheetView tabSelected="1" zoomScaleNormal="100" workbookViewId="0">
      <pane ySplit="3" topLeftCell="A4" activePane="bottomLeft" state="frozen"/>
      <selection activeCell="D13" sqref="D13"/>
      <selection pane="bottomLeft" activeCell="A2" sqref="A2"/>
    </sheetView>
  </sheetViews>
  <sheetFormatPr baseColWidth="10" defaultRowHeight="15"/>
  <cols>
    <col min="1" max="1" width="8.7109375" style="191" customWidth="1"/>
    <col min="2" max="2" width="4.7109375" style="191" bestFit="1" customWidth="1"/>
    <col min="3" max="3" width="7.85546875" style="191" bestFit="1" customWidth="1"/>
    <col min="4" max="4" width="7.140625" style="191" bestFit="1" customWidth="1"/>
    <col min="5" max="5" width="5.7109375" style="191" bestFit="1" customWidth="1"/>
    <col min="6" max="6" width="7.7109375" style="191" bestFit="1" customWidth="1"/>
    <col min="7" max="7" width="0" style="191" hidden="1" customWidth="1"/>
    <col min="8" max="8" width="9.5703125" style="191" bestFit="1" customWidth="1"/>
    <col min="9" max="9" width="7" style="191" bestFit="1" customWidth="1"/>
    <col min="10" max="10" width="9.5703125" style="191" bestFit="1" customWidth="1"/>
    <col min="11" max="11" width="7.5703125" style="191" bestFit="1" customWidth="1"/>
    <col min="12" max="12" width="1.140625" style="191" bestFit="1" customWidth="1"/>
    <col min="13" max="13" width="6.28515625" style="191" bestFit="1" customWidth="1"/>
    <col min="14" max="14" width="6.85546875" style="191" bestFit="1" customWidth="1"/>
    <col min="15" max="15" width="7.85546875" style="191" bestFit="1" customWidth="1"/>
    <col min="16" max="16" width="11.5703125" style="191" customWidth="1"/>
    <col min="17" max="17" width="4" style="191" bestFit="1" customWidth="1"/>
    <col min="18" max="18" width="11.42578125" style="191" customWidth="1"/>
    <col min="19" max="19" width="10.140625" style="191" customWidth="1"/>
    <col min="20" max="20" width="11.140625" style="191" customWidth="1"/>
    <col min="21" max="21" width="14.7109375" style="191" customWidth="1"/>
    <col min="22" max="22" width="12.7109375" style="191" customWidth="1"/>
    <col min="23" max="23" width="15" style="191" customWidth="1"/>
    <col min="24" max="24" width="13" style="191" customWidth="1"/>
    <col min="25" max="25" width="14.7109375" style="191" customWidth="1"/>
    <col min="26" max="26" width="12.7109375" style="191" customWidth="1"/>
    <col min="27" max="27" width="15.85546875" style="191" customWidth="1"/>
    <col min="28" max="28" width="15" style="191" customWidth="1"/>
    <col min="29" max="29" width="13" style="191" customWidth="1"/>
    <col min="30" max="30" width="6.85546875" style="191" bestFit="1" customWidth="1"/>
    <col min="31" max="31" width="6.5703125" style="191" bestFit="1" customWidth="1"/>
    <col min="32" max="32" width="11.42578125" style="191" customWidth="1"/>
    <col min="33" max="33" width="5.5703125" style="191" bestFit="1" customWidth="1"/>
    <col min="34" max="34" width="11.5703125" style="191" customWidth="1"/>
    <col min="35" max="16384" width="11.42578125" style="191"/>
  </cols>
  <sheetData>
    <row r="2" spans="1:34">
      <c r="C2" s="194" t="s">
        <v>153</v>
      </c>
      <c r="E2" s="194"/>
      <c r="F2" s="194"/>
      <c r="M2" s="192" t="str">
        <f ca="1">IFERROR(LEFT(INDEX('échantillon daté'!$K$1:$AD$1,MATCH($A2,OFFSET('échantillon daté'!$K$1:$AD$1,MATCH($D2,'échantillon daté'!$C$2:$C$9,0),),0)),1)&amp;(COUNTA(OFFSET('échantillon daté'!$K$1:$AD$1,MATCH(Plannings!$D2,'échantillon daté'!$C$2:$C$9,0),))),"")</f>
        <v/>
      </c>
      <c r="N2" s="193" t="str">
        <f t="shared" ref="N2" si="0">IF(K2&lt;&gt;"",K2-I2,"")</f>
        <v/>
      </c>
      <c r="O2" s="193" t="str">
        <f t="shared" ref="O2" si="1">IF(I2&lt;&gt;"",IF(AND(C2=C1,A2=A1),((AB2+AC2)/24),""),"")</f>
        <v/>
      </c>
      <c r="P2" s="151">
        <f>IF(A3&lt;&gt;A2,SUM(SUMIF(A:A,A2,N:N),SUMIF(A:A,A2,O:O)),"")</f>
        <v>0</v>
      </c>
      <c r="Q2" s="151" t="str">
        <f ca="1">IF(M2&lt;&gt;"",LEFT(M2,1),"")</f>
        <v/>
      </c>
      <c r="R2" s="151" t="str">
        <f t="shared" ref="R2" si="2">A2&amp;C2</f>
        <v>M2:AG2 est nommée LigneFormules</v>
      </c>
      <c r="S2" s="152">
        <f>IF(R2&lt;&gt;R1,SUMIF(R:R,R2,AG:AG),"")</f>
        <v>0</v>
      </c>
      <c r="T2" s="152">
        <f>IF(S2&lt;&gt;"",IF(S2&gt;='A COMPLETER'!$B$10,1,0),0)</f>
        <v>0</v>
      </c>
      <c r="U2" s="151">
        <f t="shared" ref="U2" si="3">IF(AND(K2&lt;&gt;"",I2&lt;&gt;""),(K2-I2)-V2,0)</f>
        <v>0</v>
      </c>
      <c r="V2" s="151">
        <f t="shared" ref="V2" si="4">IF(AND(K2&lt;&gt;"",I2&lt;&gt;""),MAX(0,MIN(K2,1/4)-I2)+MAX(0,K2-MAX(I2,11/12)),0)</f>
        <v>0</v>
      </c>
      <c r="W2" s="151">
        <f t="shared" ref="W2" si="5">IF(AND(I2&lt;&gt;"",C2=C1,A2=A1),(I2-K1)-X2,0)</f>
        <v>0</v>
      </c>
      <c r="X2" s="151">
        <f t="shared" ref="X2" si="6">IF(AND(I2&lt;&gt;"",C2=C1,A2=A1),IF(B2&lt;&gt;"dim",MAX(0,MIN(I2,1/4)-K1)+MAX(0,I2-MAX(K1,11/12)),I2-K1),0)</f>
        <v>0</v>
      </c>
      <c r="Y2" s="152">
        <f t="shared" ref="Y2" si="7">IF(U2&lt;&gt;"",24*U2,0)</f>
        <v>0</v>
      </c>
      <c r="Z2" s="152">
        <f t="shared" ref="Z2" si="8">IF(V2&lt;&gt;"",24*V2,0)</f>
        <v>0</v>
      </c>
      <c r="AA2" s="152">
        <f>(W2+X2)*24</f>
        <v>0</v>
      </c>
      <c r="AB2" s="152">
        <f>IF(AA2&lt;='A COMPLETER'!$B$11,IF(W2&lt;&gt;"",24*W2,0),0)</f>
        <v>0</v>
      </c>
      <c r="AC2" s="152">
        <f>IF(AA2&lt;='A COMPLETER'!$B$11,IF(X2&lt;&gt;"",24*X2,0),0)</f>
        <v>0</v>
      </c>
      <c r="AD2" s="151">
        <f t="shared" ref="AD2" si="9">U2+W2</f>
        <v>0</v>
      </c>
      <c r="AE2" s="151">
        <f t="shared" ref="AE2" si="10">V2+X2</f>
        <v>0</v>
      </c>
      <c r="AF2" s="151">
        <f t="shared" ref="AF2" si="11">AD2+AE2</f>
        <v>0</v>
      </c>
      <c r="AG2" s="152">
        <f t="shared" ref="AG2" si="12">AF2*24</f>
        <v>0</v>
      </c>
    </row>
    <row r="3" spans="1:34" customFormat="1" ht="30">
      <c r="A3" s="140" t="s">
        <v>103</v>
      </c>
      <c r="B3" s="141" t="s">
        <v>67</v>
      </c>
      <c r="C3" s="141" t="s">
        <v>68</v>
      </c>
      <c r="D3" s="122" t="s">
        <v>69</v>
      </c>
      <c r="E3" s="122" t="s">
        <v>70</v>
      </c>
      <c r="F3" s="122" t="s">
        <v>71</v>
      </c>
      <c r="G3" s="142" t="s">
        <v>72</v>
      </c>
      <c r="H3" s="122" t="s">
        <v>73</v>
      </c>
      <c r="I3" s="143" t="s">
        <v>104</v>
      </c>
      <c r="J3" s="122" t="s">
        <v>75</v>
      </c>
      <c r="K3" s="143" t="s">
        <v>105</v>
      </c>
      <c r="L3" s="144" t="s">
        <v>106</v>
      </c>
      <c r="M3" s="173" t="s">
        <v>107</v>
      </c>
      <c r="N3" s="173" t="s">
        <v>108</v>
      </c>
      <c r="O3" s="173" t="s">
        <v>109</v>
      </c>
      <c r="P3" s="174" t="s">
        <v>110</v>
      </c>
      <c r="Q3" s="175" t="s">
        <v>38</v>
      </c>
      <c r="R3" s="176" t="s">
        <v>111</v>
      </c>
      <c r="S3" s="177" t="s">
        <v>112</v>
      </c>
      <c r="T3" s="177" t="s">
        <v>113</v>
      </c>
      <c r="U3" s="178" t="s">
        <v>114</v>
      </c>
      <c r="V3" s="178" t="s">
        <v>115</v>
      </c>
      <c r="W3" s="179" t="s">
        <v>116</v>
      </c>
      <c r="X3" s="179" t="s">
        <v>117</v>
      </c>
      <c r="Y3" s="178" t="s">
        <v>118</v>
      </c>
      <c r="Z3" s="178" t="s">
        <v>119</v>
      </c>
      <c r="AA3" s="180" t="s">
        <v>120</v>
      </c>
      <c r="AB3" s="179" t="s">
        <v>121</v>
      </c>
      <c r="AC3" s="179" t="s">
        <v>122</v>
      </c>
      <c r="AD3" s="181" t="s">
        <v>123</v>
      </c>
      <c r="AE3" s="181" t="s">
        <v>124</v>
      </c>
      <c r="AF3" s="181" t="s">
        <v>125</v>
      </c>
      <c r="AG3" s="177" t="s">
        <v>126</v>
      </c>
      <c r="AH3" s="181">
        <v>8.3333333333333301E-2</v>
      </c>
    </row>
    <row r="4" spans="1:34" customFormat="1">
      <c r="A4" s="145">
        <v>1</v>
      </c>
      <c r="B4" s="146" t="s">
        <v>97</v>
      </c>
      <c r="C4" s="146">
        <v>40955</v>
      </c>
      <c r="D4" s="145">
        <v>884</v>
      </c>
      <c r="E4" s="145" t="s">
        <v>61</v>
      </c>
      <c r="F4" s="145">
        <v>8</v>
      </c>
      <c r="G4" s="145">
        <v>2</v>
      </c>
      <c r="H4" s="147" t="s">
        <v>98</v>
      </c>
      <c r="I4" s="148">
        <v>0.23680555555555557</v>
      </c>
      <c r="J4" s="147" t="s">
        <v>99</v>
      </c>
      <c r="K4" s="148">
        <v>0.25833333333333336</v>
      </c>
      <c r="L4" s="148"/>
      <c r="M4" s="149" t="str">
        <f ca="1">IFERROR(LEFT(INDEX('échantillon daté'!$K$1:$AD$1,MATCH($A4,OFFSET('échantillon daté'!$K$1:$AD$1,MATCH($D4,'échantillon daté'!$C$2:$C$9,0),),0)),1)&amp;(COUNTA(OFFSET('échantillon daté'!$K$1:$AD$1,MATCH(Plannings!$D4,'échantillon daté'!$C$2:$C$9,0),))),"")</f>
        <v>C5</v>
      </c>
      <c r="N4" s="150">
        <f t="shared" ref="N4:N38" si="13">IF(K4&lt;&gt;"",K4-I4,"")</f>
        <v>2.1527777777777785E-2</v>
      </c>
      <c r="O4" s="150" t="str">
        <f t="shared" ref="O4:O38" si="14">IF(I4&lt;&gt;"",IF(AND(C4=C3,A4=A3),((AB4+AC4)/24),""),"")</f>
        <v/>
      </c>
      <c r="P4" s="151" t="str">
        <f t="shared" ref="P4:P36" si="15">IF(A5&lt;&gt;A4,SUM(SUMIF(A:A,A4,N:N),SUMIF(A:A,A4,O:O)),"")</f>
        <v/>
      </c>
      <c r="Q4" s="151" t="str">
        <f ca="1">IF(M4&lt;&gt;"",LEFT(M4,1),"")</f>
        <v>C</v>
      </c>
      <c r="R4" s="151" t="str">
        <f t="shared" ref="R4:R38" si="16">A4&amp;C4</f>
        <v>140955</v>
      </c>
      <c r="S4" s="152">
        <f t="shared" ref="S4:S38" si="17">IF(R4&lt;&gt;R3,SUMIF(R:R,R4,AG:AG),"")</f>
        <v>13.75</v>
      </c>
      <c r="T4" s="152">
        <f>IF(S4&lt;&gt;"",IF(S4&gt;='A COMPLETER'!$B$10,1,0),0)</f>
        <v>1</v>
      </c>
      <c r="U4" s="151">
        <f t="shared" ref="U4:U38" si="18">IF(AND(K4&lt;&gt;"",I4&lt;&gt;""),(K4-I4)-V4,0)</f>
        <v>8.3333333333333592E-3</v>
      </c>
      <c r="V4" s="151">
        <f t="shared" ref="V4:V38" si="19">IF(AND(K4&lt;&gt;"",I4&lt;&gt;""),MAX(0,MIN(K4,1/4)-I4)+MAX(0,K4-MAX(I4,11/12)),0)</f>
        <v>1.3194444444444425E-2</v>
      </c>
      <c r="W4" s="151">
        <f t="shared" ref="W4:W38" si="20">IF(AND(I4&lt;&gt;"",C4=C3,A4=A3),(I4-K3)-X4,0)</f>
        <v>0</v>
      </c>
      <c r="X4" s="151">
        <f t="shared" ref="X4:X38" si="21">IF(AND(I4&lt;&gt;"",C4=C3,A4=A3),IF(B4&lt;&gt;"dim",MAX(0,MIN(I4,1/4)-K3)+MAX(0,I4-MAX(K3,11/12)),I4-K3),0)</f>
        <v>0</v>
      </c>
      <c r="Y4" s="152">
        <f t="shared" ref="Y4:Z37" si="22">IF(U4&lt;&gt;"",24*U4,0)</f>
        <v>0.20000000000000062</v>
      </c>
      <c r="Z4" s="152">
        <f t="shared" si="22"/>
        <v>0.31666666666666621</v>
      </c>
      <c r="AA4" s="152">
        <f>(W4+X4)*24</f>
        <v>0</v>
      </c>
      <c r="AB4" s="152">
        <f>IF(AA4&lt;='A COMPLETER'!$B$11,IF(W4&lt;&gt;"",24*W4,0),0)</f>
        <v>0</v>
      </c>
      <c r="AC4" s="152">
        <f>IF(AA4&lt;='A COMPLETER'!$B$11,IF(X4&lt;&gt;"",24*X4,0),0)</f>
        <v>0</v>
      </c>
      <c r="AD4" s="151">
        <f t="shared" ref="AD4:AE37" si="23">U4+W4</f>
        <v>8.3333333333333592E-3</v>
      </c>
      <c r="AE4" s="151">
        <f t="shared" si="23"/>
        <v>1.3194444444444425E-2</v>
      </c>
      <c r="AF4" s="151">
        <f t="shared" ref="AF4:AF38" si="24">AD4+AE4</f>
        <v>2.1527777777777785E-2</v>
      </c>
      <c r="AG4" s="152">
        <f t="shared" ref="AG4:AG38" si="25">AF4*24</f>
        <v>0.51666666666666683</v>
      </c>
      <c r="AH4" s="153"/>
    </row>
    <row r="5" spans="1:34" customFormat="1">
      <c r="A5" s="145">
        <v>1</v>
      </c>
      <c r="B5" s="146" t="s">
        <v>97</v>
      </c>
      <c r="C5" s="146">
        <v>40955</v>
      </c>
      <c r="D5" s="145">
        <v>885</v>
      </c>
      <c r="E5" s="145" t="s">
        <v>61</v>
      </c>
      <c r="F5" s="145">
        <v>8</v>
      </c>
      <c r="G5" s="145">
        <v>1</v>
      </c>
      <c r="H5" s="147" t="s">
        <v>99</v>
      </c>
      <c r="I5" s="148">
        <v>0.26250000000000001</v>
      </c>
      <c r="J5" s="147" t="s">
        <v>98</v>
      </c>
      <c r="K5" s="148">
        <v>0.28333333333333333</v>
      </c>
      <c r="L5" s="148"/>
      <c r="M5" s="149" t="str">
        <f ca="1">IFERROR(LEFT(INDEX('échantillon daté'!$K$1:$AD$1,MATCH($A5,OFFSET('échantillon daté'!$K$1:$AD$1,MATCH($D5,'échantillon daté'!$C$2:$C$9,0),),0)),1)&amp;(COUNTA(OFFSET('échantillon daté'!$K$1:$AD$1,MATCH(Plannings!$D5,'échantillon daté'!$C$2:$C$9,0),))),"")</f>
        <v>C5</v>
      </c>
      <c r="N5" s="150">
        <f t="shared" si="13"/>
        <v>2.0833333333333315E-2</v>
      </c>
      <c r="O5" s="150">
        <f t="shared" si="14"/>
        <v>4.1666666666666519E-3</v>
      </c>
      <c r="P5" s="151" t="str">
        <f t="shared" si="15"/>
        <v/>
      </c>
      <c r="Q5" s="151" t="str">
        <f t="shared" ref="Q5:Q37" ca="1" si="26">IF(M5&lt;&gt;"",LEFT(M5,1),"")</f>
        <v>C</v>
      </c>
      <c r="R5" s="151" t="str">
        <f t="shared" si="16"/>
        <v>140955</v>
      </c>
      <c r="S5" s="152" t="str">
        <f t="shared" si="17"/>
        <v/>
      </c>
      <c r="T5" s="152">
        <f>IF(S5&lt;&gt;"",IF(S5&gt;='A COMPLETER'!$B$10,1,0),0)</f>
        <v>0</v>
      </c>
      <c r="U5" s="151">
        <f t="shared" si="18"/>
        <v>2.0833333333333315E-2</v>
      </c>
      <c r="V5" s="151">
        <f t="shared" si="19"/>
        <v>0</v>
      </c>
      <c r="W5" s="151">
        <f t="shared" si="20"/>
        <v>4.1666666666666519E-3</v>
      </c>
      <c r="X5" s="151">
        <f t="shared" si="21"/>
        <v>0</v>
      </c>
      <c r="Y5" s="152">
        <f t="shared" si="22"/>
        <v>0.49999999999999956</v>
      </c>
      <c r="Z5" s="152">
        <f t="shared" si="22"/>
        <v>0</v>
      </c>
      <c r="AA5" s="152">
        <f t="shared" ref="AA5:AA37" si="27">(W5+X5)*24</f>
        <v>9.9999999999999645E-2</v>
      </c>
      <c r="AB5" s="152">
        <f>IF(AA5&lt;='A COMPLETER'!$B$11,IF(W5&lt;&gt;"",24*W5,0),0)</f>
        <v>9.9999999999999645E-2</v>
      </c>
      <c r="AC5" s="152">
        <f>IF(AA5&lt;='A COMPLETER'!$B$11,IF(X5&lt;&gt;"",24*X5,0),0)</f>
        <v>0</v>
      </c>
      <c r="AD5" s="151">
        <f t="shared" si="23"/>
        <v>2.4999999999999967E-2</v>
      </c>
      <c r="AE5" s="151">
        <f t="shared" si="23"/>
        <v>0</v>
      </c>
      <c r="AF5" s="151">
        <f t="shared" si="24"/>
        <v>2.4999999999999967E-2</v>
      </c>
      <c r="AG5" s="152">
        <f t="shared" si="25"/>
        <v>0.5999999999999992</v>
      </c>
      <c r="AH5" s="153"/>
    </row>
    <row r="6" spans="1:34" customFormat="1">
      <c r="A6" s="145">
        <v>1</v>
      </c>
      <c r="B6" s="146" t="s">
        <v>97</v>
      </c>
      <c r="C6" s="146">
        <v>40955</v>
      </c>
      <c r="D6" s="145">
        <v>809</v>
      </c>
      <c r="E6" s="145">
        <v>18</v>
      </c>
      <c r="F6" s="145">
        <v>1</v>
      </c>
      <c r="G6" s="145">
        <v>1</v>
      </c>
      <c r="H6" s="147" t="s">
        <v>99</v>
      </c>
      <c r="I6" s="148">
        <v>0.75694444444444453</v>
      </c>
      <c r="J6" s="147" t="s">
        <v>102</v>
      </c>
      <c r="K6" s="148">
        <v>0.77986111111111101</v>
      </c>
      <c r="L6" s="148"/>
      <c r="M6" s="149" t="str">
        <f ca="1">IFERROR(LEFT(INDEX('échantillon daté'!$K$1:$AD$1,MATCH($A6,OFFSET('échantillon daté'!$K$1:$AD$1,MATCH($D6,'échantillon daté'!$C$2:$C$9,0),),0)),1)&amp;(COUNTA(OFFSET('échantillon daté'!$K$1:$AD$1,MATCH(Plannings!$D6,'échantillon daté'!$C$2:$C$9,0),))),"")</f>
        <v>C4</v>
      </c>
      <c r="N6" s="150">
        <f t="shared" si="13"/>
        <v>2.2916666666666474E-2</v>
      </c>
      <c r="O6" s="150">
        <f t="shared" si="14"/>
        <v>0</v>
      </c>
      <c r="P6" s="151" t="str">
        <f t="shared" si="15"/>
        <v/>
      </c>
      <c r="Q6" s="151" t="str">
        <f t="shared" ca="1" si="26"/>
        <v>C</v>
      </c>
      <c r="R6" s="151" t="str">
        <f t="shared" si="16"/>
        <v>140955</v>
      </c>
      <c r="S6" s="152" t="str">
        <f t="shared" si="17"/>
        <v/>
      </c>
      <c r="T6" s="152">
        <f>IF(S6&lt;&gt;"",IF(S6&gt;='A COMPLETER'!$B$10,1,0),0)</f>
        <v>0</v>
      </c>
      <c r="U6" s="151">
        <f t="shared" si="18"/>
        <v>2.2916666666666474E-2</v>
      </c>
      <c r="V6" s="151">
        <f t="shared" si="19"/>
        <v>0</v>
      </c>
      <c r="W6" s="151">
        <f t="shared" si="20"/>
        <v>0.4736111111111112</v>
      </c>
      <c r="X6" s="151">
        <f t="shared" si="21"/>
        <v>0</v>
      </c>
      <c r="Y6" s="152">
        <f t="shared" si="22"/>
        <v>0.54999999999999538</v>
      </c>
      <c r="Z6" s="152">
        <f t="shared" si="22"/>
        <v>0</v>
      </c>
      <c r="AA6" s="152">
        <f t="shared" si="27"/>
        <v>11.366666666666669</v>
      </c>
      <c r="AB6" s="152">
        <f>IF(AA6&lt;='A COMPLETER'!$B$11,IF(W6&lt;&gt;"",24*W6,0),0)</f>
        <v>0</v>
      </c>
      <c r="AC6" s="152">
        <f>IF(AA6&lt;='A COMPLETER'!$B$11,IF(X6&lt;&gt;"",24*X6,0),0)</f>
        <v>0</v>
      </c>
      <c r="AD6" s="151">
        <f t="shared" si="23"/>
        <v>0.49652777777777768</v>
      </c>
      <c r="AE6" s="151">
        <f t="shared" si="23"/>
        <v>0</v>
      </c>
      <c r="AF6" s="151">
        <f t="shared" si="24"/>
        <v>0.49652777777777768</v>
      </c>
      <c r="AG6" s="152">
        <f t="shared" si="25"/>
        <v>11.916666666666664</v>
      </c>
      <c r="AH6" s="153"/>
    </row>
    <row r="7" spans="1:34" customFormat="1">
      <c r="A7" s="145">
        <v>1</v>
      </c>
      <c r="B7" s="146" t="s">
        <v>97</v>
      </c>
      <c r="C7" s="146">
        <v>40955</v>
      </c>
      <c r="D7" s="145">
        <v>810</v>
      </c>
      <c r="E7" s="145">
        <v>18</v>
      </c>
      <c r="F7" s="145">
        <v>1</v>
      </c>
      <c r="G7" s="145">
        <v>2</v>
      </c>
      <c r="H7" s="147" t="s">
        <v>102</v>
      </c>
      <c r="I7" s="148">
        <v>0.78333333333333333</v>
      </c>
      <c r="J7" s="147" t="s">
        <v>99</v>
      </c>
      <c r="K7" s="148">
        <v>0.80972222222222223</v>
      </c>
      <c r="L7" s="148"/>
      <c r="M7" s="149" t="str">
        <f ca="1">IFERROR(LEFT(INDEX('échantillon daté'!$K$1:$AD$1,MATCH($A7,OFFSET('échantillon daté'!$K$1:$AD$1,MATCH($D7,'échantillon daté'!$C$2:$C$9,0),),0)),1)&amp;(COUNTA(OFFSET('échantillon daté'!$K$1:$AD$1,MATCH(Plannings!$D7,'échantillon daté'!$C$2:$C$9,0),))),"")</f>
        <v>E4</v>
      </c>
      <c r="N7" s="150">
        <f t="shared" si="13"/>
        <v>2.6388888888888906E-2</v>
      </c>
      <c r="O7" s="150">
        <f t="shared" si="14"/>
        <v>3.4722222222223209E-3</v>
      </c>
      <c r="P7" s="151" t="str">
        <f t="shared" si="15"/>
        <v/>
      </c>
      <c r="Q7" s="151" t="str">
        <f t="shared" ca="1" si="26"/>
        <v>E</v>
      </c>
      <c r="R7" s="151" t="str">
        <f t="shared" si="16"/>
        <v>140955</v>
      </c>
      <c r="S7" s="152" t="str">
        <f t="shared" si="17"/>
        <v/>
      </c>
      <c r="T7" s="152">
        <f>IF(S7&lt;&gt;"",IF(S7&gt;='A COMPLETER'!$B$10,1,0),0)</f>
        <v>0</v>
      </c>
      <c r="U7" s="151">
        <f t="shared" si="18"/>
        <v>2.6388888888888906E-2</v>
      </c>
      <c r="V7" s="151">
        <f t="shared" si="19"/>
        <v>0</v>
      </c>
      <c r="W7" s="151">
        <f t="shared" si="20"/>
        <v>3.4722222222223209E-3</v>
      </c>
      <c r="X7" s="151">
        <f t="shared" si="21"/>
        <v>0</v>
      </c>
      <c r="Y7" s="152">
        <f t="shared" si="22"/>
        <v>0.63333333333333375</v>
      </c>
      <c r="Z7" s="152">
        <f t="shared" si="22"/>
        <v>0</v>
      </c>
      <c r="AA7" s="152">
        <f t="shared" si="27"/>
        <v>8.3333333333335702E-2</v>
      </c>
      <c r="AB7" s="152">
        <f>IF(AA7&lt;='A COMPLETER'!$B$11,IF(W7&lt;&gt;"",24*W7,0),0)</f>
        <v>8.3333333333335702E-2</v>
      </c>
      <c r="AC7" s="152">
        <f>IF(AA7&lt;='A COMPLETER'!$B$11,IF(X7&lt;&gt;"",24*X7,0),0)</f>
        <v>0</v>
      </c>
      <c r="AD7" s="151">
        <f t="shared" si="23"/>
        <v>2.9861111111111227E-2</v>
      </c>
      <c r="AE7" s="151">
        <f t="shared" si="23"/>
        <v>0</v>
      </c>
      <c r="AF7" s="151">
        <f t="shared" si="24"/>
        <v>2.9861111111111227E-2</v>
      </c>
      <c r="AG7" s="152">
        <f t="shared" si="25"/>
        <v>0.71666666666666945</v>
      </c>
      <c r="AH7" s="153"/>
    </row>
    <row r="8" spans="1:34" customFormat="1">
      <c r="A8" s="145">
        <v>1</v>
      </c>
      <c r="B8" s="146" t="s">
        <v>100</v>
      </c>
      <c r="C8" s="146">
        <v>40959</v>
      </c>
      <c r="D8" s="145">
        <v>886</v>
      </c>
      <c r="E8" s="145">
        <v>244</v>
      </c>
      <c r="F8" s="145">
        <v>5</v>
      </c>
      <c r="G8" s="145">
        <v>2</v>
      </c>
      <c r="H8" s="147" t="s">
        <v>98</v>
      </c>
      <c r="I8" s="148">
        <v>0.54513888888888895</v>
      </c>
      <c r="J8" s="147" t="s">
        <v>99</v>
      </c>
      <c r="K8" s="148">
        <v>0.56666666666666665</v>
      </c>
      <c r="L8" s="148"/>
      <c r="M8" s="149" t="str">
        <f ca="1">IFERROR(LEFT(INDEX('échantillon daté'!$K$1:$AD$1,MATCH($A8,OFFSET('échantillon daté'!$K$1:$AD$1,MATCH($D8,'échantillon daté'!$C$2:$C$9,0),),0)),1)&amp;(COUNTA(OFFSET('échantillon daté'!$K$1:$AD$1,MATCH(Plannings!$D8,'échantillon daté'!$C$2:$C$9,0),))),"")</f>
        <v>C4</v>
      </c>
      <c r="N8" s="150">
        <f t="shared" si="13"/>
        <v>2.1527777777777701E-2</v>
      </c>
      <c r="O8" s="150" t="str">
        <f t="shared" si="14"/>
        <v/>
      </c>
      <c r="P8" s="151" t="str">
        <f t="shared" si="15"/>
        <v/>
      </c>
      <c r="Q8" s="151" t="str">
        <f t="shared" ca="1" si="26"/>
        <v>C</v>
      </c>
      <c r="R8" s="151" t="str">
        <f t="shared" si="16"/>
        <v>140959</v>
      </c>
      <c r="S8" s="152">
        <f t="shared" si="17"/>
        <v>9.2666666666666657</v>
      </c>
      <c r="T8" s="152">
        <f>IF(S8&lt;&gt;"",IF(S8&gt;='A COMPLETER'!$B$10,1,0),0)</f>
        <v>1</v>
      </c>
      <c r="U8" s="151">
        <f t="shared" si="18"/>
        <v>2.1527777777777701E-2</v>
      </c>
      <c r="V8" s="151">
        <f t="shared" si="19"/>
        <v>0</v>
      </c>
      <c r="W8" s="151">
        <f t="shared" si="20"/>
        <v>0</v>
      </c>
      <c r="X8" s="151">
        <f t="shared" si="21"/>
        <v>0</v>
      </c>
      <c r="Y8" s="152">
        <f t="shared" si="22"/>
        <v>0.51666666666666483</v>
      </c>
      <c r="Z8" s="152">
        <f t="shared" si="22"/>
        <v>0</v>
      </c>
      <c r="AA8" s="152">
        <f t="shared" si="27"/>
        <v>0</v>
      </c>
      <c r="AB8" s="152">
        <f>IF(AA8&lt;='A COMPLETER'!$B$11,IF(W8&lt;&gt;"",24*W8,0),0)</f>
        <v>0</v>
      </c>
      <c r="AC8" s="152">
        <f>IF(AA8&lt;='A COMPLETER'!$B$11,IF(X8&lt;&gt;"",24*X8,0),0)</f>
        <v>0</v>
      </c>
      <c r="AD8" s="151">
        <f t="shared" si="23"/>
        <v>2.1527777777777701E-2</v>
      </c>
      <c r="AE8" s="151">
        <f t="shared" si="23"/>
        <v>0</v>
      </c>
      <c r="AF8" s="151">
        <f t="shared" si="24"/>
        <v>2.1527777777777701E-2</v>
      </c>
      <c r="AG8" s="152">
        <f t="shared" si="25"/>
        <v>0.51666666666666483</v>
      </c>
      <c r="AH8" s="153"/>
    </row>
    <row r="9" spans="1:34" customFormat="1">
      <c r="A9" s="145">
        <v>1</v>
      </c>
      <c r="B9" s="146" t="s">
        <v>100</v>
      </c>
      <c r="C9" s="146">
        <v>40959</v>
      </c>
      <c r="D9" s="145">
        <v>887</v>
      </c>
      <c r="E9" s="145">
        <v>244</v>
      </c>
      <c r="F9" s="145">
        <v>5</v>
      </c>
      <c r="G9" s="145">
        <v>1</v>
      </c>
      <c r="H9" s="147" t="s">
        <v>99</v>
      </c>
      <c r="I9" s="148">
        <v>0.5708333333333333</v>
      </c>
      <c r="J9" s="147" t="s">
        <v>98</v>
      </c>
      <c r="K9" s="148">
        <v>0.59166666666666667</v>
      </c>
      <c r="L9" s="148"/>
      <c r="M9" s="149" t="str">
        <f ca="1">IFERROR(LEFT(INDEX('échantillon daté'!$K$1:$AD$1,MATCH($A9,OFFSET('échantillon daté'!$K$1:$AD$1,MATCH($D9,'échantillon daté'!$C$2:$C$9,0),),0)),1)&amp;(COUNTA(OFFSET('échantillon daté'!$K$1:$AD$1,MATCH(Plannings!$D9,'échantillon daté'!$C$2:$C$9,0),))),"")</f>
        <v>C4</v>
      </c>
      <c r="N9" s="150">
        <f t="shared" si="13"/>
        <v>2.083333333333337E-2</v>
      </c>
      <c r="O9" s="150">
        <f t="shared" si="14"/>
        <v>4.1666666666666519E-3</v>
      </c>
      <c r="P9" s="151" t="str">
        <f t="shared" si="15"/>
        <v/>
      </c>
      <c r="Q9" s="151" t="str">
        <f t="shared" ca="1" si="26"/>
        <v>C</v>
      </c>
      <c r="R9" s="151" t="str">
        <f t="shared" si="16"/>
        <v>140959</v>
      </c>
      <c r="S9" s="152" t="str">
        <f t="shared" si="17"/>
        <v/>
      </c>
      <c r="T9" s="152">
        <f>IF(S9&lt;&gt;"",IF(S9&gt;='A COMPLETER'!$B$10,1,0),0)</f>
        <v>0</v>
      </c>
      <c r="U9" s="151">
        <f t="shared" si="18"/>
        <v>2.083333333333337E-2</v>
      </c>
      <c r="V9" s="151">
        <f t="shared" si="19"/>
        <v>0</v>
      </c>
      <c r="W9" s="151">
        <f t="shared" si="20"/>
        <v>4.1666666666666519E-3</v>
      </c>
      <c r="X9" s="151">
        <f t="shared" si="21"/>
        <v>0</v>
      </c>
      <c r="Y9" s="152">
        <f t="shared" si="22"/>
        <v>0.50000000000000089</v>
      </c>
      <c r="Z9" s="152">
        <f t="shared" si="22"/>
        <v>0</v>
      </c>
      <c r="AA9" s="152">
        <f t="shared" si="27"/>
        <v>9.9999999999999645E-2</v>
      </c>
      <c r="AB9" s="152">
        <f>IF(AA9&lt;='A COMPLETER'!$B$11,IF(W9&lt;&gt;"",24*W9,0),0)</f>
        <v>9.9999999999999645E-2</v>
      </c>
      <c r="AC9" s="152">
        <f>IF(AA9&lt;='A COMPLETER'!$B$11,IF(X9&lt;&gt;"",24*X9,0),0)</f>
        <v>0</v>
      </c>
      <c r="AD9" s="151">
        <f t="shared" si="23"/>
        <v>2.5000000000000022E-2</v>
      </c>
      <c r="AE9" s="151">
        <f t="shared" si="23"/>
        <v>0</v>
      </c>
      <c r="AF9" s="151">
        <f t="shared" si="24"/>
        <v>2.5000000000000022E-2</v>
      </c>
      <c r="AG9" s="152">
        <f t="shared" si="25"/>
        <v>0.60000000000000053</v>
      </c>
      <c r="AH9" s="153"/>
    </row>
    <row r="10" spans="1:34" customFormat="1">
      <c r="A10" s="145">
        <v>1</v>
      </c>
      <c r="B10" s="146" t="s">
        <v>100</v>
      </c>
      <c r="C10" s="146">
        <v>40959</v>
      </c>
      <c r="D10" s="145">
        <v>808</v>
      </c>
      <c r="E10" s="145" t="s">
        <v>101</v>
      </c>
      <c r="F10" s="145">
        <v>2</v>
      </c>
      <c r="G10" s="145">
        <v>2</v>
      </c>
      <c r="H10" s="147" t="s">
        <v>102</v>
      </c>
      <c r="I10" s="148">
        <v>0.72916666666666663</v>
      </c>
      <c r="J10" s="147" t="s">
        <v>99</v>
      </c>
      <c r="K10" s="148">
        <v>0.75277777777777777</v>
      </c>
      <c r="L10" s="148"/>
      <c r="M10" s="149" t="str">
        <f ca="1">IFERROR(LEFT(INDEX('échantillon daté'!$K$1:$AD$1,MATCH($A10,OFFSET('échantillon daté'!$K$1:$AD$1,MATCH($D10,'échantillon daté'!$C$2:$C$9,0),),0)),1)&amp;(COUNTA(OFFSET('échantillon daté'!$K$1:$AD$1,MATCH(Plannings!$D10,'échantillon daté'!$C$2:$C$9,0),))),"")</f>
        <v>C4</v>
      </c>
      <c r="N10" s="150">
        <f t="shared" si="13"/>
        <v>2.3611111111111138E-2</v>
      </c>
      <c r="O10" s="150">
        <f t="shared" si="14"/>
        <v>0</v>
      </c>
      <c r="P10" s="151" t="str">
        <f t="shared" si="15"/>
        <v/>
      </c>
      <c r="Q10" s="151" t="str">
        <f t="shared" ca="1" si="26"/>
        <v>C</v>
      </c>
      <c r="R10" s="151" t="str">
        <f t="shared" si="16"/>
        <v>140959</v>
      </c>
      <c r="S10" s="152" t="str">
        <f t="shared" si="17"/>
        <v/>
      </c>
      <c r="T10" s="152">
        <f>IF(S10&lt;&gt;"",IF(S10&gt;='A COMPLETER'!$B$10,1,0),0)</f>
        <v>0</v>
      </c>
      <c r="U10" s="151">
        <f t="shared" si="18"/>
        <v>2.3611111111111138E-2</v>
      </c>
      <c r="V10" s="151">
        <f t="shared" si="19"/>
        <v>0</v>
      </c>
      <c r="W10" s="151">
        <f t="shared" si="20"/>
        <v>0.13749999999999996</v>
      </c>
      <c r="X10" s="151">
        <f t="shared" si="21"/>
        <v>0</v>
      </c>
      <c r="Y10" s="152">
        <f t="shared" si="22"/>
        <v>0.56666666666666732</v>
      </c>
      <c r="Z10" s="152">
        <f t="shared" si="22"/>
        <v>0</v>
      </c>
      <c r="AA10" s="152">
        <f t="shared" si="27"/>
        <v>3.2999999999999989</v>
      </c>
      <c r="AB10" s="152">
        <f>IF(AA10&lt;='A COMPLETER'!$B$11,IF(W10&lt;&gt;"",24*W10,0),0)</f>
        <v>0</v>
      </c>
      <c r="AC10" s="152">
        <f>IF(AA10&lt;='A COMPLETER'!$B$11,IF(X10&lt;&gt;"",24*X10,0),0)</f>
        <v>0</v>
      </c>
      <c r="AD10" s="151">
        <f t="shared" si="23"/>
        <v>0.16111111111111109</v>
      </c>
      <c r="AE10" s="151">
        <f t="shared" si="23"/>
        <v>0</v>
      </c>
      <c r="AF10" s="151">
        <f t="shared" si="24"/>
        <v>0.16111111111111109</v>
      </c>
      <c r="AG10" s="152">
        <f t="shared" si="25"/>
        <v>3.8666666666666663</v>
      </c>
      <c r="AH10" s="154"/>
    </row>
    <row r="11" spans="1:34" customFormat="1">
      <c r="A11" s="145">
        <v>1</v>
      </c>
      <c r="B11" s="146" t="s">
        <v>100</v>
      </c>
      <c r="C11" s="146">
        <v>40959</v>
      </c>
      <c r="D11" s="145">
        <v>809</v>
      </c>
      <c r="E11" s="145">
        <v>23</v>
      </c>
      <c r="F11" s="145">
        <v>7</v>
      </c>
      <c r="G11" s="145">
        <v>1</v>
      </c>
      <c r="H11" s="147" t="s">
        <v>99</v>
      </c>
      <c r="I11" s="148">
        <v>0.89930555555555547</v>
      </c>
      <c r="J11" s="147" t="s">
        <v>102</v>
      </c>
      <c r="K11" s="148">
        <v>0.93125000000000002</v>
      </c>
      <c r="L11" s="148"/>
      <c r="M11" s="149" t="str">
        <f ca="1">IFERROR(LEFT(INDEX('échantillon daté'!$K$1:$AD$1,MATCH($A11,OFFSET('échantillon daté'!$K$1:$AD$1,MATCH($D11,'échantillon daté'!$C$2:$C$9,0),),0)),1)&amp;(COUNTA(OFFSET('échantillon daté'!$K$1:$AD$1,MATCH(Plannings!$D11,'échantillon daté'!$C$2:$C$9,0),))),"")</f>
        <v>C4</v>
      </c>
      <c r="N11" s="150">
        <f t="shared" si="13"/>
        <v>3.1944444444444553E-2</v>
      </c>
      <c r="O11" s="150">
        <f t="shared" si="14"/>
        <v>0</v>
      </c>
      <c r="P11" s="151">
        <f t="shared" si="15"/>
        <v>0.20138888888888887</v>
      </c>
      <c r="Q11" s="151" t="str">
        <f t="shared" ca="1" si="26"/>
        <v>C</v>
      </c>
      <c r="R11" s="151" t="str">
        <f t="shared" si="16"/>
        <v>140959</v>
      </c>
      <c r="S11" s="152" t="str">
        <f t="shared" si="17"/>
        <v/>
      </c>
      <c r="T11" s="152">
        <f>IF(S11&lt;&gt;"",IF(S11&gt;='A COMPLETER'!$B$10,1,0),0)</f>
        <v>0</v>
      </c>
      <c r="U11" s="151">
        <f t="shared" si="18"/>
        <v>1.736111111111116E-2</v>
      </c>
      <c r="V11" s="151">
        <f t="shared" si="19"/>
        <v>1.4583333333333393E-2</v>
      </c>
      <c r="W11" s="151">
        <f t="shared" si="20"/>
        <v>0.1465277777777777</v>
      </c>
      <c r="X11" s="151">
        <f t="shared" si="21"/>
        <v>0</v>
      </c>
      <c r="Y11" s="152">
        <f t="shared" si="22"/>
        <v>0.41666666666666785</v>
      </c>
      <c r="Z11" s="152">
        <f t="shared" si="22"/>
        <v>0.35000000000000142</v>
      </c>
      <c r="AA11" s="152">
        <f t="shared" si="27"/>
        <v>3.5166666666666648</v>
      </c>
      <c r="AB11" s="152">
        <f>IF(AA11&lt;='A COMPLETER'!$B$11,IF(W11&lt;&gt;"",24*W11,0),0)</f>
        <v>0</v>
      </c>
      <c r="AC11" s="152">
        <f>IF(AA11&lt;='A COMPLETER'!$B$11,IF(X11&lt;&gt;"",24*X11,0),0)</f>
        <v>0</v>
      </c>
      <c r="AD11" s="151">
        <f t="shared" si="23"/>
        <v>0.16388888888888886</v>
      </c>
      <c r="AE11" s="151">
        <f t="shared" si="23"/>
        <v>1.4583333333333393E-2</v>
      </c>
      <c r="AF11" s="151">
        <f t="shared" si="24"/>
        <v>0.17847222222222225</v>
      </c>
      <c r="AG11" s="152">
        <f t="shared" si="25"/>
        <v>4.2833333333333341</v>
      </c>
      <c r="AH11" s="154"/>
    </row>
    <row r="12" spans="1:34" customFormat="1">
      <c r="A12" s="145">
        <v>2</v>
      </c>
      <c r="B12" s="146" t="s">
        <v>97</v>
      </c>
      <c r="C12" s="146">
        <v>40955</v>
      </c>
      <c r="D12" s="145">
        <v>884</v>
      </c>
      <c r="E12" s="145" t="s">
        <v>61</v>
      </c>
      <c r="F12" s="145">
        <v>8</v>
      </c>
      <c r="G12" s="145">
        <v>2</v>
      </c>
      <c r="H12" s="147" t="s">
        <v>98</v>
      </c>
      <c r="I12" s="148">
        <v>0.23680555555555557</v>
      </c>
      <c r="J12" s="147" t="s">
        <v>99</v>
      </c>
      <c r="K12" s="148">
        <v>0.25833333333333336</v>
      </c>
      <c r="L12" s="148"/>
      <c r="M12" s="149" t="str">
        <f ca="1">IFERROR(LEFT(INDEX('échantillon daté'!$K$1:$AD$1,MATCH($A12,OFFSET('échantillon daté'!$K$1:$AD$1,MATCH($D12,'échantillon daté'!$C$2:$C$9,0),),0)),1)&amp;(COUNTA(OFFSET('échantillon daté'!$K$1:$AD$1,MATCH(Plannings!$D12,'échantillon daté'!$C$2:$C$9,0),))),"")</f>
        <v>C5</v>
      </c>
      <c r="N12" s="150">
        <f t="shared" si="13"/>
        <v>2.1527777777777785E-2</v>
      </c>
      <c r="O12" s="150" t="str">
        <f t="shared" si="14"/>
        <v/>
      </c>
      <c r="P12" s="151" t="str">
        <f t="shared" si="15"/>
        <v/>
      </c>
      <c r="Q12" s="151" t="str">
        <f t="shared" ca="1" si="26"/>
        <v>C</v>
      </c>
      <c r="R12" s="151" t="str">
        <f t="shared" si="16"/>
        <v>240955</v>
      </c>
      <c r="S12" s="152">
        <f t="shared" si="17"/>
        <v>13.75</v>
      </c>
      <c r="T12" s="152">
        <f>IF(S12&lt;&gt;"",IF(S12&gt;='A COMPLETER'!$B$10,1,0),0)</f>
        <v>1</v>
      </c>
      <c r="U12" s="151">
        <f t="shared" si="18"/>
        <v>8.3333333333333592E-3</v>
      </c>
      <c r="V12" s="151">
        <f t="shared" si="19"/>
        <v>1.3194444444444425E-2</v>
      </c>
      <c r="W12" s="151">
        <f t="shared" si="20"/>
        <v>0</v>
      </c>
      <c r="X12" s="151">
        <f t="shared" si="21"/>
        <v>0</v>
      </c>
      <c r="Y12" s="152">
        <f t="shared" si="22"/>
        <v>0.20000000000000062</v>
      </c>
      <c r="Z12" s="152">
        <f t="shared" si="22"/>
        <v>0.31666666666666621</v>
      </c>
      <c r="AA12" s="152">
        <f t="shared" si="27"/>
        <v>0</v>
      </c>
      <c r="AB12" s="152">
        <f>IF(AA12&lt;='A COMPLETER'!$B$11,IF(W12&lt;&gt;"",24*W12,0),0)</f>
        <v>0</v>
      </c>
      <c r="AC12" s="152">
        <f>IF(AA12&lt;='A COMPLETER'!$B$11,IF(X12&lt;&gt;"",24*X12,0),0)</f>
        <v>0</v>
      </c>
      <c r="AD12" s="151">
        <f t="shared" si="23"/>
        <v>8.3333333333333592E-3</v>
      </c>
      <c r="AE12" s="151">
        <f t="shared" si="23"/>
        <v>1.3194444444444425E-2</v>
      </c>
      <c r="AF12" s="151">
        <f t="shared" si="24"/>
        <v>2.1527777777777785E-2</v>
      </c>
      <c r="AG12" s="152">
        <f t="shared" si="25"/>
        <v>0.51666666666666683</v>
      </c>
      <c r="AH12" s="154"/>
    </row>
    <row r="13" spans="1:34" customFormat="1">
      <c r="A13" s="145">
        <v>2</v>
      </c>
      <c r="B13" s="146" t="s">
        <v>97</v>
      </c>
      <c r="C13" s="146">
        <v>40955</v>
      </c>
      <c r="D13" s="145">
        <v>885</v>
      </c>
      <c r="E13" s="145" t="s">
        <v>61</v>
      </c>
      <c r="F13" s="145">
        <v>8</v>
      </c>
      <c r="G13" s="145">
        <v>1</v>
      </c>
      <c r="H13" s="147" t="s">
        <v>99</v>
      </c>
      <c r="I13" s="148">
        <v>0.26250000000000001</v>
      </c>
      <c r="J13" s="147" t="s">
        <v>98</v>
      </c>
      <c r="K13" s="148">
        <v>0.28333333333333333</v>
      </c>
      <c r="L13" s="148"/>
      <c r="M13" s="149" t="str">
        <f ca="1">IFERROR(LEFT(INDEX('échantillon daté'!$K$1:$AD$1,MATCH($A13,OFFSET('échantillon daté'!$K$1:$AD$1,MATCH($D13,'échantillon daté'!$C$2:$C$9,0),),0)),1)&amp;(COUNTA(OFFSET('échantillon daté'!$K$1:$AD$1,MATCH(Plannings!$D13,'échantillon daté'!$C$2:$C$9,0),))),"")</f>
        <v>E5</v>
      </c>
      <c r="N13" s="150">
        <f t="shared" si="13"/>
        <v>2.0833333333333315E-2</v>
      </c>
      <c r="O13" s="150">
        <f t="shared" si="14"/>
        <v>4.1666666666666519E-3</v>
      </c>
      <c r="P13" s="151" t="str">
        <f t="shared" si="15"/>
        <v/>
      </c>
      <c r="Q13" s="151" t="str">
        <f t="shared" ca="1" si="26"/>
        <v>E</v>
      </c>
      <c r="R13" s="151" t="str">
        <f t="shared" si="16"/>
        <v>240955</v>
      </c>
      <c r="S13" s="152" t="str">
        <f t="shared" si="17"/>
        <v/>
      </c>
      <c r="T13" s="152">
        <f>IF(S13&lt;&gt;"",IF(S13&gt;='A COMPLETER'!$B$10,1,0),0)</f>
        <v>0</v>
      </c>
      <c r="U13" s="151">
        <f t="shared" si="18"/>
        <v>2.0833333333333315E-2</v>
      </c>
      <c r="V13" s="151">
        <f t="shared" si="19"/>
        <v>0</v>
      </c>
      <c r="W13" s="151">
        <f t="shared" si="20"/>
        <v>4.1666666666666519E-3</v>
      </c>
      <c r="X13" s="151">
        <f t="shared" si="21"/>
        <v>0</v>
      </c>
      <c r="Y13" s="152">
        <f t="shared" si="22"/>
        <v>0.49999999999999956</v>
      </c>
      <c r="Z13" s="152">
        <f t="shared" si="22"/>
        <v>0</v>
      </c>
      <c r="AA13" s="152">
        <f t="shared" si="27"/>
        <v>9.9999999999999645E-2</v>
      </c>
      <c r="AB13" s="152">
        <f>IF(AA13&lt;='A COMPLETER'!$B$11,IF(W13&lt;&gt;"",24*W13,0),0)</f>
        <v>9.9999999999999645E-2</v>
      </c>
      <c r="AC13" s="152">
        <f>IF(AA13&lt;='A COMPLETER'!$B$11,IF(X13&lt;&gt;"",24*X13,0),0)</f>
        <v>0</v>
      </c>
      <c r="AD13" s="151">
        <f t="shared" si="23"/>
        <v>2.4999999999999967E-2</v>
      </c>
      <c r="AE13" s="151">
        <f t="shared" si="23"/>
        <v>0</v>
      </c>
      <c r="AF13" s="151">
        <f t="shared" si="24"/>
        <v>2.4999999999999967E-2</v>
      </c>
      <c r="AG13" s="152">
        <f t="shared" si="25"/>
        <v>0.5999999999999992</v>
      </c>
      <c r="AH13" s="153"/>
    </row>
    <row r="14" spans="1:34" customFormat="1">
      <c r="A14" s="145">
        <v>2</v>
      </c>
      <c r="B14" s="146" t="s">
        <v>97</v>
      </c>
      <c r="C14" s="146">
        <v>40955</v>
      </c>
      <c r="D14" s="145">
        <v>809</v>
      </c>
      <c r="E14" s="145">
        <v>18</v>
      </c>
      <c r="F14" s="145">
        <v>1</v>
      </c>
      <c r="G14" s="145">
        <v>1</v>
      </c>
      <c r="H14" s="147" t="s">
        <v>99</v>
      </c>
      <c r="I14" s="148">
        <v>0.75694444444444453</v>
      </c>
      <c r="J14" s="147" t="s">
        <v>102</v>
      </c>
      <c r="K14" s="148">
        <v>0.77986111111111101</v>
      </c>
      <c r="L14" s="148"/>
      <c r="M14" s="149" t="str">
        <f ca="1">IFERROR(LEFT(INDEX('échantillon daté'!$K$1:$AD$1,MATCH($A14,OFFSET('échantillon daté'!$K$1:$AD$1,MATCH($D14,'échantillon daté'!$C$2:$C$9,0),),0)),1)&amp;(COUNTA(OFFSET('échantillon daté'!$K$1:$AD$1,MATCH(Plannings!$D14,'échantillon daté'!$C$2:$C$9,0),))),"")</f>
        <v>C4</v>
      </c>
      <c r="N14" s="150">
        <f t="shared" si="13"/>
        <v>2.2916666666666474E-2</v>
      </c>
      <c r="O14" s="150">
        <f t="shared" si="14"/>
        <v>0</v>
      </c>
      <c r="P14" s="151" t="str">
        <f t="shared" si="15"/>
        <v/>
      </c>
      <c r="Q14" s="151" t="str">
        <f t="shared" ca="1" si="26"/>
        <v>C</v>
      </c>
      <c r="R14" s="151" t="str">
        <f t="shared" si="16"/>
        <v>240955</v>
      </c>
      <c r="S14" s="152" t="str">
        <f t="shared" si="17"/>
        <v/>
      </c>
      <c r="T14" s="152">
        <f>IF(S14&lt;&gt;"",IF(S14&gt;='A COMPLETER'!$B$10,1,0),0)</f>
        <v>0</v>
      </c>
      <c r="U14" s="151">
        <f t="shared" si="18"/>
        <v>2.2916666666666474E-2</v>
      </c>
      <c r="V14" s="151">
        <f t="shared" si="19"/>
        <v>0</v>
      </c>
      <c r="W14" s="151">
        <f t="shared" si="20"/>
        <v>0.4736111111111112</v>
      </c>
      <c r="X14" s="151">
        <f t="shared" si="21"/>
        <v>0</v>
      </c>
      <c r="Y14" s="152">
        <f t="shared" si="22"/>
        <v>0.54999999999999538</v>
      </c>
      <c r="Z14" s="152">
        <f t="shared" si="22"/>
        <v>0</v>
      </c>
      <c r="AA14" s="152">
        <f t="shared" si="27"/>
        <v>11.366666666666669</v>
      </c>
      <c r="AB14" s="152">
        <f>IF(AA14&lt;='A COMPLETER'!$B$11,IF(W14&lt;&gt;"",24*W14,0),0)</f>
        <v>0</v>
      </c>
      <c r="AC14" s="152">
        <f>IF(AA14&lt;='A COMPLETER'!$B$11,IF(X14&lt;&gt;"",24*X14,0),0)</f>
        <v>0</v>
      </c>
      <c r="AD14" s="151">
        <f t="shared" si="23"/>
        <v>0.49652777777777768</v>
      </c>
      <c r="AE14" s="151">
        <f t="shared" si="23"/>
        <v>0</v>
      </c>
      <c r="AF14" s="151">
        <f t="shared" si="24"/>
        <v>0.49652777777777768</v>
      </c>
      <c r="AG14" s="152">
        <f t="shared" si="25"/>
        <v>11.916666666666664</v>
      </c>
      <c r="AH14" s="153"/>
    </row>
    <row r="15" spans="1:34" customFormat="1">
      <c r="A15" s="145">
        <v>2</v>
      </c>
      <c r="B15" s="146" t="s">
        <v>97</v>
      </c>
      <c r="C15" s="146">
        <v>40955</v>
      </c>
      <c r="D15" s="145">
        <v>810</v>
      </c>
      <c r="E15" s="145">
        <v>18</v>
      </c>
      <c r="F15" s="145">
        <v>1</v>
      </c>
      <c r="G15" s="145">
        <v>2</v>
      </c>
      <c r="H15" s="147" t="s">
        <v>102</v>
      </c>
      <c r="I15" s="148">
        <v>0.78333333333333333</v>
      </c>
      <c r="J15" s="147" t="s">
        <v>99</v>
      </c>
      <c r="K15" s="148">
        <v>0.80972222222222223</v>
      </c>
      <c r="L15" s="148"/>
      <c r="M15" s="149" t="str">
        <f ca="1">IFERROR(LEFT(INDEX('échantillon daté'!$K$1:$AD$1,MATCH($A15,OFFSET('échantillon daté'!$K$1:$AD$1,MATCH($D15,'échantillon daté'!$C$2:$C$9,0),),0)),1)&amp;(COUNTA(OFFSET('échantillon daté'!$K$1:$AD$1,MATCH(Plannings!$D15,'échantillon daté'!$C$2:$C$9,0),))),"")</f>
        <v>E4</v>
      </c>
      <c r="N15" s="150">
        <f t="shared" si="13"/>
        <v>2.6388888888888906E-2</v>
      </c>
      <c r="O15" s="150">
        <f t="shared" si="14"/>
        <v>3.4722222222223209E-3</v>
      </c>
      <c r="P15" s="151" t="str">
        <f t="shared" si="15"/>
        <v/>
      </c>
      <c r="Q15" s="151" t="str">
        <f t="shared" ca="1" si="26"/>
        <v>E</v>
      </c>
      <c r="R15" s="151" t="str">
        <f t="shared" si="16"/>
        <v>240955</v>
      </c>
      <c r="S15" s="152" t="str">
        <f t="shared" si="17"/>
        <v/>
      </c>
      <c r="T15" s="152">
        <f>IF(S15&lt;&gt;"",IF(S15&gt;='A COMPLETER'!$B$10,1,0),0)</f>
        <v>0</v>
      </c>
      <c r="U15" s="151">
        <f t="shared" si="18"/>
        <v>2.6388888888888906E-2</v>
      </c>
      <c r="V15" s="151">
        <f t="shared" si="19"/>
        <v>0</v>
      </c>
      <c r="W15" s="151">
        <f t="shared" si="20"/>
        <v>3.4722222222223209E-3</v>
      </c>
      <c r="X15" s="151">
        <f t="shared" si="21"/>
        <v>0</v>
      </c>
      <c r="Y15" s="152">
        <f t="shared" si="22"/>
        <v>0.63333333333333375</v>
      </c>
      <c r="Z15" s="152">
        <f t="shared" si="22"/>
        <v>0</v>
      </c>
      <c r="AA15" s="152">
        <f t="shared" si="27"/>
        <v>8.3333333333335702E-2</v>
      </c>
      <c r="AB15" s="152">
        <f>IF(AA15&lt;='A COMPLETER'!$B$11,IF(W15&lt;&gt;"",24*W15,0),0)</f>
        <v>8.3333333333335702E-2</v>
      </c>
      <c r="AC15" s="152">
        <f>IF(AA15&lt;='A COMPLETER'!$B$11,IF(X15&lt;&gt;"",24*X15,0),0)</f>
        <v>0</v>
      </c>
      <c r="AD15" s="151">
        <f t="shared" si="23"/>
        <v>2.9861111111111227E-2</v>
      </c>
      <c r="AE15" s="151">
        <f t="shared" si="23"/>
        <v>0</v>
      </c>
      <c r="AF15" s="151">
        <f t="shared" si="24"/>
        <v>2.9861111111111227E-2</v>
      </c>
      <c r="AG15" s="152">
        <f t="shared" si="25"/>
        <v>0.71666666666666945</v>
      </c>
      <c r="AH15" s="153"/>
    </row>
    <row r="16" spans="1:34" customFormat="1">
      <c r="A16" s="145">
        <v>2</v>
      </c>
      <c r="B16" s="146" t="s">
        <v>100</v>
      </c>
      <c r="C16" s="146">
        <v>40959</v>
      </c>
      <c r="D16" s="145">
        <v>886</v>
      </c>
      <c r="E16" s="145">
        <v>244</v>
      </c>
      <c r="F16" s="145">
        <v>5</v>
      </c>
      <c r="G16" s="145">
        <v>2</v>
      </c>
      <c r="H16" s="147" t="s">
        <v>98</v>
      </c>
      <c r="I16" s="148">
        <v>0.54513888888888895</v>
      </c>
      <c r="J16" s="147" t="s">
        <v>99</v>
      </c>
      <c r="K16" s="148">
        <v>0.56666666666666665</v>
      </c>
      <c r="L16" s="148"/>
      <c r="M16" s="149" t="str">
        <f ca="1">IFERROR(LEFT(INDEX('échantillon daté'!$K$1:$AD$1,MATCH($A16,OFFSET('échantillon daté'!$K$1:$AD$1,MATCH($D16,'échantillon daté'!$C$2:$C$9,0),),0)),1)&amp;(COUNTA(OFFSET('échantillon daté'!$K$1:$AD$1,MATCH(Plannings!$D16,'échantillon daté'!$C$2:$C$9,0),))),"")</f>
        <v>C4</v>
      </c>
      <c r="N16" s="150">
        <f t="shared" si="13"/>
        <v>2.1527777777777701E-2</v>
      </c>
      <c r="O16" s="150" t="str">
        <f t="shared" si="14"/>
        <v/>
      </c>
      <c r="P16" s="151" t="str">
        <f t="shared" si="15"/>
        <v/>
      </c>
      <c r="Q16" s="151" t="str">
        <f t="shared" ca="1" si="26"/>
        <v>C</v>
      </c>
      <c r="R16" s="151" t="str">
        <f t="shared" si="16"/>
        <v>240959</v>
      </c>
      <c r="S16" s="152">
        <f t="shared" si="17"/>
        <v>9.2666666666666657</v>
      </c>
      <c r="T16" s="152">
        <f>IF(S16&lt;&gt;"",IF(S16&gt;='A COMPLETER'!$B$10,1,0),0)</f>
        <v>1</v>
      </c>
      <c r="U16" s="151">
        <f t="shared" si="18"/>
        <v>2.1527777777777701E-2</v>
      </c>
      <c r="V16" s="151">
        <f t="shared" si="19"/>
        <v>0</v>
      </c>
      <c r="W16" s="151">
        <f t="shared" si="20"/>
        <v>0</v>
      </c>
      <c r="X16" s="151">
        <f t="shared" si="21"/>
        <v>0</v>
      </c>
      <c r="Y16" s="152">
        <f t="shared" si="22"/>
        <v>0.51666666666666483</v>
      </c>
      <c r="Z16" s="152">
        <f t="shared" si="22"/>
        <v>0</v>
      </c>
      <c r="AA16" s="152">
        <f t="shared" si="27"/>
        <v>0</v>
      </c>
      <c r="AB16" s="152">
        <f>IF(AA16&lt;='A COMPLETER'!$B$11,IF(W16&lt;&gt;"",24*W16,0),0)</f>
        <v>0</v>
      </c>
      <c r="AC16" s="152">
        <f>IF(AA16&lt;='A COMPLETER'!$B$11,IF(X16&lt;&gt;"",24*X16,0),0)</f>
        <v>0</v>
      </c>
      <c r="AD16" s="151">
        <f t="shared" si="23"/>
        <v>2.1527777777777701E-2</v>
      </c>
      <c r="AE16" s="151">
        <f t="shared" si="23"/>
        <v>0</v>
      </c>
      <c r="AF16" s="151">
        <f t="shared" si="24"/>
        <v>2.1527777777777701E-2</v>
      </c>
      <c r="AG16" s="152">
        <f t="shared" si="25"/>
        <v>0.51666666666666483</v>
      </c>
      <c r="AH16" s="153"/>
    </row>
    <row r="17" spans="1:34" customFormat="1">
      <c r="A17" s="145">
        <v>2</v>
      </c>
      <c r="B17" s="146" t="s">
        <v>100</v>
      </c>
      <c r="C17" s="146">
        <v>40959</v>
      </c>
      <c r="D17" s="145">
        <v>887</v>
      </c>
      <c r="E17" s="145">
        <v>244</v>
      </c>
      <c r="F17" s="145">
        <v>5</v>
      </c>
      <c r="G17" s="145">
        <v>1</v>
      </c>
      <c r="H17" s="147" t="s">
        <v>99</v>
      </c>
      <c r="I17" s="148">
        <v>0.5708333333333333</v>
      </c>
      <c r="J17" s="147" t="s">
        <v>98</v>
      </c>
      <c r="K17" s="148">
        <v>0.59166666666666667</v>
      </c>
      <c r="L17" s="148"/>
      <c r="M17" s="149" t="str">
        <f ca="1">IFERROR(LEFT(INDEX('échantillon daté'!$K$1:$AD$1,MATCH($A17,OFFSET('échantillon daté'!$K$1:$AD$1,MATCH($D17,'échantillon daté'!$C$2:$C$9,0),),0)),1)&amp;(COUNTA(OFFSET('échantillon daté'!$K$1:$AD$1,MATCH(Plannings!$D17,'échantillon daté'!$C$2:$C$9,0),))),"")</f>
        <v>C4</v>
      </c>
      <c r="N17" s="150">
        <f t="shared" si="13"/>
        <v>2.083333333333337E-2</v>
      </c>
      <c r="O17" s="150">
        <f t="shared" si="14"/>
        <v>4.1666666666666519E-3</v>
      </c>
      <c r="P17" s="151" t="str">
        <f t="shared" si="15"/>
        <v/>
      </c>
      <c r="Q17" s="151" t="str">
        <f t="shared" ca="1" si="26"/>
        <v>C</v>
      </c>
      <c r="R17" s="151" t="str">
        <f t="shared" si="16"/>
        <v>240959</v>
      </c>
      <c r="S17" s="152" t="str">
        <f t="shared" si="17"/>
        <v/>
      </c>
      <c r="T17" s="152">
        <f>IF(S17&lt;&gt;"",IF(S17&gt;='A COMPLETER'!$B$10,1,0),0)</f>
        <v>0</v>
      </c>
      <c r="U17" s="151">
        <f t="shared" si="18"/>
        <v>2.083333333333337E-2</v>
      </c>
      <c r="V17" s="151">
        <f t="shared" si="19"/>
        <v>0</v>
      </c>
      <c r="W17" s="151">
        <f t="shared" si="20"/>
        <v>4.1666666666666519E-3</v>
      </c>
      <c r="X17" s="151">
        <f t="shared" si="21"/>
        <v>0</v>
      </c>
      <c r="Y17" s="152">
        <f t="shared" si="22"/>
        <v>0.50000000000000089</v>
      </c>
      <c r="Z17" s="152">
        <f t="shared" si="22"/>
        <v>0</v>
      </c>
      <c r="AA17" s="152">
        <f t="shared" si="27"/>
        <v>9.9999999999999645E-2</v>
      </c>
      <c r="AB17" s="152">
        <f>IF(AA17&lt;='A COMPLETER'!$B$11,IF(W17&lt;&gt;"",24*W17,0),0)</f>
        <v>9.9999999999999645E-2</v>
      </c>
      <c r="AC17" s="152">
        <f>IF(AA17&lt;='A COMPLETER'!$B$11,IF(X17&lt;&gt;"",24*X17,0),0)</f>
        <v>0</v>
      </c>
      <c r="AD17" s="151">
        <f t="shared" si="23"/>
        <v>2.5000000000000022E-2</v>
      </c>
      <c r="AE17" s="151">
        <f t="shared" si="23"/>
        <v>0</v>
      </c>
      <c r="AF17" s="151">
        <f t="shared" si="24"/>
        <v>2.5000000000000022E-2</v>
      </c>
      <c r="AG17" s="152">
        <f t="shared" si="25"/>
        <v>0.60000000000000053</v>
      </c>
      <c r="AH17" s="153"/>
    </row>
    <row r="18" spans="1:34" customFormat="1">
      <c r="A18" s="145">
        <v>2</v>
      </c>
      <c r="B18" s="146" t="s">
        <v>100</v>
      </c>
      <c r="C18" s="146">
        <v>40959</v>
      </c>
      <c r="D18" s="145">
        <v>808</v>
      </c>
      <c r="E18" s="145" t="s">
        <v>101</v>
      </c>
      <c r="F18" s="145">
        <v>2</v>
      </c>
      <c r="G18" s="145">
        <v>2</v>
      </c>
      <c r="H18" s="147" t="s">
        <v>102</v>
      </c>
      <c r="I18" s="148">
        <v>0.72916666666666663</v>
      </c>
      <c r="J18" s="147" t="s">
        <v>99</v>
      </c>
      <c r="K18" s="148">
        <v>0.75277777777777777</v>
      </c>
      <c r="L18" s="148"/>
      <c r="M18" s="149" t="str">
        <f ca="1">IFERROR(LEFT(INDEX('échantillon daté'!$K$1:$AD$1,MATCH($A18,OFFSET('échantillon daté'!$K$1:$AD$1,MATCH($D18,'échantillon daté'!$C$2:$C$9,0),),0)),1)&amp;(COUNTA(OFFSET('échantillon daté'!$K$1:$AD$1,MATCH(Plannings!$D18,'échantillon daté'!$C$2:$C$9,0),))),"")</f>
        <v>C4</v>
      </c>
      <c r="N18" s="150">
        <f t="shared" si="13"/>
        <v>2.3611111111111138E-2</v>
      </c>
      <c r="O18" s="150">
        <f t="shared" si="14"/>
        <v>0</v>
      </c>
      <c r="P18" s="151" t="str">
        <f t="shared" si="15"/>
        <v/>
      </c>
      <c r="Q18" s="151" t="str">
        <f t="shared" ca="1" si="26"/>
        <v>C</v>
      </c>
      <c r="R18" s="151" t="str">
        <f t="shared" si="16"/>
        <v>240959</v>
      </c>
      <c r="S18" s="152" t="str">
        <f t="shared" si="17"/>
        <v/>
      </c>
      <c r="T18" s="152">
        <f>IF(S18&lt;&gt;"",IF(S18&gt;='A COMPLETER'!$B$10,1,0),0)</f>
        <v>0</v>
      </c>
      <c r="U18" s="151">
        <f t="shared" si="18"/>
        <v>2.3611111111111138E-2</v>
      </c>
      <c r="V18" s="151">
        <f t="shared" si="19"/>
        <v>0</v>
      </c>
      <c r="W18" s="151">
        <f t="shared" si="20"/>
        <v>0.13749999999999996</v>
      </c>
      <c r="X18" s="151">
        <f t="shared" si="21"/>
        <v>0</v>
      </c>
      <c r="Y18" s="152">
        <f t="shared" si="22"/>
        <v>0.56666666666666732</v>
      </c>
      <c r="Z18" s="152">
        <f t="shared" si="22"/>
        <v>0</v>
      </c>
      <c r="AA18" s="152">
        <f t="shared" si="27"/>
        <v>3.2999999999999989</v>
      </c>
      <c r="AB18" s="152">
        <f>IF(AA18&lt;='A COMPLETER'!$B$11,IF(W18&lt;&gt;"",24*W18,0),0)</f>
        <v>0</v>
      </c>
      <c r="AC18" s="152">
        <f>IF(AA18&lt;='A COMPLETER'!$B$11,IF(X18&lt;&gt;"",24*X18,0),0)</f>
        <v>0</v>
      </c>
      <c r="AD18" s="151">
        <f t="shared" si="23"/>
        <v>0.16111111111111109</v>
      </c>
      <c r="AE18" s="151">
        <f t="shared" si="23"/>
        <v>0</v>
      </c>
      <c r="AF18" s="151">
        <f t="shared" si="24"/>
        <v>0.16111111111111109</v>
      </c>
      <c r="AG18" s="152">
        <f t="shared" si="25"/>
        <v>3.8666666666666663</v>
      </c>
      <c r="AH18" s="153"/>
    </row>
    <row r="19" spans="1:34" customFormat="1">
      <c r="A19" s="145">
        <v>2</v>
      </c>
      <c r="B19" s="146" t="s">
        <v>100</v>
      </c>
      <c r="C19" s="146">
        <v>40959</v>
      </c>
      <c r="D19" s="145">
        <v>809</v>
      </c>
      <c r="E19" s="145">
        <v>23</v>
      </c>
      <c r="F19" s="145">
        <v>7</v>
      </c>
      <c r="G19" s="145">
        <v>1</v>
      </c>
      <c r="H19" s="147" t="s">
        <v>99</v>
      </c>
      <c r="I19" s="148">
        <v>0.89930555555555547</v>
      </c>
      <c r="J19" s="147" t="s">
        <v>102</v>
      </c>
      <c r="K19" s="148">
        <v>0.93125000000000002</v>
      </c>
      <c r="L19" s="148"/>
      <c r="M19" s="149" t="str">
        <f ca="1">IFERROR(LEFT(INDEX('échantillon daté'!$K$1:$AD$1,MATCH($A19,OFFSET('échantillon daté'!$K$1:$AD$1,MATCH($D19,'échantillon daté'!$C$2:$C$9,0),),0)),1)&amp;(COUNTA(OFFSET('échantillon daté'!$K$1:$AD$1,MATCH(Plannings!$D19,'échantillon daté'!$C$2:$C$9,0),))),"")</f>
        <v>C4</v>
      </c>
      <c r="N19" s="150">
        <f t="shared" si="13"/>
        <v>3.1944444444444553E-2</v>
      </c>
      <c r="O19" s="150">
        <f t="shared" si="14"/>
        <v>0</v>
      </c>
      <c r="P19" s="151">
        <f t="shared" si="15"/>
        <v>0.20138888888888887</v>
      </c>
      <c r="Q19" s="151" t="str">
        <f t="shared" ca="1" si="26"/>
        <v>C</v>
      </c>
      <c r="R19" s="151" t="str">
        <f t="shared" si="16"/>
        <v>240959</v>
      </c>
      <c r="S19" s="152" t="str">
        <f t="shared" si="17"/>
        <v/>
      </c>
      <c r="T19" s="152">
        <f>IF(S19&lt;&gt;"",IF(S19&gt;='A COMPLETER'!$B$10,1,0),0)</f>
        <v>0</v>
      </c>
      <c r="U19" s="151">
        <f t="shared" si="18"/>
        <v>1.736111111111116E-2</v>
      </c>
      <c r="V19" s="151">
        <f t="shared" si="19"/>
        <v>1.4583333333333393E-2</v>
      </c>
      <c r="W19" s="151">
        <f t="shared" si="20"/>
        <v>0.1465277777777777</v>
      </c>
      <c r="X19" s="151">
        <f t="shared" si="21"/>
        <v>0</v>
      </c>
      <c r="Y19" s="152">
        <f t="shared" si="22"/>
        <v>0.41666666666666785</v>
      </c>
      <c r="Z19" s="152">
        <f t="shared" si="22"/>
        <v>0.35000000000000142</v>
      </c>
      <c r="AA19" s="152">
        <f t="shared" si="27"/>
        <v>3.5166666666666648</v>
      </c>
      <c r="AB19" s="152">
        <f>IF(AA19&lt;='A COMPLETER'!$B$11,IF(W19&lt;&gt;"",24*W19,0),0)</f>
        <v>0</v>
      </c>
      <c r="AC19" s="152">
        <f>IF(AA19&lt;='A COMPLETER'!$B$11,IF(X19&lt;&gt;"",24*X19,0),0)</f>
        <v>0</v>
      </c>
      <c r="AD19" s="151">
        <f t="shared" si="23"/>
        <v>0.16388888888888886</v>
      </c>
      <c r="AE19" s="151">
        <f t="shared" si="23"/>
        <v>1.4583333333333393E-2</v>
      </c>
      <c r="AF19" s="151">
        <f t="shared" si="24"/>
        <v>0.17847222222222225</v>
      </c>
      <c r="AG19" s="152">
        <f t="shared" si="25"/>
        <v>4.2833333333333341</v>
      </c>
      <c r="AH19" s="154"/>
    </row>
    <row r="20" spans="1:34" customFormat="1">
      <c r="A20" s="145">
        <v>3</v>
      </c>
      <c r="B20" s="146" t="s">
        <v>97</v>
      </c>
      <c r="C20" s="146">
        <v>40955</v>
      </c>
      <c r="D20" s="145">
        <v>884</v>
      </c>
      <c r="E20" s="145" t="s">
        <v>61</v>
      </c>
      <c r="F20" s="145">
        <v>8</v>
      </c>
      <c r="G20" s="145">
        <v>2</v>
      </c>
      <c r="H20" s="147" t="s">
        <v>98</v>
      </c>
      <c r="I20" s="148">
        <v>0.23680555555555557</v>
      </c>
      <c r="J20" s="147" t="s">
        <v>99</v>
      </c>
      <c r="K20" s="148">
        <v>0.25833333333333336</v>
      </c>
      <c r="L20" s="148"/>
      <c r="M20" s="149" t="str">
        <f ca="1">IFERROR(LEFT(INDEX('échantillon daté'!$K$1:$AD$1,MATCH($A20,OFFSET('échantillon daté'!$K$1:$AD$1,MATCH($D20,'échantillon daté'!$C$2:$C$9,0),),0)),1)&amp;(COUNTA(OFFSET('échantillon daté'!$K$1:$AD$1,MATCH(Plannings!$D20,'échantillon daté'!$C$2:$C$9,0),))),"")</f>
        <v>E5</v>
      </c>
      <c r="N20" s="150">
        <f t="shared" si="13"/>
        <v>2.1527777777777785E-2</v>
      </c>
      <c r="O20" s="150" t="str">
        <f t="shared" si="14"/>
        <v/>
      </c>
      <c r="P20" s="151" t="str">
        <f t="shared" si="15"/>
        <v/>
      </c>
      <c r="Q20" s="151" t="str">
        <f t="shared" ca="1" si="26"/>
        <v>E</v>
      </c>
      <c r="R20" s="151" t="str">
        <f t="shared" si="16"/>
        <v>340955</v>
      </c>
      <c r="S20" s="152">
        <f t="shared" si="17"/>
        <v>13.75</v>
      </c>
      <c r="T20" s="152">
        <f>IF(S20&lt;&gt;"",IF(S20&gt;='A COMPLETER'!$B$10,1,0),0)</f>
        <v>1</v>
      </c>
      <c r="U20" s="151">
        <f t="shared" si="18"/>
        <v>8.3333333333333592E-3</v>
      </c>
      <c r="V20" s="151">
        <f t="shared" si="19"/>
        <v>1.3194444444444425E-2</v>
      </c>
      <c r="W20" s="151">
        <f t="shared" si="20"/>
        <v>0</v>
      </c>
      <c r="X20" s="151">
        <f t="shared" si="21"/>
        <v>0</v>
      </c>
      <c r="Y20" s="152">
        <f t="shared" si="22"/>
        <v>0.20000000000000062</v>
      </c>
      <c r="Z20" s="152">
        <f t="shared" si="22"/>
        <v>0.31666666666666621</v>
      </c>
      <c r="AA20" s="152">
        <f t="shared" si="27"/>
        <v>0</v>
      </c>
      <c r="AB20" s="152">
        <f>IF(AA20&lt;='A COMPLETER'!$B$11,IF(W20&lt;&gt;"",24*W20,0),0)</f>
        <v>0</v>
      </c>
      <c r="AC20" s="152">
        <f>IF(AA20&lt;='A COMPLETER'!$B$11,IF(X20&lt;&gt;"",24*X20,0),0)</f>
        <v>0</v>
      </c>
      <c r="AD20" s="151">
        <f t="shared" si="23"/>
        <v>8.3333333333333592E-3</v>
      </c>
      <c r="AE20" s="151">
        <f t="shared" si="23"/>
        <v>1.3194444444444425E-2</v>
      </c>
      <c r="AF20" s="151">
        <f t="shared" si="24"/>
        <v>2.1527777777777785E-2</v>
      </c>
      <c r="AG20" s="152">
        <f t="shared" si="25"/>
        <v>0.51666666666666683</v>
      </c>
      <c r="AH20" s="154"/>
    </row>
    <row r="21" spans="1:34" customFormat="1">
      <c r="A21" s="145">
        <v>3</v>
      </c>
      <c r="B21" s="146" t="s">
        <v>97</v>
      </c>
      <c r="C21" s="146">
        <v>40955</v>
      </c>
      <c r="D21" s="145">
        <v>885</v>
      </c>
      <c r="E21" s="145" t="s">
        <v>61</v>
      </c>
      <c r="F21" s="145">
        <v>8</v>
      </c>
      <c r="G21" s="145">
        <v>1</v>
      </c>
      <c r="H21" s="147" t="s">
        <v>99</v>
      </c>
      <c r="I21" s="148">
        <v>0.26250000000000001</v>
      </c>
      <c r="J21" s="147" t="s">
        <v>98</v>
      </c>
      <c r="K21" s="148">
        <v>0.28333333333333333</v>
      </c>
      <c r="L21" s="148"/>
      <c r="M21" s="149" t="str">
        <f ca="1">IFERROR(LEFT(INDEX('échantillon daté'!$K$1:$AD$1,MATCH($A21,OFFSET('échantillon daté'!$K$1:$AD$1,MATCH($D21,'échantillon daté'!$C$2:$C$9,0),),0)),1)&amp;(COUNTA(OFFSET('échantillon daté'!$K$1:$AD$1,MATCH(Plannings!$D21,'échantillon daté'!$C$2:$C$9,0),))),"")</f>
        <v>E5</v>
      </c>
      <c r="N21" s="150">
        <f t="shared" si="13"/>
        <v>2.0833333333333315E-2</v>
      </c>
      <c r="O21" s="150">
        <f t="shared" si="14"/>
        <v>4.1666666666666519E-3</v>
      </c>
      <c r="P21" s="151" t="str">
        <f t="shared" si="15"/>
        <v/>
      </c>
      <c r="Q21" s="151" t="str">
        <f t="shared" ca="1" si="26"/>
        <v>E</v>
      </c>
      <c r="R21" s="151" t="str">
        <f t="shared" si="16"/>
        <v>340955</v>
      </c>
      <c r="S21" s="152" t="str">
        <f t="shared" si="17"/>
        <v/>
      </c>
      <c r="T21" s="152">
        <f>IF(S21&lt;&gt;"",IF(S21&gt;='A COMPLETER'!$B$10,1,0),0)</f>
        <v>0</v>
      </c>
      <c r="U21" s="151">
        <f t="shared" si="18"/>
        <v>2.0833333333333315E-2</v>
      </c>
      <c r="V21" s="151">
        <f t="shared" si="19"/>
        <v>0</v>
      </c>
      <c r="W21" s="151">
        <f t="shared" si="20"/>
        <v>4.1666666666666519E-3</v>
      </c>
      <c r="X21" s="151">
        <f t="shared" si="21"/>
        <v>0</v>
      </c>
      <c r="Y21" s="152">
        <f t="shared" si="22"/>
        <v>0.49999999999999956</v>
      </c>
      <c r="Z21" s="152">
        <f t="shared" si="22"/>
        <v>0</v>
      </c>
      <c r="AA21" s="152">
        <f t="shared" si="27"/>
        <v>9.9999999999999645E-2</v>
      </c>
      <c r="AB21" s="152">
        <f>IF(AA21&lt;='A COMPLETER'!$B$11,IF(W21&lt;&gt;"",24*W21,0),0)</f>
        <v>9.9999999999999645E-2</v>
      </c>
      <c r="AC21" s="152">
        <f>IF(AA21&lt;='A COMPLETER'!$B$11,IF(X21&lt;&gt;"",24*X21,0),0)</f>
        <v>0</v>
      </c>
      <c r="AD21" s="151">
        <f t="shared" si="23"/>
        <v>2.4999999999999967E-2</v>
      </c>
      <c r="AE21" s="151">
        <f t="shared" si="23"/>
        <v>0</v>
      </c>
      <c r="AF21" s="151">
        <f t="shared" si="24"/>
        <v>2.4999999999999967E-2</v>
      </c>
      <c r="AG21" s="152">
        <f t="shared" si="25"/>
        <v>0.5999999999999992</v>
      </c>
      <c r="AH21" s="154"/>
    </row>
    <row r="22" spans="1:34" customFormat="1">
      <c r="A22" s="145">
        <v>3</v>
      </c>
      <c r="B22" s="146" t="s">
        <v>97</v>
      </c>
      <c r="C22" s="146">
        <v>40955</v>
      </c>
      <c r="D22" s="145">
        <v>809</v>
      </c>
      <c r="E22" s="145">
        <v>18</v>
      </c>
      <c r="F22" s="145">
        <v>1</v>
      </c>
      <c r="G22" s="145">
        <v>1</v>
      </c>
      <c r="H22" s="147" t="s">
        <v>99</v>
      </c>
      <c r="I22" s="148">
        <v>0.75694444444444453</v>
      </c>
      <c r="J22" s="147" t="s">
        <v>102</v>
      </c>
      <c r="K22" s="148">
        <v>0.77986111111111101</v>
      </c>
      <c r="L22" s="148"/>
      <c r="M22" s="149" t="str">
        <f ca="1">IFERROR(LEFT(INDEX('échantillon daté'!$K$1:$AD$1,MATCH($A22,OFFSET('échantillon daté'!$K$1:$AD$1,MATCH($D22,'échantillon daté'!$C$2:$C$9,0),),0)),1)&amp;(COUNTA(OFFSET('échantillon daté'!$K$1:$AD$1,MATCH(Plannings!$D22,'échantillon daté'!$C$2:$C$9,0),))),"")</f>
        <v>E4</v>
      </c>
      <c r="N22" s="150">
        <f t="shared" si="13"/>
        <v>2.2916666666666474E-2</v>
      </c>
      <c r="O22" s="150">
        <f t="shared" si="14"/>
        <v>0</v>
      </c>
      <c r="P22" s="151" t="str">
        <f t="shared" si="15"/>
        <v/>
      </c>
      <c r="Q22" s="151" t="str">
        <f t="shared" ca="1" si="26"/>
        <v>E</v>
      </c>
      <c r="R22" s="151" t="str">
        <f t="shared" si="16"/>
        <v>340955</v>
      </c>
      <c r="S22" s="152" t="str">
        <f t="shared" si="17"/>
        <v/>
      </c>
      <c r="T22" s="152">
        <f>IF(S22&lt;&gt;"",IF(S22&gt;='A COMPLETER'!$B$10,1,0),0)</f>
        <v>0</v>
      </c>
      <c r="U22" s="151">
        <f t="shared" si="18"/>
        <v>2.2916666666666474E-2</v>
      </c>
      <c r="V22" s="151">
        <f t="shared" si="19"/>
        <v>0</v>
      </c>
      <c r="W22" s="151">
        <f t="shared" si="20"/>
        <v>0.4736111111111112</v>
      </c>
      <c r="X22" s="151">
        <f t="shared" si="21"/>
        <v>0</v>
      </c>
      <c r="Y22" s="152">
        <f t="shared" si="22"/>
        <v>0.54999999999999538</v>
      </c>
      <c r="Z22" s="152">
        <f t="shared" si="22"/>
        <v>0</v>
      </c>
      <c r="AA22" s="152">
        <f t="shared" si="27"/>
        <v>11.366666666666669</v>
      </c>
      <c r="AB22" s="152">
        <f>IF(AA22&lt;='A COMPLETER'!$B$11,IF(W22&lt;&gt;"",24*W22,0),0)</f>
        <v>0</v>
      </c>
      <c r="AC22" s="152">
        <f>IF(AA22&lt;='A COMPLETER'!$B$11,IF(X22&lt;&gt;"",24*X22,0),0)</f>
        <v>0</v>
      </c>
      <c r="AD22" s="151">
        <f t="shared" si="23"/>
        <v>0.49652777777777768</v>
      </c>
      <c r="AE22" s="151">
        <f t="shared" si="23"/>
        <v>0</v>
      </c>
      <c r="AF22" s="151">
        <f t="shared" si="24"/>
        <v>0.49652777777777768</v>
      </c>
      <c r="AG22" s="152">
        <f t="shared" si="25"/>
        <v>11.916666666666664</v>
      </c>
      <c r="AH22" s="153"/>
    </row>
    <row r="23" spans="1:34" customFormat="1">
      <c r="A23" s="145">
        <v>3</v>
      </c>
      <c r="B23" s="146" t="s">
        <v>97</v>
      </c>
      <c r="C23" s="146">
        <v>40955</v>
      </c>
      <c r="D23" s="145">
        <v>810</v>
      </c>
      <c r="E23" s="145">
        <v>18</v>
      </c>
      <c r="F23" s="145">
        <v>1</v>
      </c>
      <c r="G23" s="145">
        <v>2</v>
      </c>
      <c r="H23" s="147" t="s">
        <v>102</v>
      </c>
      <c r="I23" s="148">
        <v>0.78333333333333333</v>
      </c>
      <c r="J23" s="147" t="s">
        <v>99</v>
      </c>
      <c r="K23" s="148">
        <v>0.80972222222222223</v>
      </c>
      <c r="L23" s="148"/>
      <c r="M23" s="149" t="str">
        <f ca="1">IFERROR(LEFT(INDEX('échantillon daté'!$K$1:$AD$1,MATCH($A23,OFFSET('échantillon daté'!$K$1:$AD$1,MATCH($D23,'échantillon daté'!$C$2:$C$9,0),),0)),1)&amp;(COUNTA(OFFSET('échantillon daté'!$K$1:$AD$1,MATCH(Plannings!$D23,'échantillon daté'!$C$2:$C$9,0),))),"")</f>
        <v>C4</v>
      </c>
      <c r="N23" s="150">
        <f t="shared" si="13"/>
        <v>2.6388888888888906E-2</v>
      </c>
      <c r="O23" s="150">
        <f t="shared" si="14"/>
        <v>3.4722222222223209E-3</v>
      </c>
      <c r="P23" s="151" t="str">
        <f t="shared" si="15"/>
        <v/>
      </c>
      <c r="Q23" s="151" t="str">
        <f t="shared" ca="1" si="26"/>
        <v>C</v>
      </c>
      <c r="R23" s="151" t="str">
        <f t="shared" si="16"/>
        <v>340955</v>
      </c>
      <c r="S23" s="152" t="str">
        <f t="shared" si="17"/>
        <v/>
      </c>
      <c r="T23" s="152">
        <f>IF(S23&lt;&gt;"",IF(S23&gt;='A COMPLETER'!$B$10,1,0),0)</f>
        <v>0</v>
      </c>
      <c r="U23" s="151">
        <f t="shared" si="18"/>
        <v>2.6388888888888906E-2</v>
      </c>
      <c r="V23" s="151">
        <f t="shared" si="19"/>
        <v>0</v>
      </c>
      <c r="W23" s="151">
        <f t="shared" si="20"/>
        <v>3.4722222222223209E-3</v>
      </c>
      <c r="X23" s="151">
        <f t="shared" si="21"/>
        <v>0</v>
      </c>
      <c r="Y23" s="152">
        <f t="shared" si="22"/>
        <v>0.63333333333333375</v>
      </c>
      <c r="Z23" s="152">
        <f t="shared" si="22"/>
        <v>0</v>
      </c>
      <c r="AA23" s="152">
        <f t="shared" si="27"/>
        <v>8.3333333333335702E-2</v>
      </c>
      <c r="AB23" s="152">
        <f>IF(AA23&lt;='A COMPLETER'!$B$11,IF(W23&lt;&gt;"",24*W23,0),0)</f>
        <v>8.3333333333335702E-2</v>
      </c>
      <c r="AC23" s="152">
        <f>IF(AA23&lt;='A COMPLETER'!$B$11,IF(X23&lt;&gt;"",24*X23,0),0)</f>
        <v>0</v>
      </c>
      <c r="AD23" s="151">
        <f t="shared" si="23"/>
        <v>2.9861111111111227E-2</v>
      </c>
      <c r="AE23" s="151">
        <f t="shared" si="23"/>
        <v>0</v>
      </c>
      <c r="AF23" s="151">
        <f t="shared" si="24"/>
        <v>2.9861111111111227E-2</v>
      </c>
      <c r="AG23" s="152">
        <f t="shared" si="25"/>
        <v>0.71666666666666945</v>
      </c>
      <c r="AH23" s="153"/>
    </row>
    <row r="24" spans="1:34" customFormat="1">
      <c r="A24" s="145">
        <v>3</v>
      </c>
      <c r="B24" s="146" t="s">
        <v>100</v>
      </c>
      <c r="C24" s="146">
        <v>40959</v>
      </c>
      <c r="D24" s="145">
        <v>886</v>
      </c>
      <c r="E24" s="145">
        <v>244</v>
      </c>
      <c r="F24" s="145">
        <v>5</v>
      </c>
      <c r="G24" s="145">
        <v>2</v>
      </c>
      <c r="H24" s="147" t="s">
        <v>98</v>
      </c>
      <c r="I24" s="148">
        <v>0.54513888888888895</v>
      </c>
      <c r="J24" s="147" t="s">
        <v>99</v>
      </c>
      <c r="K24" s="148">
        <v>0.56666666666666665</v>
      </c>
      <c r="L24" s="148"/>
      <c r="M24" s="149" t="str">
        <f ca="1">IFERROR(LEFT(INDEX('échantillon daté'!$K$1:$AD$1,MATCH($A24,OFFSET('échantillon daté'!$K$1:$AD$1,MATCH($D24,'échantillon daté'!$C$2:$C$9,0),),0)),1)&amp;(COUNTA(OFFSET('échantillon daté'!$K$1:$AD$1,MATCH(Plannings!$D24,'échantillon daté'!$C$2:$C$9,0),))),"")</f>
        <v>E4</v>
      </c>
      <c r="N24" s="150">
        <f t="shared" si="13"/>
        <v>2.1527777777777701E-2</v>
      </c>
      <c r="O24" s="150" t="str">
        <f t="shared" si="14"/>
        <v/>
      </c>
      <c r="P24" s="151" t="str">
        <f t="shared" si="15"/>
        <v/>
      </c>
      <c r="Q24" s="151" t="str">
        <f t="shared" ca="1" si="26"/>
        <v>E</v>
      </c>
      <c r="R24" s="151" t="str">
        <f t="shared" si="16"/>
        <v>340959</v>
      </c>
      <c r="S24" s="152">
        <f t="shared" si="17"/>
        <v>9.2666666666666657</v>
      </c>
      <c r="T24" s="152">
        <f>IF(S24&lt;&gt;"",IF(S24&gt;='A COMPLETER'!$B$10,1,0),0)</f>
        <v>1</v>
      </c>
      <c r="U24" s="151">
        <f t="shared" si="18"/>
        <v>2.1527777777777701E-2</v>
      </c>
      <c r="V24" s="151">
        <f t="shared" si="19"/>
        <v>0</v>
      </c>
      <c r="W24" s="151">
        <f t="shared" si="20"/>
        <v>0</v>
      </c>
      <c r="X24" s="151">
        <f t="shared" si="21"/>
        <v>0</v>
      </c>
      <c r="Y24" s="152">
        <f t="shared" si="22"/>
        <v>0.51666666666666483</v>
      </c>
      <c r="Z24" s="152">
        <f t="shared" si="22"/>
        <v>0</v>
      </c>
      <c r="AA24" s="152">
        <f t="shared" si="27"/>
        <v>0</v>
      </c>
      <c r="AB24" s="152">
        <f>IF(AA24&lt;='A COMPLETER'!$B$11,IF(W24&lt;&gt;"",24*W24,0),0)</f>
        <v>0</v>
      </c>
      <c r="AC24" s="152">
        <f>IF(AA24&lt;='A COMPLETER'!$B$11,IF(X24&lt;&gt;"",24*X24,0),0)</f>
        <v>0</v>
      </c>
      <c r="AD24" s="151">
        <f t="shared" si="23"/>
        <v>2.1527777777777701E-2</v>
      </c>
      <c r="AE24" s="151">
        <f t="shared" si="23"/>
        <v>0</v>
      </c>
      <c r="AF24" s="151">
        <f t="shared" si="24"/>
        <v>2.1527777777777701E-2</v>
      </c>
      <c r="AG24" s="152">
        <f t="shared" si="25"/>
        <v>0.51666666666666483</v>
      </c>
      <c r="AH24" s="153"/>
    </row>
    <row r="25" spans="1:34" customFormat="1">
      <c r="A25" s="145">
        <v>3</v>
      </c>
      <c r="B25" s="146" t="s">
        <v>100</v>
      </c>
      <c r="C25" s="146">
        <v>40959</v>
      </c>
      <c r="D25" s="145">
        <v>887</v>
      </c>
      <c r="E25" s="145">
        <v>244</v>
      </c>
      <c r="F25" s="145">
        <v>5</v>
      </c>
      <c r="G25" s="145">
        <v>1</v>
      </c>
      <c r="H25" s="147" t="s">
        <v>99</v>
      </c>
      <c r="I25" s="148">
        <v>0.5708333333333333</v>
      </c>
      <c r="J25" s="147" t="s">
        <v>98</v>
      </c>
      <c r="K25" s="148">
        <v>0.59166666666666667</v>
      </c>
      <c r="L25" s="148"/>
      <c r="M25" s="149" t="str">
        <f ca="1">IFERROR(LEFT(INDEX('échantillon daté'!$K$1:$AD$1,MATCH($A25,OFFSET('échantillon daté'!$K$1:$AD$1,MATCH($D25,'échantillon daté'!$C$2:$C$9,0),),0)),1)&amp;(COUNTA(OFFSET('échantillon daté'!$K$1:$AD$1,MATCH(Plannings!$D25,'échantillon daté'!$C$2:$C$9,0),))),"")</f>
        <v>E4</v>
      </c>
      <c r="N25" s="150">
        <f t="shared" si="13"/>
        <v>2.083333333333337E-2</v>
      </c>
      <c r="O25" s="150">
        <f t="shared" si="14"/>
        <v>4.1666666666666519E-3</v>
      </c>
      <c r="P25" s="151" t="str">
        <f t="shared" si="15"/>
        <v/>
      </c>
      <c r="Q25" s="151" t="str">
        <f t="shared" ca="1" si="26"/>
        <v>E</v>
      </c>
      <c r="R25" s="151" t="str">
        <f t="shared" si="16"/>
        <v>340959</v>
      </c>
      <c r="S25" s="152" t="str">
        <f t="shared" si="17"/>
        <v/>
      </c>
      <c r="T25" s="152">
        <f>IF(S25&lt;&gt;"",IF(S25&gt;='A COMPLETER'!$B$10,1,0),0)</f>
        <v>0</v>
      </c>
      <c r="U25" s="151">
        <f t="shared" si="18"/>
        <v>2.083333333333337E-2</v>
      </c>
      <c r="V25" s="151">
        <f t="shared" si="19"/>
        <v>0</v>
      </c>
      <c r="W25" s="151">
        <f t="shared" si="20"/>
        <v>4.1666666666666519E-3</v>
      </c>
      <c r="X25" s="151">
        <f t="shared" si="21"/>
        <v>0</v>
      </c>
      <c r="Y25" s="152">
        <f t="shared" si="22"/>
        <v>0.50000000000000089</v>
      </c>
      <c r="Z25" s="152">
        <f t="shared" si="22"/>
        <v>0</v>
      </c>
      <c r="AA25" s="152">
        <f t="shared" si="27"/>
        <v>9.9999999999999645E-2</v>
      </c>
      <c r="AB25" s="152">
        <f>IF(AA25&lt;='A COMPLETER'!$B$11,IF(W25&lt;&gt;"",24*W25,0),0)</f>
        <v>9.9999999999999645E-2</v>
      </c>
      <c r="AC25" s="152">
        <f>IF(AA25&lt;='A COMPLETER'!$B$11,IF(X25&lt;&gt;"",24*X25,0),0)</f>
        <v>0</v>
      </c>
      <c r="AD25" s="151">
        <f t="shared" si="23"/>
        <v>2.5000000000000022E-2</v>
      </c>
      <c r="AE25" s="151">
        <f t="shared" si="23"/>
        <v>0</v>
      </c>
      <c r="AF25" s="151">
        <f t="shared" si="24"/>
        <v>2.5000000000000022E-2</v>
      </c>
      <c r="AG25" s="152">
        <f t="shared" si="25"/>
        <v>0.60000000000000053</v>
      </c>
      <c r="AH25" s="153"/>
    </row>
    <row r="26" spans="1:34" customFormat="1">
      <c r="A26" s="145">
        <v>3</v>
      </c>
      <c r="B26" s="146" t="s">
        <v>100</v>
      </c>
      <c r="C26" s="146">
        <v>40959</v>
      </c>
      <c r="D26" s="145">
        <v>808</v>
      </c>
      <c r="E26" s="145" t="s">
        <v>101</v>
      </c>
      <c r="F26" s="145">
        <v>2</v>
      </c>
      <c r="G26" s="145">
        <v>2</v>
      </c>
      <c r="H26" s="147" t="s">
        <v>102</v>
      </c>
      <c r="I26" s="148">
        <v>0.72916666666666663</v>
      </c>
      <c r="J26" s="147" t="s">
        <v>99</v>
      </c>
      <c r="K26" s="148">
        <v>0.75277777777777777</v>
      </c>
      <c r="L26" s="148"/>
      <c r="M26" s="149" t="str">
        <f ca="1">IFERROR(LEFT(INDEX('échantillon daté'!$K$1:$AD$1,MATCH($A26,OFFSET('échantillon daté'!$K$1:$AD$1,MATCH($D26,'échantillon daté'!$C$2:$C$9,0),),0)),1)&amp;(COUNTA(OFFSET('échantillon daté'!$K$1:$AD$1,MATCH(Plannings!$D26,'échantillon daté'!$C$2:$C$9,0),))),"")</f>
        <v>E4</v>
      </c>
      <c r="N26" s="150">
        <f t="shared" si="13"/>
        <v>2.3611111111111138E-2</v>
      </c>
      <c r="O26" s="150">
        <f t="shared" si="14"/>
        <v>0</v>
      </c>
      <c r="P26" s="151" t="str">
        <f t="shared" si="15"/>
        <v/>
      </c>
      <c r="Q26" s="151" t="str">
        <f t="shared" ca="1" si="26"/>
        <v>E</v>
      </c>
      <c r="R26" s="151" t="str">
        <f t="shared" si="16"/>
        <v>340959</v>
      </c>
      <c r="S26" s="152" t="str">
        <f t="shared" si="17"/>
        <v/>
      </c>
      <c r="T26" s="152">
        <f>IF(S26&lt;&gt;"",IF(S26&gt;='A COMPLETER'!$B$10,1,0),0)</f>
        <v>0</v>
      </c>
      <c r="U26" s="151">
        <f t="shared" si="18"/>
        <v>2.3611111111111138E-2</v>
      </c>
      <c r="V26" s="151">
        <f t="shared" si="19"/>
        <v>0</v>
      </c>
      <c r="W26" s="151">
        <f t="shared" si="20"/>
        <v>0.13749999999999996</v>
      </c>
      <c r="X26" s="151">
        <f t="shared" si="21"/>
        <v>0</v>
      </c>
      <c r="Y26" s="152">
        <f t="shared" si="22"/>
        <v>0.56666666666666732</v>
      </c>
      <c r="Z26" s="152">
        <f t="shared" si="22"/>
        <v>0</v>
      </c>
      <c r="AA26" s="152">
        <f t="shared" si="27"/>
        <v>3.2999999999999989</v>
      </c>
      <c r="AB26" s="152">
        <f>IF(AA26&lt;='A COMPLETER'!$B$11,IF(W26&lt;&gt;"",24*W26,0),0)</f>
        <v>0</v>
      </c>
      <c r="AC26" s="152">
        <f>IF(AA26&lt;='A COMPLETER'!$B$11,IF(X26&lt;&gt;"",24*X26,0),0)</f>
        <v>0</v>
      </c>
      <c r="AD26" s="151">
        <f t="shared" si="23"/>
        <v>0.16111111111111109</v>
      </c>
      <c r="AE26" s="151">
        <f t="shared" si="23"/>
        <v>0</v>
      </c>
      <c r="AF26" s="151">
        <f t="shared" si="24"/>
        <v>0.16111111111111109</v>
      </c>
      <c r="AG26" s="152">
        <f t="shared" si="25"/>
        <v>3.8666666666666663</v>
      </c>
      <c r="AH26" s="153"/>
    </row>
    <row r="27" spans="1:34" customFormat="1">
      <c r="A27" s="145">
        <v>3</v>
      </c>
      <c r="B27" s="146" t="s">
        <v>100</v>
      </c>
      <c r="C27" s="146">
        <v>40959</v>
      </c>
      <c r="D27" s="145">
        <v>809</v>
      </c>
      <c r="E27" s="145">
        <v>23</v>
      </c>
      <c r="F27" s="145">
        <v>7</v>
      </c>
      <c r="G27" s="145">
        <v>1</v>
      </c>
      <c r="H27" s="147" t="s">
        <v>99</v>
      </c>
      <c r="I27" s="148">
        <v>0.89930555555555547</v>
      </c>
      <c r="J27" s="147" t="s">
        <v>102</v>
      </c>
      <c r="K27" s="148">
        <v>0.93125000000000002</v>
      </c>
      <c r="L27" s="148"/>
      <c r="M27" s="149" t="str">
        <f ca="1">IFERROR(LEFT(INDEX('échantillon daté'!$K$1:$AD$1,MATCH($A27,OFFSET('échantillon daté'!$K$1:$AD$1,MATCH($D27,'échantillon daté'!$C$2:$C$9,0),),0)),1)&amp;(COUNTA(OFFSET('échantillon daté'!$K$1:$AD$1,MATCH(Plannings!$D27,'échantillon daté'!$C$2:$C$9,0),))),"")</f>
        <v>E4</v>
      </c>
      <c r="N27" s="150">
        <f t="shared" si="13"/>
        <v>3.1944444444444553E-2</v>
      </c>
      <c r="O27" s="150">
        <f t="shared" si="14"/>
        <v>0</v>
      </c>
      <c r="P27" s="151">
        <f t="shared" si="15"/>
        <v>0.20138888888888887</v>
      </c>
      <c r="Q27" s="151" t="str">
        <f t="shared" ca="1" si="26"/>
        <v>E</v>
      </c>
      <c r="R27" s="151" t="str">
        <f t="shared" si="16"/>
        <v>340959</v>
      </c>
      <c r="S27" s="152" t="str">
        <f t="shared" si="17"/>
        <v/>
      </c>
      <c r="T27" s="152">
        <f>IF(S27&lt;&gt;"",IF(S27&gt;='A COMPLETER'!$B$10,1,0),0)</f>
        <v>0</v>
      </c>
      <c r="U27" s="151">
        <f t="shared" si="18"/>
        <v>1.736111111111116E-2</v>
      </c>
      <c r="V27" s="151">
        <f t="shared" si="19"/>
        <v>1.4583333333333393E-2</v>
      </c>
      <c r="W27" s="151">
        <f t="shared" si="20"/>
        <v>0.1465277777777777</v>
      </c>
      <c r="X27" s="151">
        <f t="shared" si="21"/>
        <v>0</v>
      </c>
      <c r="Y27" s="152">
        <f t="shared" si="22"/>
        <v>0.41666666666666785</v>
      </c>
      <c r="Z27" s="152">
        <f t="shared" si="22"/>
        <v>0.35000000000000142</v>
      </c>
      <c r="AA27" s="152">
        <f t="shared" si="27"/>
        <v>3.5166666666666648</v>
      </c>
      <c r="AB27" s="152">
        <f>IF(AA27&lt;='A COMPLETER'!$B$11,IF(W27&lt;&gt;"",24*W27,0),0)</f>
        <v>0</v>
      </c>
      <c r="AC27" s="152">
        <f>IF(AA27&lt;='A COMPLETER'!$B$11,IF(X27&lt;&gt;"",24*X27,0),0)</f>
        <v>0</v>
      </c>
      <c r="AD27" s="151">
        <f t="shared" si="23"/>
        <v>0.16388888888888886</v>
      </c>
      <c r="AE27" s="151">
        <f t="shared" si="23"/>
        <v>1.4583333333333393E-2</v>
      </c>
      <c r="AF27" s="151">
        <f t="shared" si="24"/>
        <v>0.17847222222222225</v>
      </c>
      <c r="AG27" s="152">
        <f t="shared" si="25"/>
        <v>4.2833333333333341</v>
      </c>
      <c r="AH27" s="153"/>
    </row>
    <row r="28" spans="1:34" customFormat="1">
      <c r="A28" s="145">
        <v>4</v>
      </c>
      <c r="B28" s="146" t="s">
        <v>97</v>
      </c>
      <c r="C28" s="146">
        <v>40955</v>
      </c>
      <c r="D28" s="145">
        <v>884</v>
      </c>
      <c r="E28" s="145" t="s">
        <v>61</v>
      </c>
      <c r="F28" s="145">
        <v>8</v>
      </c>
      <c r="G28" s="145">
        <v>2</v>
      </c>
      <c r="H28" s="147" t="s">
        <v>98</v>
      </c>
      <c r="I28" s="148">
        <v>0.23680555555555557</v>
      </c>
      <c r="J28" s="147" t="s">
        <v>99</v>
      </c>
      <c r="K28" s="148">
        <v>0.25833333333333336</v>
      </c>
      <c r="L28" s="148"/>
      <c r="M28" s="149" t="str">
        <f ca="1">IFERROR(LEFT(INDEX('échantillon daté'!$K$1:$AD$1,MATCH($A28,OFFSET('échantillon daté'!$K$1:$AD$1,MATCH($D28,'échantillon daté'!$C$2:$C$9,0),),0)),1)&amp;(COUNTA(OFFSET('échantillon daté'!$K$1:$AD$1,MATCH(Plannings!$D28,'échantillon daté'!$C$2:$C$9,0),))),"")</f>
        <v>E5</v>
      </c>
      <c r="N28" s="150">
        <f t="shared" si="13"/>
        <v>2.1527777777777785E-2</v>
      </c>
      <c r="O28" s="150" t="str">
        <f t="shared" si="14"/>
        <v/>
      </c>
      <c r="P28" s="151" t="str">
        <f t="shared" si="15"/>
        <v/>
      </c>
      <c r="Q28" s="151" t="str">
        <f t="shared" ca="1" si="26"/>
        <v>E</v>
      </c>
      <c r="R28" s="151" t="str">
        <f t="shared" si="16"/>
        <v>440955</v>
      </c>
      <c r="S28" s="152">
        <f t="shared" si="17"/>
        <v>13.75</v>
      </c>
      <c r="T28" s="152">
        <f>IF(S28&lt;&gt;"",IF(S28&gt;='A COMPLETER'!$B$10,1,0),0)</f>
        <v>1</v>
      </c>
      <c r="U28" s="151">
        <f t="shared" si="18"/>
        <v>8.3333333333333592E-3</v>
      </c>
      <c r="V28" s="151">
        <f t="shared" si="19"/>
        <v>1.3194444444444425E-2</v>
      </c>
      <c r="W28" s="151">
        <f t="shared" si="20"/>
        <v>0</v>
      </c>
      <c r="X28" s="151">
        <f t="shared" si="21"/>
        <v>0</v>
      </c>
      <c r="Y28" s="152">
        <f t="shared" si="22"/>
        <v>0.20000000000000062</v>
      </c>
      <c r="Z28" s="152">
        <f t="shared" si="22"/>
        <v>0.31666666666666621</v>
      </c>
      <c r="AA28" s="152">
        <f t="shared" si="27"/>
        <v>0</v>
      </c>
      <c r="AB28" s="152">
        <f>IF(AA28&lt;='A COMPLETER'!$B$11,IF(W28&lt;&gt;"",24*W28,0),0)</f>
        <v>0</v>
      </c>
      <c r="AC28" s="152">
        <f>IF(AA28&lt;='A COMPLETER'!$B$11,IF(X28&lt;&gt;"",24*X28,0),0)</f>
        <v>0</v>
      </c>
      <c r="AD28" s="151">
        <f t="shared" si="23"/>
        <v>8.3333333333333592E-3</v>
      </c>
      <c r="AE28" s="151">
        <f t="shared" si="23"/>
        <v>1.3194444444444425E-2</v>
      </c>
      <c r="AF28" s="151">
        <f t="shared" si="24"/>
        <v>2.1527777777777785E-2</v>
      </c>
      <c r="AG28" s="152">
        <f t="shared" si="25"/>
        <v>0.51666666666666683</v>
      </c>
      <c r="AH28" s="153"/>
    </row>
    <row r="29" spans="1:34" customFormat="1">
      <c r="A29" s="145">
        <v>4</v>
      </c>
      <c r="B29" s="146" t="s">
        <v>97</v>
      </c>
      <c r="C29" s="146">
        <v>40955</v>
      </c>
      <c r="D29" s="145">
        <v>885</v>
      </c>
      <c r="E29" s="145" t="s">
        <v>61</v>
      </c>
      <c r="F29" s="145">
        <v>8</v>
      </c>
      <c r="G29" s="145">
        <v>1</v>
      </c>
      <c r="H29" s="147" t="s">
        <v>99</v>
      </c>
      <c r="I29" s="148">
        <v>0.26250000000000001</v>
      </c>
      <c r="J29" s="147" t="s">
        <v>98</v>
      </c>
      <c r="K29" s="148">
        <v>0.28333333333333333</v>
      </c>
      <c r="L29" s="148"/>
      <c r="M29" s="149" t="str">
        <f ca="1">IFERROR(LEFT(INDEX('échantillon daté'!$K$1:$AD$1,MATCH($A29,OFFSET('échantillon daté'!$K$1:$AD$1,MATCH($D29,'échantillon daté'!$C$2:$C$9,0),),0)),1)&amp;(COUNTA(OFFSET('échantillon daté'!$K$1:$AD$1,MATCH(Plannings!$D29,'échantillon daté'!$C$2:$C$9,0),))),"")</f>
        <v>C5</v>
      </c>
      <c r="N29" s="150">
        <f t="shared" si="13"/>
        <v>2.0833333333333315E-2</v>
      </c>
      <c r="O29" s="150">
        <f t="shared" si="14"/>
        <v>4.1666666666666519E-3</v>
      </c>
      <c r="P29" s="151" t="str">
        <f t="shared" si="15"/>
        <v/>
      </c>
      <c r="Q29" s="151" t="str">
        <f t="shared" ca="1" si="26"/>
        <v>C</v>
      </c>
      <c r="R29" s="151" t="str">
        <f t="shared" si="16"/>
        <v>440955</v>
      </c>
      <c r="S29" s="152" t="str">
        <f t="shared" si="17"/>
        <v/>
      </c>
      <c r="T29" s="152">
        <f>IF(S29&lt;&gt;"",IF(S29&gt;='A COMPLETER'!$B$10,1,0),0)</f>
        <v>0</v>
      </c>
      <c r="U29" s="151">
        <f t="shared" si="18"/>
        <v>2.0833333333333315E-2</v>
      </c>
      <c r="V29" s="151">
        <f t="shared" si="19"/>
        <v>0</v>
      </c>
      <c r="W29" s="151">
        <f t="shared" si="20"/>
        <v>4.1666666666666519E-3</v>
      </c>
      <c r="X29" s="151">
        <f t="shared" si="21"/>
        <v>0</v>
      </c>
      <c r="Y29" s="152">
        <f t="shared" si="22"/>
        <v>0.49999999999999956</v>
      </c>
      <c r="Z29" s="152">
        <f t="shared" si="22"/>
        <v>0</v>
      </c>
      <c r="AA29" s="152">
        <f t="shared" si="27"/>
        <v>9.9999999999999645E-2</v>
      </c>
      <c r="AB29" s="152">
        <f>IF(AA29&lt;='A COMPLETER'!$B$11,IF(W29&lt;&gt;"",24*W29,0),0)</f>
        <v>9.9999999999999645E-2</v>
      </c>
      <c r="AC29" s="152">
        <f>IF(AA29&lt;='A COMPLETER'!$B$11,IF(X29&lt;&gt;"",24*X29,0),0)</f>
        <v>0</v>
      </c>
      <c r="AD29" s="151">
        <f t="shared" si="23"/>
        <v>2.4999999999999967E-2</v>
      </c>
      <c r="AE29" s="151">
        <f t="shared" si="23"/>
        <v>0</v>
      </c>
      <c r="AF29" s="151">
        <f t="shared" si="24"/>
        <v>2.4999999999999967E-2</v>
      </c>
      <c r="AG29" s="152">
        <f t="shared" si="25"/>
        <v>0.5999999999999992</v>
      </c>
      <c r="AH29" s="154"/>
    </row>
    <row r="30" spans="1:34" customFormat="1">
      <c r="A30" s="145">
        <v>4</v>
      </c>
      <c r="B30" s="146" t="s">
        <v>97</v>
      </c>
      <c r="C30" s="146">
        <v>40955</v>
      </c>
      <c r="D30" s="145">
        <v>809</v>
      </c>
      <c r="E30" s="145">
        <v>18</v>
      </c>
      <c r="F30" s="145">
        <v>1</v>
      </c>
      <c r="G30" s="145">
        <v>1</v>
      </c>
      <c r="H30" s="147" t="s">
        <v>99</v>
      </c>
      <c r="I30" s="148">
        <v>0.75694444444444453</v>
      </c>
      <c r="J30" s="147" t="s">
        <v>102</v>
      </c>
      <c r="K30" s="148">
        <v>0.77986111111111101</v>
      </c>
      <c r="L30" s="148"/>
      <c r="M30" s="149" t="str">
        <f ca="1">IFERROR(LEFT(INDEX('échantillon daté'!$K$1:$AD$1,MATCH($A30,OFFSET('échantillon daté'!$K$1:$AD$1,MATCH($D30,'échantillon daté'!$C$2:$C$9,0),),0)),1)&amp;(COUNTA(OFFSET('échantillon daté'!$K$1:$AD$1,MATCH(Plannings!$D30,'échantillon daté'!$C$2:$C$9,0),))),"")</f>
        <v>E4</v>
      </c>
      <c r="N30" s="150">
        <f t="shared" si="13"/>
        <v>2.2916666666666474E-2</v>
      </c>
      <c r="O30" s="150">
        <f t="shared" si="14"/>
        <v>0</v>
      </c>
      <c r="P30" s="151" t="str">
        <f t="shared" si="15"/>
        <v/>
      </c>
      <c r="Q30" s="151" t="str">
        <f t="shared" ca="1" si="26"/>
        <v>E</v>
      </c>
      <c r="R30" s="151" t="str">
        <f t="shared" si="16"/>
        <v>440955</v>
      </c>
      <c r="S30" s="152" t="str">
        <f t="shared" si="17"/>
        <v/>
      </c>
      <c r="T30" s="152">
        <f>IF(S30&lt;&gt;"",IF(S30&gt;='A COMPLETER'!$B$10,1,0),0)</f>
        <v>0</v>
      </c>
      <c r="U30" s="151">
        <f t="shared" si="18"/>
        <v>2.2916666666666474E-2</v>
      </c>
      <c r="V30" s="151">
        <f t="shared" si="19"/>
        <v>0</v>
      </c>
      <c r="W30" s="151">
        <f t="shared" si="20"/>
        <v>0.4736111111111112</v>
      </c>
      <c r="X30" s="151">
        <f t="shared" si="21"/>
        <v>0</v>
      </c>
      <c r="Y30" s="152">
        <f t="shared" si="22"/>
        <v>0.54999999999999538</v>
      </c>
      <c r="Z30" s="152">
        <f t="shared" si="22"/>
        <v>0</v>
      </c>
      <c r="AA30" s="152">
        <f t="shared" si="27"/>
        <v>11.366666666666669</v>
      </c>
      <c r="AB30" s="152">
        <f>IF(AA30&lt;='A COMPLETER'!$B$11,IF(W30&lt;&gt;"",24*W30,0),0)</f>
        <v>0</v>
      </c>
      <c r="AC30" s="152">
        <f>IF(AA30&lt;='A COMPLETER'!$B$11,IF(X30&lt;&gt;"",24*X30,0),0)</f>
        <v>0</v>
      </c>
      <c r="AD30" s="151">
        <f t="shared" si="23"/>
        <v>0.49652777777777768</v>
      </c>
      <c r="AE30" s="151">
        <f t="shared" si="23"/>
        <v>0</v>
      </c>
      <c r="AF30" s="151">
        <f t="shared" si="24"/>
        <v>0.49652777777777768</v>
      </c>
      <c r="AG30" s="152">
        <f t="shared" si="25"/>
        <v>11.916666666666664</v>
      </c>
      <c r="AH30" s="154"/>
    </row>
    <row r="31" spans="1:34" customFormat="1">
      <c r="A31" s="145">
        <v>4</v>
      </c>
      <c r="B31" s="146" t="s">
        <v>97</v>
      </c>
      <c r="C31" s="146">
        <v>40955</v>
      </c>
      <c r="D31" s="145">
        <v>810</v>
      </c>
      <c r="E31" s="145">
        <v>18</v>
      </c>
      <c r="F31" s="145">
        <v>1</v>
      </c>
      <c r="G31" s="145">
        <v>2</v>
      </c>
      <c r="H31" s="147" t="s">
        <v>102</v>
      </c>
      <c r="I31" s="148">
        <v>0.78333333333333333</v>
      </c>
      <c r="J31" s="147" t="s">
        <v>99</v>
      </c>
      <c r="K31" s="148">
        <v>0.80972222222222223</v>
      </c>
      <c r="L31" s="148"/>
      <c r="M31" s="149" t="str">
        <f ca="1">IFERROR(LEFT(INDEX('échantillon daté'!$K$1:$AD$1,MATCH($A31,OFFSET('échantillon daté'!$K$1:$AD$1,MATCH($D31,'échantillon daté'!$C$2:$C$9,0),),0)),1)&amp;(COUNTA(OFFSET('échantillon daté'!$K$1:$AD$1,MATCH(Plannings!$D31,'échantillon daté'!$C$2:$C$9,0),))),"")</f>
        <v>C4</v>
      </c>
      <c r="N31" s="150">
        <f t="shared" si="13"/>
        <v>2.6388888888888906E-2</v>
      </c>
      <c r="O31" s="150">
        <f t="shared" si="14"/>
        <v>3.4722222222223209E-3</v>
      </c>
      <c r="P31" s="151" t="str">
        <f t="shared" si="15"/>
        <v/>
      </c>
      <c r="Q31" s="151" t="str">
        <f t="shared" ca="1" si="26"/>
        <v>C</v>
      </c>
      <c r="R31" s="151" t="str">
        <f t="shared" si="16"/>
        <v>440955</v>
      </c>
      <c r="S31" s="152" t="str">
        <f t="shared" si="17"/>
        <v/>
      </c>
      <c r="T31" s="152">
        <f>IF(S31&lt;&gt;"",IF(S31&gt;='A COMPLETER'!$B$10,1,0),0)</f>
        <v>0</v>
      </c>
      <c r="U31" s="151">
        <f t="shared" si="18"/>
        <v>2.6388888888888906E-2</v>
      </c>
      <c r="V31" s="151">
        <f t="shared" si="19"/>
        <v>0</v>
      </c>
      <c r="W31" s="151">
        <f t="shared" si="20"/>
        <v>3.4722222222223209E-3</v>
      </c>
      <c r="X31" s="151">
        <f t="shared" si="21"/>
        <v>0</v>
      </c>
      <c r="Y31" s="152">
        <f t="shared" si="22"/>
        <v>0.63333333333333375</v>
      </c>
      <c r="Z31" s="152">
        <f t="shared" si="22"/>
        <v>0</v>
      </c>
      <c r="AA31" s="152">
        <f t="shared" si="27"/>
        <v>8.3333333333335702E-2</v>
      </c>
      <c r="AB31" s="152">
        <f>IF(AA31&lt;='A COMPLETER'!$B$11,IF(W31&lt;&gt;"",24*W31,0),0)</f>
        <v>8.3333333333335702E-2</v>
      </c>
      <c r="AC31" s="152">
        <f>IF(AA31&lt;='A COMPLETER'!$B$11,IF(X31&lt;&gt;"",24*X31,0),0)</f>
        <v>0</v>
      </c>
      <c r="AD31" s="151">
        <f t="shared" si="23"/>
        <v>2.9861111111111227E-2</v>
      </c>
      <c r="AE31" s="151">
        <f t="shared" si="23"/>
        <v>0</v>
      </c>
      <c r="AF31" s="151">
        <f t="shared" si="24"/>
        <v>2.9861111111111227E-2</v>
      </c>
      <c r="AG31" s="152">
        <f t="shared" si="25"/>
        <v>0.71666666666666945</v>
      </c>
      <c r="AH31" s="154"/>
    </row>
    <row r="32" spans="1:34" customFormat="1">
      <c r="A32" s="145">
        <v>4</v>
      </c>
      <c r="B32" s="146" t="s">
        <v>100</v>
      </c>
      <c r="C32" s="146">
        <v>40959</v>
      </c>
      <c r="D32" s="145">
        <v>886</v>
      </c>
      <c r="E32" s="145">
        <v>244</v>
      </c>
      <c r="F32" s="145">
        <v>5</v>
      </c>
      <c r="G32" s="145">
        <v>2</v>
      </c>
      <c r="H32" s="147" t="s">
        <v>98</v>
      </c>
      <c r="I32" s="148">
        <v>0.54513888888888895</v>
      </c>
      <c r="J32" s="147" t="s">
        <v>99</v>
      </c>
      <c r="K32" s="148">
        <v>0.56666666666666665</v>
      </c>
      <c r="L32" s="148"/>
      <c r="M32" s="149" t="str">
        <f ca="1">IFERROR(LEFT(INDEX('échantillon daté'!$K$1:$AD$1,MATCH($A32,OFFSET('échantillon daté'!$K$1:$AD$1,MATCH($D32,'échantillon daté'!$C$2:$C$9,0),),0)),1)&amp;(COUNTA(OFFSET('échantillon daté'!$K$1:$AD$1,MATCH(Plannings!$D32,'échantillon daté'!$C$2:$C$9,0),))),"")</f>
        <v>E4</v>
      </c>
      <c r="N32" s="150">
        <f t="shared" si="13"/>
        <v>2.1527777777777701E-2</v>
      </c>
      <c r="O32" s="150" t="str">
        <f t="shared" si="14"/>
        <v/>
      </c>
      <c r="P32" s="151" t="str">
        <f t="shared" si="15"/>
        <v/>
      </c>
      <c r="Q32" s="151" t="str">
        <f t="shared" ca="1" si="26"/>
        <v>E</v>
      </c>
      <c r="R32" s="151" t="str">
        <f t="shared" si="16"/>
        <v>440959</v>
      </c>
      <c r="S32" s="152">
        <f t="shared" si="17"/>
        <v>9.2666666666666657</v>
      </c>
      <c r="T32" s="152">
        <f>IF(S32&lt;&gt;"",IF(S32&gt;='A COMPLETER'!$B$10,1,0),0)</f>
        <v>1</v>
      </c>
      <c r="U32" s="151">
        <f t="shared" si="18"/>
        <v>2.1527777777777701E-2</v>
      </c>
      <c r="V32" s="151">
        <f t="shared" si="19"/>
        <v>0</v>
      </c>
      <c r="W32" s="151">
        <f t="shared" si="20"/>
        <v>0</v>
      </c>
      <c r="X32" s="151">
        <f t="shared" si="21"/>
        <v>0</v>
      </c>
      <c r="Y32" s="152">
        <f t="shared" si="22"/>
        <v>0.51666666666666483</v>
      </c>
      <c r="Z32" s="152">
        <f t="shared" si="22"/>
        <v>0</v>
      </c>
      <c r="AA32" s="152">
        <f t="shared" si="27"/>
        <v>0</v>
      </c>
      <c r="AB32" s="152">
        <f>IF(AA32&lt;='A COMPLETER'!$B$11,IF(W32&lt;&gt;"",24*W32,0),0)</f>
        <v>0</v>
      </c>
      <c r="AC32" s="152">
        <f>IF(AA32&lt;='A COMPLETER'!$B$11,IF(X32&lt;&gt;"",24*X32,0),0)</f>
        <v>0</v>
      </c>
      <c r="AD32" s="151">
        <f t="shared" si="23"/>
        <v>2.1527777777777701E-2</v>
      </c>
      <c r="AE32" s="151">
        <f t="shared" si="23"/>
        <v>0</v>
      </c>
      <c r="AF32" s="151">
        <f t="shared" si="24"/>
        <v>2.1527777777777701E-2</v>
      </c>
      <c r="AG32" s="152">
        <f t="shared" si="25"/>
        <v>0.51666666666666483</v>
      </c>
      <c r="AH32" s="153"/>
    </row>
    <row r="33" spans="1:34" customFormat="1">
      <c r="A33" s="145">
        <v>4</v>
      </c>
      <c r="B33" s="146" t="s">
        <v>100</v>
      </c>
      <c r="C33" s="146">
        <v>40959</v>
      </c>
      <c r="D33" s="145">
        <v>887</v>
      </c>
      <c r="E33" s="145">
        <v>244</v>
      </c>
      <c r="F33" s="145">
        <v>5</v>
      </c>
      <c r="G33" s="145">
        <v>1</v>
      </c>
      <c r="H33" s="147" t="s">
        <v>99</v>
      </c>
      <c r="I33" s="148">
        <v>0.5708333333333333</v>
      </c>
      <c r="J33" s="147" t="s">
        <v>98</v>
      </c>
      <c r="K33" s="148">
        <v>0.59166666666666667</v>
      </c>
      <c r="L33" s="148"/>
      <c r="M33" s="149" t="str">
        <f ca="1">IFERROR(LEFT(INDEX('échantillon daté'!$K$1:$AD$1,MATCH($A33,OFFSET('échantillon daté'!$K$1:$AD$1,MATCH($D33,'échantillon daté'!$C$2:$C$9,0),),0)),1)&amp;(COUNTA(OFFSET('échantillon daté'!$K$1:$AD$1,MATCH(Plannings!$D33,'échantillon daté'!$C$2:$C$9,0),))),"")</f>
        <v>E4</v>
      </c>
      <c r="N33" s="150">
        <f t="shared" si="13"/>
        <v>2.083333333333337E-2</v>
      </c>
      <c r="O33" s="150">
        <f t="shared" si="14"/>
        <v>4.1666666666666519E-3</v>
      </c>
      <c r="P33" s="151" t="str">
        <f t="shared" si="15"/>
        <v/>
      </c>
      <c r="Q33" s="151" t="str">
        <f t="shared" ca="1" si="26"/>
        <v>E</v>
      </c>
      <c r="R33" s="151" t="str">
        <f t="shared" si="16"/>
        <v>440959</v>
      </c>
      <c r="S33" s="152" t="str">
        <f t="shared" si="17"/>
        <v/>
      </c>
      <c r="T33" s="152">
        <f>IF(S33&lt;&gt;"",IF(S33&gt;='A COMPLETER'!$B$10,1,0),0)</f>
        <v>0</v>
      </c>
      <c r="U33" s="151">
        <f t="shared" si="18"/>
        <v>2.083333333333337E-2</v>
      </c>
      <c r="V33" s="151">
        <f t="shared" si="19"/>
        <v>0</v>
      </c>
      <c r="W33" s="151">
        <f t="shared" si="20"/>
        <v>4.1666666666666519E-3</v>
      </c>
      <c r="X33" s="151">
        <f t="shared" si="21"/>
        <v>0</v>
      </c>
      <c r="Y33" s="152">
        <f t="shared" si="22"/>
        <v>0.50000000000000089</v>
      </c>
      <c r="Z33" s="152">
        <f t="shared" si="22"/>
        <v>0</v>
      </c>
      <c r="AA33" s="152">
        <f t="shared" si="27"/>
        <v>9.9999999999999645E-2</v>
      </c>
      <c r="AB33" s="152">
        <f>IF(AA33&lt;='A COMPLETER'!$B$11,IF(W33&lt;&gt;"",24*W33,0),0)</f>
        <v>9.9999999999999645E-2</v>
      </c>
      <c r="AC33" s="152">
        <f>IF(AA33&lt;='A COMPLETER'!$B$11,IF(X33&lt;&gt;"",24*X33,0),0)</f>
        <v>0</v>
      </c>
      <c r="AD33" s="151">
        <f t="shared" si="23"/>
        <v>2.5000000000000022E-2</v>
      </c>
      <c r="AE33" s="151">
        <f t="shared" si="23"/>
        <v>0</v>
      </c>
      <c r="AF33" s="151">
        <f t="shared" si="24"/>
        <v>2.5000000000000022E-2</v>
      </c>
      <c r="AG33" s="152">
        <f t="shared" si="25"/>
        <v>0.60000000000000053</v>
      </c>
      <c r="AH33" s="153"/>
    </row>
    <row r="34" spans="1:34" customFormat="1">
      <c r="A34" s="145">
        <v>4</v>
      </c>
      <c r="B34" s="146" t="s">
        <v>100</v>
      </c>
      <c r="C34" s="146">
        <v>40959</v>
      </c>
      <c r="D34" s="145">
        <v>808</v>
      </c>
      <c r="E34" s="145" t="s">
        <v>101</v>
      </c>
      <c r="F34" s="145">
        <v>2</v>
      </c>
      <c r="G34" s="145">
        <v>2</v>
      </c>
      <c r="H34" s="147" t="s">
        <v>102</v>
      </c>
      <c r="I34" s="148">
        <v>0.72916666666666663</v>
      </c>
      <c r="J34" s="147" t="s">
        <v>99</v>
      </c>
      <c r="K34" s="148">
        <v>0.75277777777777777</v>
      </c>
      <c r="L34" s="148"/>
      <c r="M34" s="149" t="str">
        <f ca="1">IFERROR(LEFT(INDEX('échantillon daté'!$K$1:$AD$1,MATCH($A34,OFFSET('échantillon daté'!$K$1:$AD$1,MATCH($D34,'échantillon daté'!$C$2:$C$9,0),),0)),1)&amp;(COUNTA(OFFSET('échantillon daté'!$K$1:$AD$1,MATCH(Plannings!$D34,'échantillon daté'!$C$2:$C$9,0),))),"")</f>
        <v>E4</v>
      </c>
      <c r="N34" s="150">
        <f t="shared" si="13"/>
        <v>2.3611111111111138E-2</v>
      </c>
      <c r="O34" s="150">
        <f t="shared" si="14"/>
        <v>0</v>
      </c>
      <c r="P34" s="151" t="str">
        <f t="shared" si="15"/>
        <v/>
      </c>
      <c r="Q34" s="151" t="str">
        <f t="shared" ca="1" si="26"/>
        <v>E</v>
      </c>
      <c r="R34" s="151" t="str">
        <f t="shared" si="16"/>
        <v>440959</v>
      </c>
      <c r="S34" s="152" t="str">
        <f t="shared" si="17"/>
        <v/>
      </c>
      <c r="T34" s="152">
        <f>IF(S34&lt;&gt;"",IF(S34&gt;='A COMPLETER'!$B$10,1,0),0)</f>
        <v>0</v>
      </c>
      <c r="U34" s="151">
        <f t="shared" si="18"/>
        <v>2.3611111111111138E-2</v>
      </c>
      <c r="V34" s="151">
        <f t="shared" si="19"/>
        <v>0</v>
      </c>
      <c r="W34" s="151">
        <f t="shared" si="20"/>
        <v>0.13749999999999996</v>
      </c>
      <c r="X34" s="151">
        <f t="shared" si="21"/>
        <v>0</v>
      </c>
      <c r="Y34" s="152">
        <f t="shared" si="22"/>
        <v>0.56666666666666732</v>
      </c>
      <c r="Z34" s="152">
        <f t="shared" si="22"/>
        <v>0</v>
      </c>
      <c r="AA34" s="152">
        <f t="shared" si="27"/>
        <v>3.2999999999999989</v>
      </c>
      <c r="AB34" s="152">
        <f>IF(AA34&lt;='A COMPLETER'!$B$11,IF(W34&lt;&gt;"",24*W34,0),0)</f>
        <v>0</v>
      </c>
      <c r="AC34" s="152">
        <f>IF(AA34&lt;='A COMPLETER'!$B$11,IF(X34&lt;&gt;"",24*X34,0),0)</f>
        <v>0</v>
      </c>
      <c r="AD34" s="151">
        <f t="shared" si="23"/>
        <v>0.16111111111111109</v>
      </c>
      <c r="AE34" s="151">
        <f t="shared" si="23"/>
        <v>0</v>
      </c>
      <c r="AF34" s="151">
        <f t="shared" si="24"/>
        <v>0.16111111111111109</v>
      </c>
      <c r="AG34" s="152">
        <f t="shared" si="25"/>
        <v>3.8666666666666663</v>
      </c>
      <c r="AH34" s="153"/>
    </row>
    <row r="35" spans="1:34" customFormat="1">
      <c r="A35" s="145">
        <v>4</v>
      </c>
      <c r="B35" s="146" t="s">
        <v>100</v>
      </c>
      <c r="C35" s="146">
        <v>40959</v>
      </c>
      <c r="D35" s="145">
        <v>809</v>
      </c>
      <c r="E35" s="145">
        <v>23</v>
      </c>
      <c r="F35" s="145">
        <v>7</v>
      </c>
      <c r="G35" s="145">
        <v>1</v>
      </c>
      <c r="H35" s="147" t="s">
        <v>99</v>
      </c>
      <c r="I35" s="148">
        <v>0.89930555555555547</v>
      </c>
      <c r="J35" s="147" t="s">
        <v>102</v>
      </c>
      <c r="K35" s="148">
        <v>0.93125000000000002</v>
      </c>
      <c r="L35" s="148"/>
      <c r="M35" s="149" t="str">
        <f ca="1">IFERROR(LEFT(INDEX('échantillon daté'!$K$1:$AD$1,MATCH($A35,OFFSET('échantillon daté'!$K$1:$AD$1,MATCH($D35,'échantillon daté'!$C$2:$C$9,0),),0)),1)&amp;(COUNTA(OFFSET('échantillon daté'!$K$1:$AD$1,MATCH(Plannings!$D35,'échantillon daté'!$C$2:$C$9,0),))),"")</f>
        <v>E4</v>
      </c>
      <c r="N35" s="150">
        <f t="shared" si="13"/>
        <v>3.1944444444444553E-2</v>
      </c>
      <c r="O35" s="150">
        <f t="shared" si="14"/>
        <v>0</v>
      </c>
      <c r="P35" s="151">
        <f t="shared" si="15"/>
        <v>0.20138888888888887</v>
      </c>
      <c r="Q35" s="151" t="str">
        <f t="shared" ca="1" si="26"/>
        <v>E</v>
      </c>
      <c r="R35" s="151" t="str">
        <f t="shared" si="16"/>
        <v>440959</v>
      </c>
      <c r="S35" s="152" t="str">
        <f t="shared" si="17"/>
        <v/>
      </c>
      <c r="T35" s="152">
        <f>IF(S35&lt;&gt;"",IF(S35&gt;='A COMPLETER'!$B$10,1,0),0)</f>
        <v>0</v>
      </c>
      <c r="U35" s="151">
        <f t="shared" si="18"/>
        <v>1.736111111111116E-2</v>
      </c>
      <c r="V35" s="151">
        <f t="shared" si="19"/>
        <v>1.4583333333333393E-2</v>
      </c>
      <c r="W35" s="151">
        <f t="shared" si="20"/>
        <v>0.1465277777777777</v>
      </c>
      <c r="X35" s="151">
        <f t="shared" si="21"/>
        <v>0</v>
      </c>
      <c r="Y35" s="152">
        <f t="shared" si="22"/>
        <v>0.41666666666666785</v>
      </c>
      <c r="Z35" s="152">
        <f t="shared" si="22"/>
        <v>0.35000000000000142</v>
      </c>
      <c r="AA35" s="152">
        <f t="shared" si="27"/>
        <v>3.5166666666666648</v>
      </c>
      <c r="AB35" s="152">
        <f>IF(AA35&lt;='A COMPLETER'!$B$11,IF(W35&lt;&gt;"",24*W35,0),0)</f>
        <v>0</v>
      </c>
      <c r="AC35" s="152">
        <f>IF(AA35&lt;='A COMPLETER'!$B$11,IF(X35&lt;&gt;"",24*X35,0),0)</f>
        <v>0</v>
      </c>
      <c r="AD35" s="151">
        <f t="shared" si="23"/>
        <v>0.16388888888888886</v>
      </c>
      <c r="AE35" s="151">
        <f t="shared" si="23"/>
        <v>1.4583333333333393E-2</v>
      </c>
      <c r="AF35" s="151">
        <f t="shared" si="24"/>
        <v>0.17847222222222225</v>
      </c>
      <c r="AG35" s="152">
        <f t="shared" si="25"/>
        <v>4.2833333333333341</v>
      </c>
      <c r="AH35" s="153"/>
    </row>
    <row r="36" spans="1:34" customFormat="1">
      <c r="A36" s="145">
        <v>5</v>
      </c>
      <c r="B36" s="146" t="s">
        <v>97</v>
      </c>
      <c r="C36" s="146">
        <v>40955</v>
      </c>
      <c r="D36" s="145">
        <v>884</v>
      </c>
      <c r="E36" s="145" t="s">
        <v>61</v>
      </c>
      <c r="F36" s="145">
        <v>8</v>
      </c>
      <c r="G36" s="145">
        <v>2</v>
      </c>
      <c r="H36" s="147" t="s">
        <v>98</v>
      </c>
      <c r="I36" s="148">
        <v>0.23680555555555557</v>
      </c>
      <c r="J36" s="147" t="s">
        <v>99</v>
      </c>
      <c r="K36" s="148">
        <v>0.25833333333333336</v>
      </c>
      <c r="L36" s="148"/>
      <c r="M36" s="149" t="str">
        <f ca="1">IFERROR(LEFT(INDEX('échantillon daté'!$K$1:$AD$1,MATCH($A36,OFFSET('échantillon daté'!$K$1:$AD$1,MATCH($D36,'échantillon daté'!$C$2:$C$9,0),),0)),1)&amp;(COUNTA(OFFSET('échantillon daté'!$K$1:$AD$1,MATCH(Plannings!$D36,'échantillon daté'!$C$2:$C$9,0),))),"")</f>
        <v>E5</v>
      </c>
      <c r="N36" s="150">
        <f t="shared" si="13"/>
        <v>2.1527777777777785E-2</v>
      </c>
      <c r="O36" s="150" t="str">
        <f t="shared" si="14"/>
        <v/>
      </c>
      <c r="P36" s="151" t="str">
        <f t="shared" si="15"/>
        <v/>
      </c>
      <c r="Q36" s="151" t="str">
        <f t="shared" ca="1" si="26"/>
        <v>E</v>
      </c>
      <c r="R36" s="151" t="str">
        <f t="shared" si="16"/>
        <v>540955</v>
      </c>
      <c r="S36" s="152">
        <f t="shared" si="17"/>
        <v>1.116666666666666</v>
      </c>
      <c r="T36" s="152">
        <f>IF(S36&lt;&gt;"",IF(S36&gt;='A COMPLETER'!$B$10,1,0),0)</f>
        <v>0</v>
      </c>
      <c r="U36" s="151">
        <f t="shared" si="18"/>
        <v>8.3333333333333592E-3</v>
      </c>
      <c r="V36" s="151">
        <f t="shared" si="19"/>
        <v>1.3194444444444425E-2</v>
      </c>
      <c r="W36" s="151">
        <f t="shared" si="20"/>
        <v>0</v>
      </c>
      <c r="X36" s="151">
        <f t="shared" si="21"/>
        <v>0</v>
      </c>
      <c r="Y36" s="152">
        <f t="shared" si="22"/>
        <v>0.20000000000000062</v>
      </c>
      <c r="Z36" s="152">
        <f t="shared" si="22"/>
        <v>0.31666666666666621</v>
      </c>
      <c r="AA36" s="152">
        <f t="shared" si="27"/>
        <v>0</v>
      </c>
      <c r="AB36" s="152">
        <f>IF(AA36&lt;='A COMPLETER'!$B$11,IF(W36&lt;&gt;"",24*W36,0),0)</f>
        <v>0</v>
      </c>
      <c r="AC36" s="152">
        <f>IF(AA36&lt;='A COMPLETER'!$B$11,IF(X36&lt;&gt;"",24*X36,0),0)</f>
        <v>0</v>
      </c>
      <c r="AD36" s="151">
        <f t="shared" si="23"/>
        <v>8.3333333333333592E-3</v>
      </c>
      <c r="AE36" s="151">
        <f t="shared" si="23"/>
        <v>1.3194444444444425E-2</v>
      </c>
      <c r="AF36" s="151">
        <f t="shared" si="24"/>
        <v>2.1527777777777785E-2</v>
      </c>
      <c r="AG36" s="152">
        <f t="shared" si="25"/>
        <v>0.51666666666666683</v>
      </c>
      <c r="AH36" s="153"/>
    </row>
    <row r="37" spans="1:34" customFormat="1">
      <c r="A37" s="145">
        <v>5</v>
      </c>
      <c r="B37" s="146" t="s">
        <v>97</v>
      </c>
      <c r="C37" s="146">
        <v>40955</v>
      </c>
      <c r="D37" s="145">
        <v>885</v>
      </c>
      <c r="E37" s="145" t="s">
        <v>61</v>
      </c>
      <c r="F37" s="145">
        <v>8</v>
      </c>
      <c r="G37" s="145">
        <v>1</v>
      </c>
      <c r="H37" s="147" t="s">
        <v>99</v>
      </c>
      <c r="I37" s="148">
        <v>0.26250000000000001</v>
      </c>
      <c r="J37" s="147" t="s">
        <v>98</v>
      </c>
      <c r="K37" s="148">
        <v>0.28333333333333333</v>
      </c>
      <c r="L37" s="148"/>
      <c r="M37" s="149" t="str">
        <f ca="1">IFERROR(LEFT(INDEX('échantillon daté'!$K$1:$AD$1,MATCH($A37,OFFSET('échantillon daté'!$K$1:$AD$1,MATCH($D37,'échantillon daté'!$C$2:$C$9,0),),0)),1)&amp;(COUNTA(OFFSET('échantillon daté'!$K$1:$AD$1,MATCH(Plannings!$D37,'échantillon daté'!$C$2:$C$9,0),))),"")</f>
        <v>E5</v>
      </c>
      <c r="N37" s="150">
        <f t="shared" si="13"/>
        <v>2.0833333333333315E-2</v>
      </c>
      <c r="O37" s="150">
        <f t="shared" si="14"/>
        <v>4.1666666666666519E-3</v>
      </c>
      <c r="P37" s="151">
        <f t="shared" ref="P37:P38" si="28">IF(A38&lt;&gt;A37,SUM(SUMIF(A:A,A37,N:N),SUMIF(A:A,A37,O:O)),"")</f>
        <v>4.6527777777777751E-2</v>
      </c>
      <c r="Q37" s="151" t="str">
        <f t="shared" ca="1" si="26"/>
        <v>E</v>
      </c>
      <c r="R37" s="151" t="str">
        <f t="shared" si="16"/>
        <v>540955</v>
      </c>
      <c r="S37" s="152" t="str">
        <f t="shared" si="17"/>
        <v/>
      </c>
      <c r="T37" s="152">
        <f>IF(S37&lt;&gt;"",IF(S37&gt;='A COMPLETER'!$B$10,1,0),0)</f>
        <v>0</v>
      </c>
      <c r="U37" s="151">
        <f t="shared" si="18"/>
        <v>2.0833333333333315E-2</v>
      </c>
      <c r="V37" s="151">
        <f t="shared" si="19"/>
        <v>0</v>
      </c>
      <c r="W37" s="151">
        <f t="shared" si="20"/>
        <v>4.1666666666666519E-3</v>
      </c>
      <c r="X37" s="151">
        <f t="shared" si="21"/>
        <v>0</v>
      </c>
      <c r="Y37" s="152">
        <f t="shared" si="22"/>
        <v>0.49999999999999956</v>
      </c>
      <c r="Z37" s="152">
        <f t="shared" si="22"/>
        <v>0</v>
      </c>
      <c r="AA37" s="152">
        <f t="shared" si="27"/>
        <v>9.9999999999999645E-2</v>
      </c>
      <c r="AB37" s="152">
        <f>IF(AA37&lt;='A COMPLETER'!$B$11,IF(W37&lt;&gt;"",24*W37,0),0)</f>
        <v>9.9999999999999645E-2</v>
      </c>
      <c r="AC37" s="152">
        <f>IF(AA37&lt;='A COMPLETER'!$B$11,IF(X37&lt;&gt;"",24*X37,0),0)</f>
        <v>0</v>
      </c>
      <c r="AD37" s="151">
        <f t="shared" si="23"/>
        <v>2.4999999999999967E-2</v>
      </c>
      <c r="AE37" s="151">
        <f t="shared" si="23"/>
        <v>0</v>
      </c>
      <c r="AF37" s="151">
        <f t="shared" si="24"/>
        <v>2.4999999999999967E-2</v>
      </c>
      <c r="AG37" s="152">
        <f t="shared" si="25"/>
        <v>0.5999999999999992</v>
      </c>
      <c r="AH37" s="153"/>
    </row>
    <row r="38" spans="1:34">
      <c r="M38" s="149" t="str">
        <f ca="1">IFERROR(LEFT(INDEX('échantillon daté'!$K$1:$AD$1,MATCH($A38,OFFSET('échantillon daté'!$K$1:$AD$1,MATCH($D38,'échantillon daté'!$C$2:$C$9,0),),0)),1)&amp;(COUNTA(OFFSET('échantillon daté'!$K$1:$AD$1,MATCH(Plannings!$D38,'échantillon daté'!$C$2:$C$9,0),))),"")</f>
        <v/>
      </c>
      <c r="N38" s="150" t="str">
        <f t="shared" si="13"/>
        <v/>
      </c>
      <c r="O38" s="150" t="str">
        <f t="shared" si="14"/>
        <v/>
      </c>
      <c r="P38" s="151" t="str">
        <f t="shared" si="28"/>
        <v/>
      </c>
      <c r="Q38" s="151" t="str">
        <f ca="1">IF(M38&lt;&gt;"",LEFT(M38,1),"")</f>
        <v/>
      </c>
      <c r="R38" s="151" t="str">
        <f t="shared" si="16"/>
        <v/>
      </c>
      <c r="S38" s="152">
        <f t="shared" si="17"/>
        <v>0</v>
      </c>
      <c r="T38" s="152">
        <f>IF(S38&lt;&gt;"",IF(S38&gt;='A COMPLETER'!$B$10,1,0),0)</f>
        <v>0</v>
      </c>
      <c r="U38" s="151">
        <f t="shared" si="18"/>
        <v>0</v>
      </c>
      <c r="V38" s="151">
        <f t="shared" si="19"/>
        <v>0</v>
      </c>
      <c r="W38" s="151">
        <f t="shared" si="20"/>
        <v>0</v>
      </c>
      <c r="X38" s="151">
        <f t="shared" si="21"/>
        <v>0</v>
      </c>
      <c r="Y38" s="152">
        <f t="shared" ref="Y38" si="29">IF(U38&lt;&gt;"",24*U38,0)</f>
        <v>0</v>
      </c>
      <c r="Z38" s="152">
        <f t="shared" ref="Z38" si="30">IF(V38&lt;&gt;"",24*V38,0)</f>
        <v>0</v>
      </c>
      <c r="AA38" s="152">
        <f>(W38+X38)*24</f>
        <v>0</v>
      </c>
      <c r="AB38" s="152">
        <f>IF(AA38&lt;='A COMPLETER'!$B$11,IF(W38&lt;&gt;"",24*W38,0),0)</f>
        <v>0</v>
      </c>
      <c r="AC38" s="152">
        <f>IF(AA38&lt;='A COMPLETER'!$B$11,IF(X38&lt;&gt;"",24*X38,0),0)</f>
        <v>0</v>
      </c>
      <c r="AD38" s="151">
        <f t="shared" ref="AD38" si="31">U38+W38</f>
        <v>0</v>
      </c>
      <c r="AE38" s="151">
        <f t="shared" ref="AE38" si="32">V38+X38</f>
        <v>0</v>
      </c>
      <c r="AF38" s="151">
        <f t="shared" si="24"/>
        <v>0</v>
      </c>
      <c r="AG38" s="152">
        <f t="shared" si="25"/>
        <v>0</v>
      </c>
    </row>
  </sheetData>
  <conditionalFormatting sqref="P2 P4:P38">
    <cfRule type="notContainsBlanks" dxfId="67" priority="39" stopIfTrue="1">
      <formula>LEN(TRIM(P2))&gt;0</formula>
    </cfRule>
  </conditionalFormatting>
  <conditionalFormatting sqref="A4:O37">
    <cfRule type="expression" dxfId="66" priority="37">
      <formula>OR($A4&lt;&gt;$A3,$C4&lt;&gt;$C3)</formula>
    </cfRule>
    <cfRule type="expression" dxfId="65" priority="41">
      <formula>$A4&lt;&gt;""</formula>
    </cfRule>
  </conditionalFormatting>
  <conditionalFormatting sqref="P4:P38">
    <cfRule type="expression" dxfId="64" priority="40" stopIfTrue="1">
      <formula>$A4&lt;&gt;""</formula>
    </cfRule>
  </conditionalFormatting>
  <conditionalFormatting sqref="L3:L37">
    <cfRule type="expression" dxfId="63" priority="38" stopIfTrue="1">
      <formula>$K3&lt;&gt;""</formula>
    </cfRule>
  </conditionalFormatting>
  <conditionalFormatting sqref="M2:O2">
    <cfRule type="expression" dxfId="62" priority="34">
      <formula>OR($A2&lt;&gt;$A1,$C2&lt;&gt;$C1)</formula>
    </cfRule>
    <cfRule type="expression" dxfId="61" priority="35">
      <formula>$A2&lt;&gt;""</formula>
    </cfRule>
  </conditionalFormatting>
  <conditionalFormatting sqref="P2">
    <cfRule type="expression" dxfId="60" priority="33" stopIfTrue="1">
      <formula>$A2&lt;&gt;""</formula>
    </cfRule>
  </conditionalFormatting>
  <conditionalFormatting sqref="P38">
    <cfRule type="notContainsBlanks" dxfId="59" priority="4" stopIfTrue="1">
      <formula>LEN(TRIM(P38))&gt;0</formula>
    </cfRule>
  </conditionalFormatting>
  <conditionalFormatting sqref="M38:O38">
    <cfRule type="expression" dxfId="58" priority="2">
      <formula>OR($A38&lt;&gt;$A37,$C38&lt;&gt;$C37)</formula>
    </cfRule>
    <cfRule type="expression" dxfId="57" priority="3">
      <formula>$A38&lt;&gt;""</formula>
    </cfRule>
  </conditionalFormatting>
  <conditionalFormatting sqref="P38">
    <cfRule type="expression" dxfId="56" priority="1" stopIfTrue="1">
      <formula>$A38&lt;&gt;""</formula>
    </cfRule>
  </conditionalFormatting>
  <dataValidations count="3">
    <dataValidation type="textLength" operator="equal" allowBlank="1" showInputMessage="1" showErrorMessage="1" error="NE PAS MODIFIER CETTE CELLULE" sqref="L4:L37 N2:AG2 N38:AG38 N3:AH37">
      <formula1>9999999</formula1>
    </dataValidation>
    <dataValidation type="textLength" operator="equal" allowBlank="1" showInputMessage="1" showErrorMessage="1" error="NE PAS TOUCHER CETTE CELLULE" sqref="A3:K3">
      <formula1>99999999</formula1>
    </dataValidation>
    <dataValidation operator="equal" allowBlank="1" showInputMessage="1" showErrorMessage="1" error="NE PAS MODIFIER CETTE CELLULE" sqref="L3"/>
  </dataValidations>
  <printOptions horizontalCentered="1" verticalCentered="1"/>
  <pageMargins left="0.11811023622047245" right="0.11811023622047245" top="0.55118110236220474" bottom="0.35433070866141736" header="0.31496062992125984" footer="0.31496062992125984"/>
  <pageSetup paperSize="9" fitToHeight="5" orientation="landscape" r:id="rId1"/>
  <rowBreaks count="4" manualBreakCount="4">
    <brk id="11" max="15" man="1"/>
    <brk id="19" max="16383" man="1"/>
    <brk id="27" max="16383" man="1"/>
    <brk id="3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4">
    <tabColor rgb="FFFFFF00"/>
  </sheetPr>
  <dimension ref="A1:G5"/>
  <sheetViews>
    <sheetView workbookViewId="0">
      <pane ySplit="1" topLeftCell="A2" activePane="bottomLeft" state="frozen"/>
      <selection activeCell="D13" sqref="D13"/>
      <selection pane="bottomLeft" activeCell="A6" sqref="A6"/>
    </sheetView>
  </sheetViews>
  <sheetFormatPr baseColWidth="10" defaultRowHeight="15"/>
  <cols>
    <col min="1" max="1" width="13.85546875" style="186" customWidth="1"/>
    <col min="2" max="2" width="6.7109375" style="186" bestFit="1" customWidth="1"/>
    <col min="3" max="3" width="14" style="186" bestFit="1" customWidth="1"/>
    <col min="4" max="4" width="21.7109375" style="186" bestFit="1" customWidth="1"/>
    <col min="5" max="6" width="11.42578125" style="195"/>
    <col min="7" max="7" width="4" style="186" hidden="1" customWidth="1"/>
    <col min="8" max="16384" width="11.42578125" style="195"/>
  </cols>
  <sheetData>
    <row r="1" spans="1:7" s="98" customFormat="1" ht="50.25" customHeight="1">
      <c r="A1" s="182" t="s">
        <v>13</v>
      </c>
      <c r="B1" s="182" t="s">
        <v>12</v>
      </c>
      <c r="C1" s="182" t="s">
        <v>16</v>
      </c>
      <c r="D1" s="182" t="s">
        <v>17</v>
      </c>
      <c r="G1" s="119"/>
    </row>
    <row r="2" spans="1:7" s="59" customFormat="1">
      <c r="A2" s="120">
        <f>IF(ISBLANK(HLOOKUP(A$1,'Coller ici la Liste enq'!$A:$N,$G2,FALSE)),"",HLOOKUP(A$1,'Coller ici la Liste enq'!$A:$N,$G2,FALSE))</f>
        <v>1</v>
      </c>
      <c r="B2" s="120">
        <f>IF(ISBLANK(HLOOKUP(A$1,'Coller ici la Liste enq'!$A:$N,$G2,FALSE)),"",HLOOKUP(B$1,'Coller ici la Liste enq'!$A:$N,$G2,FALSE))</f>
        <v>12345</v>
      </c>
      <c r="C2" s="120" t="str">
        <f>IF(ISBLANK(HLOOKUP(A$1,'Coller ici la Liste enq'!$A:$N,$G2,FALSE)),"",HLOOKUP(C$1,'Coller ici la Liste enq'!$A:$N,$G2,FALSE))</f>
        <v>NONYME</v>
      </c>
      <c r="D2" s="120" t="str">
        <f>IF(ISBLANK(HLOOKUP(A$1,'Coller ici la Liste enq'!$A:$N,$G2,FALSE)),"",HLOOKUP(D$1,'Coller ici la Liste enq'!$A:$N,$G2,FALSE))</f>
        <v>Albert</v>
      </c>
      <c r="G2" s="121">
        <v>2</v>
      </c>
    </row>
    <row r="3" spans="1:7" s="59" customFormat="1">
      <c r="A3" s="120">
        <f>IF(ISBLANK(HLOOKUP(A$1,'Coller ici la Liste enq'!$A:$N,$G3,FALSE)),"",HLOOKUP(A$1,'Coller ici la Liste enq'!$A:$N,$G3,FALSE))</f>
        <v>2</v>
      </c>
      <c r="B3" s="120">
        <f>IF(ISBLANK(HLOOKUP(A$1,'Coller ici la Liste enq'!$A:$N,$G3,FALSE)),"",HLOOKUP(B$1,'Coller ici la Liste enq'!$A:$N,$G3,FALSE))</f>
        <v>54321</v>
      </c>
      <c r="C3" s="120" t="str">
        <f>IF(ISBLANK(HLOOKUP(A$1,'Coller ici la Liste enq'!$A:$N,$G3,FALSE)),"",HLOOKUP(C$1,'Coller ici la Liste enq'!$A:$N,$G3,FALSE))</f>
        <v>Talaron</v>
      </c>
      <c r="D3" s="120" t="str">
        <f>IF(ISBLANK(HLOOKUP(A$1,'Coller ici la Liste enq'!$A:$N,$G3,FALSE)),"",HLOOKUP(D$1,'Coller ici la Liste enq'!$A:$N,$G3,FALSE))</f>
        <v>Delphine</v>
      </c>
      <c r="G3" s="121">
        <v>3</v>
      </c>
    </row>
    <row r="4" spans="1:7" s="59" customFormat="1">
      <c r="A4" s="120">
        <f>IF(ISBLANK(HLOOKUP(A$1,'Coller ici la Liste enq'!$A:$N,$G4,FALSE)),"",HLOOKUP(A$1,'Coller ici la Liste enq'!$A:$N,$G4,FALSE))</f>
        <v>3</v>
      </c>
      <c r="B4" s="120">
        <f>IF(ISBLANK(HLOOKUP(A$1,'Coller ici la Liste enq'!$A:$N,$G4,FALSE)),"",HLOOKUP(B$1,'Coller ici la Liste enq'!$A:$N,$G4,FALSE))</f>
        <v>67889</v>
      </c>
      <c r="C4" s="120" t="str">
        <f>IF(ISBLANK(HLOOKUP(A$1,'Coller ici la Liste enq'!$A:$N,$G4,FALSE)),"",HLOOKUP(C$1,'Coller ici la Liste enq'!$A:$N,$G4,FALSE))</f>
        <v>Daho</v>
      </c>
      <c r="D4" s="120" t="str">
        <f>IF(ISBLANK(HLOOKUP(A$1,'Coller ici la Liste enq'!$A:$N,$G4,FALSE)),"",HLOOKUP(D$1,'Coller ici la Liste enq'!$A:$N,$G4,FALSE))</f>
        <v>Etienne</v>
      </c>
      <c r="G4" s="121">
        <v>4</v>
      </c>
    </row>
    <row r="5" spans="1:7" s="59" customFormat="1">
      <c r="A5" s="120">
        <f>IF(ISBLANK(HLOOKUP(A$1,'Coller ici la Liste enq'!$A:$N,$G5,FALSE)),"",HLOOKUP(A$1,'Coller ici la Liste enq'!$A:$N,$G5,FALSE))</f>
        <v>4</v>
      </c>
      <c r="B5" s="120">
        <f>IF(ISBLANK(HLOOKUP(A$1,'Coller ici la Liste enq'!$A:$N,$G5,FALSE)),"",HLOOKUP(B$1,'Coller ici la Liste enq'!$A:$N,$G5,FALSE))</f>
        <v>99876</v>
      </c>
      <c r="C5" s="120" t="str">
        <f>IF(ISBLANK(HLOOKUP(A$1,'Coller ici la Liste enq'!$A:$N,$G5,FALSE)),"",HLOOKUP(C$1,'Coller ici la Liste enq'!$A:$N,$G5,FALSE))</f>
        <v>LOURSON</v>
      </c>
      <c r="D5" s="120" t="str">
        <f>IF(ISBLANK(HLOOKUP(A$1,'Coller ici la Liste enq'!$A:$N,$G5,FALSE)),"",HLOOKUP(D$1,'Coller ici la Liste enq'!$A:$N,$G5,FALSE))</f>
        <v>Winnie</v>
      </c>
      <c r="G5" s="121">
        <v>5</v>
      </c>
    </row>
  </sheetData>
  <conditionalFormatting sqref="A1:D1048576">
    <cfRule type="expression" dxfId="1" priority="1">
      <formula>$A1&lt;&gt;""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1">
    <tabColor rgb="FFFFFF00"/>
  </sheetPr>
  <dimension ref="A1:M21"/>
  <sheetViews>
    <sheetView workbookViewId="0">
      <pane ySplit="1" topLeftCell="A2" activePane="bottomLeft" state="frozen"/>
      <selection activeCell="D13" sqref="D13"/>
      <selection pane="bottomLeft" activeCell="A22" sqref="A22"/>
    </sheetView>
  </sheetViews>
  <sheetFormatPr baseColWidth="10" defaultRowHeight="11.25"/>
  <cols>
    <col min="1" max="1" width="6.85546875" style="188" bestFit="1" customWidth="1"/>
    <col min="2" max="2" width="8.28515625" style="188" customWidth="1"/>
    <col min="3" max="3" width="13.28515625" style="188" bestFit="1" customWidth="1"/>
    <col min="4" max="4" width="4.28515625" style="188" customWidth="1"/>
    <col min="5" max="5" width="13.7109375" style="189" bestFit="1" customWidth="1"/>
    <col min="6" max="6" width="8.140625" style="188" bestFit="1" customWidth="1"/>
    <col min="7" max="7" width="8.42578125" style="188" bestFit="1" customWidth="1"/>
    <col min="8" max="8" width="6.7109375" style="190" bestFit="1" customWidth="1"/>
    <col min="9" max="9" width="7" style="187" bestFit="1" customWidth="1"/>
    <col min="10" max="10" width="4.5703125" style="188" customWidth="1"/>
    <col min="11" max="11" width="6.85546875" style="188" bestFit="1" customWidth="1"/>
    <col min="12" max="12" width="6.140625" style="188" bestFit="1" customWidth="1"/>
    <col min="13" max="13" width="3.7109375" style="188" bestFit="1" customWidth="1"/>
    <col min="14" max="16384" width="11.42578125" style="188"/>
  </cols>
  <sheetData>
    <row r="1" spans="1:13" s="162" customFormat="1" ht="22.5">
      <c r="A1" s="169" t="s">
        <v>135</v>
      </c>
      <c r="B1" s="169" t="s">
        <v>136</v>
      </c>
      <c r="C1" s="169" t="s">
        <v>137</v>
      </c>
      <c r="D1" s="169" t="s">
        <v>138</v>
      </c>
      <c r="E1" s="170" t="s">
        <v>139</v>
      </c>
      <c r="F1" s="169" t="s">
        <v>140</v>
      </c>
      <c r="G1" s="169" t="s">
        <v>141</v>
      </c>
      <c r="H1" s="171" t="s">
        <v>142</v>
      </c>
      <c r="I1" s="172" t="s">
        <v>68</v>
      </c>
      <c r="J1" s="169" t="s">
        <v>67</v>
      </c>
      <c r="K1" s="169" t="s">
        <v>143</v>
      </c>
      <c r="L1" s="170" t="s">
        <v>144</v>
      </c>
      <c r="M1" s="169" t="s">
        <v>145</v>
      </c>
    </row>
    <row r="2" spans="1:13" s="162" customFormat="1">
      <c r="A2" s="164" t="str">
        <f>IF($E2&lt;&gt;"",'A COMPLETER'!$B$4,"")</f>
        <v>OPA</v>
      </c>
      <c r="B2" s="164" t="str">
        <f>IF($E2&lt;&gt;"",'A COMPLETER'!$B$5,"")</f>
        <v>RE999</v>
      </c>
      <c r="C2" s="164" t="str">
        <f>IF(E2&lt;&gt;"",'A COMPLETER'!$B$6,"")</f>
        <v>TEST PLANNINGS</v>
      </c>
      <c r="D2" s="163">
        <f>IF(AND('TCD Suivi J'!A2&lt;&gt;"",'TCD Suivi J'!A2&lt;&gt;"(vide)"),'TCD Suivi J'!A2,"")</f>
        <v>1</v>
      </c>
      <c r="E2" s="165">
        <f>IFERROR(VLOOKUP($D2,Enq.!$A:$D,2,FALSE),"N° DE PLANNING NON RENSEIGNE DANS LISTE ENQ.")</f>
        <v>12345</v>
      </c>
      <c r="F2" s="163" t="str">
        <f>IFERROR(UPPER(VLOOKUP($D2,Enq.!$A:$D,3,FALSE)),"")</f>
        <v>NONYME</v>
      </c>
      <c r="G2" s="163" t="str">
        <f>IFERROR(UPPER(VLOOKUP($D2,Enq.!$A:$D,4,FALSE)),"")</f>
        <v>ALBERT</v>
      </c>
      <c r="H2" s="166">
        <f>IF(AND('TCD Suivi J'!A2&lt;&gt;"",'TCD Suivi J'!A2&lt;&gt;"(vide)"),'TCD Suivi J'!C2,"")</f>
        <v>13.75</v>
      </c>
      <c r="I2" s="167">
        <f>IF(AND('TCD Suivi J'!A2&lt;&gt;"",'TCD Suivi J'!A2&lt;&gt;"(vide)"),'TCD Suivi J'!B2,"")</f>
        <v>40955</v>
      </c>
      <c r="J2" s="158" t="str">
        <f t="shared" ref="J2:J21" si="0">TEXT(I2,"jjj")</f>
        <v>jeu</v>
      </c>
      <c r="K2" s="158" t="str">
        <f t="shared" ref="K2:K21" si="1">IFERROR(WEEKNUM(I2,21),"")</f>
        <v/>
      </c>
      <c r="L2" s="158" t="str">
        <f t="shared" ref="L2:L21" si="2">TEXT(I2,"mmm-aa")</f>
        <v>févr-12</v>
      </c>
      <c r="M2" s="168" t="str">
        <f>IF(E2&lt;&gt;"",'A COMPLETER'!$B$14,"")</f>
        <v>Bob</v>
      </c>
    </row>
    <row r="3" spans="1:13" s="162" customFormat="1">
      <c r="A3" s="164" t="str">
        <f>IF($E3&lt;&gt;"",'A COMPLETER'!$B$4,"")</f>
        <v>OPA</v>
      </c>
      <c r="B3" s="164" t="str">
        <f>IF($E3&lt;&gt;"",'A COMPLETER'!$B$5,"")</f>
        <v>RE999</v>
      </c>
      <c r="C3" s="164" t="str">
        <f>IF(E3&lt;&gt;"",'A COMPLETER'!$B$6,"")</f>
        <v>TEST PLANNINGS</v>
      </c>
      <c r="D3" s="163">
        <f>IF(AND('TCD Suivi J'!A3&lt;&gt;"",'TCD Suivi J'!A3&lt;&gt;"(vide)"),'TCD Suivi J'!A3,"")</f>
        <v>1</v>
      </c>
      <c r="E3" s="165">
        <f>IFERROR(VLOOKUP($D3,Enq.!$A:$D,2,FALSE),"N° DE PLANNING NON RENSEIGNE DANS LISTE ENQ.")</f>
        <v>12345</v>
      </c>
      <c r="F3" s="163" t="str">
        <f>IFERROR(UPPER(VLOOKUP($D3,Enq.!$A:$D,3,FALSE)),"")</f>
        <v>NONYME</v>
      </c>
      <c r="G3" s="163" t="str">
        <f>IFERROR(UPPER(VLOOKUP($D3,Enq.!$A:$D,4,FALSE)),"")</f>
        <v>ALBERT</v>
      </c>
      <c r="H3" s="166">
        <f>IF(AND('TCD Suivi J'!A3&lt;&gt;"",'TCD Suivi J'!A3&lt;&gt;"(vide)"),'TCD Suivi J'!C3,"")</f>
        <v>9.2666666666666657</v>
      </c>
      <c r="I3" s="167">
        <f>IF(AND('TCD Suivi J'!A3&lt;&gt;"",'TCD Suivi J'!A3&lt;&gt;"(vide)"),'TCD Suivi J'!B3,"")</f>
        <v>40959</v>
      </c>
      <c r="J3" s="158" t="str">
        <f t="shared" si="0"/>
        <v>lun</v>
      </c>
      <c r="K3" s="158" t="str">
        <f t="shared" si="1"/>
        <v/>
      </c>
      <c r="L3" s="158" t="str">
        <f t="shared" si="2"/>
        <v>févr-12</v>
      </c>
      <c r="M3" s="168" t="str">
        <f>IF(E3&lt;&gt;"",'A COMPLETER'!$B$14,"")</f>
        <v>Bob</v>
      </c>
    </row>
    <row r="4" spans="1:13" s="162" customFormat="1">
      <c r="A4" s="164" t="str">
        <f>IF($E4&lt;&gt;"",'A COMPLETER'!$B$4,"")</f>
        <v>OPA</v>
      </c>
      <c r="B4" s="164" t="str">
        <f>IF($E4&lt;&gt;"",'A COMPLETER'!$B$5,"")</f>
        <v>RE999</v>
      </c>
      <c r="C4" s="164" t="str">
        <f>IF(E4&lt;&gt;"",'A COMPLETER'!$B$6,"")</f>
        <v>TEST PLANNINGS</v>
      </c>
      <c r="D4" s="163">
        <f>IF(AND('TCD Suivi J'!A4&lt;&gt;"",'TCD Suivi J'!A4&lt;&gt;"(vide)"),'TCD Suivi J'!A4,"")</f>
        <v>2</v>
      </c>
      <c r="E4" s="165">
        <f>IFERROR(VLOOKUP($D4,Enq.!$A:$D,2,FALSE),"N° DE PLANNING NON RENSEIGNE DANS LISTE ENQ.")</f>
        <v>54321</v>
      </c>
      <c r="F4" s="163" t="str">
        <f>IFERROR(UPPER(VLOOKUP($D4,Enq.!$A:$D,3,FALSE)),"")</f>
        <v>TALARON</v>
      </c>
      <c r="G4" s="163" t="str">
        <f>IFERROR(UPPER(VLOOKUP($D4,Enq.!$A:$D,4,FALSE)),"")</f>
        <v>DELPHINE</v>
      </c>
      <c r="H4" s="166">
        <f>IF(AND('TCD Suivi J'!A4&lt;&gt;"",'TCD Suivi J'!A4&lt;&gt;"(vide)"),'TCD Suivi J'!C4,"")</f>
        <v>13.75</v>
      </c>
      <c r="I4" s="167">
        <f>IF(AND('TCD Suivi J'!A4&lt;&gt;"",'TCD Suivi J'!A4&lt;&gt;"(vide)"),'TCD Suivi J'!B4,"")</f>
        <v>40955</v>
      </c>
      <c r="J4" s="158" t="str">
        <f t="shared" si="0"/>
        <v>jeu</v>
      </c>
      <c r="K4" s="158" t="str">
        <f t="shared" si="1"/>
        <v/>
      </c>
      <c r="L4" s="158" t="str">
        <f t="shared" si="2"/>
        <v>févr-12</v>
      </c>
      <c r="M4" s="168" t="str">
        <f>IF(E4&lt;&gt;"",'A COMPLETER'!$B$14,"")</f>
        <v>Bob</v>
      </c>
    </row>
    <row r="5" spans="1:13" s="162" customFormat="1">
      <c r="A5" s="164" t="str">
        <f>IF($E5&lt;&gt;"",'A COMPLETER'!$B$4,"")</f>
        <v>OPA</v>
      </c>
      <c r="B5" s="164" t="str">
        <f>IF($E5&lt;&gt;"",'A COMPLETER'!$B$5,"")</f>
        <v>RE999</v>
      </c>
      <c r="C5" s="164" t="str">
        <f>IF(E5&lt;&gt;"",'A COMPLETER'!$B$6,"")</f>
        <v>TEST PLANNINGS</v>
      </c>
      <c r="D5" s="163">
        <f>IF(AND('TCD Suivi J'!A5&lt;&gt;"",'TCD Suivi J'!A5&lt;&gt;"(vide)"),'TCD Suivi J'!A5,"")</f>
        <v>2</v>
      </c>
      <c r="E5" s="165">
        <f>IFERROR(VLOOKUP($D5,Enq.!$A:$D,2,FALSE),"N° DE PLANNING NON RENSEIGNE DANS LISTE ENQ.")</f>
        <v>54321</v>
      </c>
      <c r="F5" s="163" t="str">
        <f>IFERROR(UPPER(VLOOKUP($D5,Enq.!$A:$D,3,FALSE)),"")</f>
        <v>TALARON</v>
      </c>
      <c r="G5" s="163" t="str">
        <f>IFERROR(UPPER(VLOOKUP($D5,Enq.!$A:$D,4,FALSE)),"")</f>
        <v>DELPHINE</v>
      </c>
      <c r="H5" s="166">
        <f>IF(AND('TCD Suivi J'!A5&lt;&gt;"",'TCD Suivi J'!A5&lt;&gt;"(vide)"),'TCD Suivi J'!C5,"")</f>
        <v>9.2666666666666657</v>
      </c>
      <c r="I5" s="167">
        <f>IF(AND('TCD Suivi J'!A5&lt;&gt;"",'TCD Suivi J'!A5&lt;&gt;"(vide)"),'TCD Suivi J'!B5,"")</f>
        <v>40959</v>
      </c>
      <c r="J5" s="158" t="str">
        <f t="shared" si="0"/>
        <v>lun</v>
      </c>
      <c r="K5" s="158" t="str">
        <f t="shared" si="1"/>
        <v/>
      </c>
      <c r="L5" s="158" t="str">
        <f t="shared" si="2"/>
        <v>févr-12</v>
      </c>
      <c r="M5" s="168" t="str">
        <f>IF(E5&lt;&gt;"",'A COMPLETER'!$B$14,"")</f>
        <v>Bob</v>
      </c>
    </row>
    <row r="6" spans="1:13" s="162" customFormat="1">
      <c r="A6" s="164" t="str">
        <f>IF($E6&lt;&gt;"",'A COMPLETER'!$B$4,"")</f>
        <v>OPA</v>
      </c>
      <c r="B6" s="164" t="str">
        <f>IF($E6&lt;&gt;"",'A COMPLETER'!$B$5,"")</f>
        <v>RE999</v>
      </c>
      <c r="C6" s="164" t="str">
        <f>IF(E6&lt;&gt;"",'A COMPLETER'!$B$6,"")</f>
        <v>TEST PLANNINGS</v>
      </c>
      <c r="D6" s="163">
        <f>IF(AND('TCD Suivi J'!A6&lt;&gt;"",'TCD Suivi J'!A6&lt;&gt;"(vide)"),'TCD Suivi J'!A6,"")</f>
        <v>3</v>
      </c>
      <c r="E6" s="165">
        <f>IFERROR(VLOOKUP($D6,Enq.!$A:$D,2,FALSE),"N° DE PLANNING NON RENSEIGNE DANS LISTE ENQ.")</f>
        <v>67889</v>
      </c>
      <c r="F6" s="163" t="str">
        <f>IFERROR(UPPER(VLOOKUP($D6,Enq.!$A:$D,3,FALSE)),"")</f>
        <v>DAHO</v>
      </c>
      <c r="G6" s="163" t="str">
        <f>IFERROR(UPPER(VLOOKUP($D6,Enq.!$A:$D,4,FALSE)),"")</f>
        <v>ETIENNE</v>
      </c>
      <c r="H6" s="166">
        <f>IF(AND('TCD Suivi J'!A6&lt;&gt;"",'TCD Suivi J'!A6&lt;&gt;"(vide)"),'TCD Suivi J'!C6,"")</f>
        <v>13.75</v>
      </c>
      <c r="I6" s="167">
        <f>IF(AND('TCD Suivi J'!A6&lt;&gt;"",'TCD Suivi J'!A6&lt;&gt;"(vide)"),'TCD Suivi J'!B6,"")</f>
        <v>40955</v>
      </c>
      <c r="J6" s="158" t="str">
        <f t="shared" si="0"/>
        <v>jeu</v>
      </c>
      <c r="K6" s="158" t="str">
        <f t="shared" si="1"/>
        <v/>
      </c>
      <c r="L6" s="158" t="str">
        <f t="shared" si="2"/>
        <v>févr-12</v>
      </c>
      <c r="M6" s="168" t="str">
        <f>IF(E6&lt;&gt;"",'A COMPLETER'!$B$14,"")</f>
        <v>Bob</v>
      </c>
    </row>
    <row r="7" spans="1:13" s="162" customFormat="1">
      <c r="A7" s="164" t="str">
        <f>IF($E7&lt;&gt;"",'A COMPLETER'!$B$4,"")</f>
        <v>OPA</v>
      </c>
      <c r="B7" s="164" t="str">
        <f>IF($E7&lt;&gt;"",'A COMPLETER'!$B$5,"")</f>
        <v>RE999</v>
      </c>
      <c r="C7" s="164" t="str">
        <f>IF(E7&lt;&gt;"",'A COMPLETER'!$B$6,"")</f>
        <v>TEST PLANNINGS</v>
      </c>
      <c r="D7" s="163">
        <f>IF(AND('TCD Suivi J'!A7&lt;&gt;"",'TCD Suivi J'!A7&lt;&gt;"(vide)"),'TCD Suivi J'!A7,"")</f>
        <v>3</v>
      </c>
      <c r="E7" s="165">
        <f>IFERROR(VLOOKUP($D7,Enq.!$A:$D,2,FALSE),"N° DE PLANNING NON RENSEIGNE DANS LISTE ENQ.")</f>
        <v>67889</v>
      </c>
      <c r="F7" s="163" t="str">
        <f>IFERROR(UPPER(VLOOKUP($D7,Enq.!$A:$D,3,FALSE)),"")</f>
        <v>DAHO</v>
      </c>
      <c r="G7" s="163" t="str">
        <f>IFERROR(UPPER(VLOOKUP($D7,Enq.!$A:$D,4,FALSE)),"")</f>
        <v>ETIENNE</v>
      </c>
      <c r="H7" s="166">
        <f>IF(AND('TCD Suivi J'!A7&lt;&gt;"",'TCD Suivi J'!A7&lt;&gt;"(vide)"),'TCD Suivi J'!C7,"")</f>
        <v>9.2666666666666657</v>
      </c>
      <c r="I7" s="167">
        <f>IF(AND('TCD Suivi J'!A7&lt;&gt;"",'TCD Suivi J'!A7&lt;&gt;"(vide)"),'TCD Suivi J'!B7,"")</f>
        <v>40959</v>
      </c>
      <c r="J7" s="158" t="str">
        <f t="shared" si="0"/>
        <v>lun</v>
      </c>
      <c r="K7" s="158" t="str">
        <f t="shared" si="1"/>
        <v/>
      </c>
      <c r="L7" s="158" t="str">
        <f t="shared" si="2"/>
        <v>févr-12</v>
      </c>
      <c r="M7" s="168" t="str">
        <f>IF(E7&lt;&gt;"",'A COMPLETER'!$B$14,"")</f>
        <v>Bob</v>
      </c>
    </row>
    <row r="8" spans="1:13" s="162" customFormat="1">
      <c r="A8" s="164" t="str">
        <f>IF($E8&lt;&gt;"",'A COMPLETER'!$B$4,"")</f>
        <v>OPA</v>
      </c>
      <c r="B8" s="164" t="str">
        <f>IF($E8&lt;&gt;"",'A COMPLETER'!$B$5,"")</f>
        <v>RE999</v>
      </c>
      <c r="C8" s="164" t="str">
        <f>IF(E8&lt;&gt;"",'A COMPLETER'!$B$6,"")</f>
        <v>TEST PLANNINGS</v>
      </c>
      <c r="D8" s="163">
        <f>IF(AND('TCD Suivi J'!A8&lt;&gt;"",'TCD Suivi J'!A8&lt;&gt;"(vide)"),'TCD Suivi J'!A8,"")</f>
        <v>4</v>
      </c>
      <c r="E8" s="165">
        <f>IFERROR(VLOOKUP($D8,Enq.!$A:$D,2,FALSE),"N° DE PLANNING NON RENSEIGNE DANS LISTE ENQ.")</f>
        <v>99876</v>
      </c>
      <c r="F8" s="163" t="str">
        <f>IFERROR(UPPER(VLOOKUP($D8,Enq.!$A:$D,3,FALSE)),"")</f>
        <v>LOURSON</v>
      </c>
      <c r="G8" s="163" t="str">
        <f>IFERROR(UPPER(VLOOKUP($D8,Enq.!$A:$D,4,FALSE)),"")</f>
        <v>WINNIE</v>
      </c>
      <c r="H8" s="166">
        <f>IF(AND('TCD Suivi J'!A8&lt;&gt;"",'TCD Suivi J'!A8&lt;&gt;"(vide)"),'TCD Suivi J'!C8,"")</f>
        <v>13.75</v>
      </c>
      <c r="I8" s="167">
        <f>IF(AND('TCD Suivi J'!A8&lt;&gt;"",'TCD Suivi J'!A8&lt;&gt;"(vide)"),'TCD Suivi J'!B8,"")</f>
        <v>40955</v>
      </c>
      <c r="J8" s="158" t="str">
        <f t="shared" si="0"/>
        <v>jeu</v>
      </c>
      <c r="K8" s="158" t="str">
        <f t="shared" si="1"/>
        <v/>
      </c>
      <c r="L8" s="158" t="str">
        <f t="shared" si="2"/>
        <v>févr-12</v>
      </c>
      <c r="M8" s="168" t="str">
        <f>IF(E8&lt;&gt;"",'A COMPLETER'!$B$14,"")</f>
        <v>Bob</v>
      </c>
    </row>
    <row r="9" spans="1:13" s="162" customFormat="1">
      <c r="A9" s="164" t="str">
        <f>IF($E9&lt;&gt;"",'A COMPLETER'!$B$4,"")</f>
        <v>OPA</v>
      </c>
      <c r="B9" s="164" t="str">
        <f>IF($E9&lt;&gt;"",'A COMPLETER'!$B$5,"")</f>
        <v>RE999</v>
      </c>
      <c r="C9" s="164" t="str">
        <f>IF(E9&lt;&gt;"",'A COMPLETER'!$B$6,"")</f>
        <v>TEST PLANNINGS</v>
      </c>
      <c r="D9" s="163">
        <f>IF(AND('TCD Suivi J'!A9&lt;&gt;"",'TCD Suivi J'!A9&lt;&gt;"(vide)"),'TCD Suivi J'!A9,"")</f>
        <v>4</v>
      </c>
      <c r="E9" s="165">
        <f>IFERROR(VLOOKUP($D9,Enq.!$A:$D,2,FALSE),"N° DE PLANNING NON RENSEIGNE DANS LISTE ENQ.")</f>
        <v>99876</v>
      </c>
      <c r="F9" s="163" t="str">
        <f>IFERROR(UPPER(VLOOKUP($D9,Enq.!$A:$D,3,FALSE)),"")</f>
        <v>LOURSON</v>
      </c>
      <c r="G9" s="163" t="str">
        <f>IFERROR(UPPER(VLOOKUP($D9,Enq.!$A:$D,4,FALSE)),"")</f>
        <v>WINNIE</v>
      </c>
      <c r="H9" s="166">
        <f>IF(AND('TCD Suivi J'!A9&lt;&gt;"",'TCD Suivi J'!A9&lt;&gt;"(vide)"),'TCD Suivi J'!C9,"")</f>
        <v>9.2666666666666657</v>
      </c>
      <c r="I9" s="167">
        <f>IF(AND('TCD Suivi J'!A9&lt;&gt;"",'TCD Suivi J'!A9&lt;&gt;"(vide)"),'TCD Suivi J'!B9,"")</f>
        <v>40959</v>
      </c>
      <c r="J9" s="158" t="str">
        <f t="shared" si="0"/>
        <v>lun</v>
      </c>
      <c r="K9" s="158" t="str">
        <f t="shared" si="1"/>
        <v/>
      </c>
      <c r="L9" s="158" t="str">
        <f t="shared" si="2"/>
        <v>févr-12</v>
      </c>
      <c r="M9" s="168" t="str">
        <f>IF(E9&lt;&gt;"",'A COMPLETER'!$B$14,"")</f>
        <v>Bob</v>
      </c>
    </row>
    <row r="10" spans="1:13" s="162" customFormat="1" ht="33.75">
      <c r="A10" s="164" t="str">
        <f>IF($E10&lt;&gt;"",'A COMPLETER'!$B$4,"")</f>
        <v>OPA</v>
      </c>
      <c r="B10" s="164" t="str">
        <f>IF($E10&lt;&gt;"",'A COMPLETER'!$B$5,"")</f>
        <v>RE999</v>
      </c>
      <c r="C10" s="164" t="str">
        <f>IF(E10&lt;&gt;"",'A COMPLETER'!$B$6,"")</f>
        <v>TEST PLANNINGS</v>
      </c>
      <c r="D10" s="163">
        <f>IF(AND('TCD Suivi J'!A10&lt;&gt;"",'TCD Suivi J'!A10&lt;&gt;"(vide)"),'TCD Suivi J'!A10,"")</f>
        <v>5</v>
      </c>
      <c r="E10" s="165" t="str">
        <f>IFERROR(VLOOKUP($D10,Enq.!$A:$D,2,FALSE),"N° DE PLANNING NON RENSEIGNE DANS LISTE ENQ.")</f>
        <v>N° DE PLANNING NON RENSEIGNE DANS LISTE ENQ.</v>
      </c>
      <c r="F10" s="163" t="str">
        <f>IFERROR(UPPER(VLOOKUP($D10,Enq.!$A:$D,3,FALSE)),"")</f>
        <v/>
      </c>
      <c r="G10" s="163" t="str">
        <f>IFERROR(UPPER(VLOOKUP($D10,Enq.!$A:$D,4,FALSE)),"")</f>
        <v/>
      </c>
      <c r="H10" s="166">
        <f>IF(AND('TCD Suivi J'!A10&lt;&gt;"",'TCD Suivi J'!A10&lt;&gt;"(vide)"),'TCD Suivi J'!C10,"")</f>
        <v>1.116666666666666</v>
      </c>
      <c r="I10" s="167">
        <f>IF(AND('TCD Suivi J'!A10&lt;&gt;"",'TCD Suivi J'!A10&lt;&gt;"(vide)"),'TCD Suivi J'!B10,"")</f>
        <v>40955</v>
      </c>
      <c r="J10" s="158" t="str">
        <f t="shared" si="0"/>
        <v>jeu</v>
      </c>
      <c r="K10" s="158" t="str">
        <f t="shared" si="1"/>
        <v/>
      </c>
      <c r="L10" s="158" t="str">
        <f t="shared" si="2"/>
        <v>févr-12</v>
      </c>
      <c r="M10" s="168" t="str">
        <f>IF(E10&lt;&gt;"",'A COMPLETER'!$B$14,"")</f>
        <v>Bob</v>
      </c>
    </row>
    <row r="11" spans="1:13" s="162" customFormat="1">
      <c r="A11" s="164" t="str">
        <f>IF($E11&lt;&gt;"",'A COMPLETER'!$B$4,"")</f>
        <v>OPA</v>
      </c>
      <c r="B11" s="164" t="str">
        <f>IF($E11&lt;&gt;"",'A COMPLETER'!$B$5,"")</f>
        <v>RE999</v>
      </c>
      <c r="C11" s="164" t="str">
        <f>IF(E11&lt;&gt;"",'A COMPLETER'!$B$6,"")</f>
        <v>TEST PLANNINGS</v>
      </c>
      <c r="D11" s="163" t="str">
        <f>IF(AND('TCD Suivi J'!A11&lt;&gt;"",'TCD Suivi J'!A11&lt;&gt;"(vide)"),'TCD Suivi J'!A11,"")</f>
        <v/>
      </c>
      <c r="E11" s="165" t="str">
        <f>IFERROR(VLOOKUP($D11,Enq.!$A:$D,2,FALSE),"N° DE PLANNING NON RENSEIGNE DANS LISTE ENQ.")</f>
        <v>N° DE PLANNING NON RENSEIGNE DANS LISTE ENQ.</v>
      </c>
      <c r="F11" s="163" t="str">
        <f>IFERROR(UPPER(VLOOKUP($D11,Enq.!$A:$D,3,FALSE)),"")</f>
        <v/>
      </c>
      <c r="G11" s="163" t="str">
        <f>IFERROR(UPPER(VLOOKUP($D11,Enq.!$A:$D,4,FALSE)),"")</f>
        <v/>
      </c>
      <c r="H11" s="166" t="str">
        <f>IF(AND('TCD Suivi J'!A11&lt;&gt;"",'TCD Suivi J'!A11&lt;&gt;"(vide)"),'TCD Suivi J'!C11,"")</f>
        <v/>
      </c>
      <c r="I11" s="167" t="str">
        <f>IF(AND('TCD Suivi J'!A11&lt;&gt;"",'TCD Suivi J'!A11&lt;&gt;"(vide)"),'TCD Suivi J'!B11,"")</f>
        <v/>
      </c>
      <c r="J11" s="158" t="str">
        <f t="shared" si="0"/>
        <v/>
      </c>
      <c r="K11" s="158" t="str">
        <f t="shared" si="1"/>
        <v/>
      </c>
      <c r="L11" s="158" t="str">
        <f t="shared" si="2"/>
        <v/>
      </c>
      <c r="M11" s="168" t="str">
        <f>IF(E11&lt;&gt;"",'A COMPLETER'!$B$14,"")</f>
        <v>Bob</v>
      </c>
    </row>
    <row r="12" spans="1:13" s="162" customFormat="1">
      <c r="A12" s="164" t="str">
        <f>IF($E12&lt;&gt;"",'A COMPLETER'!$B$4,"")</f>
        <v>OPA</v>
      </c>
      <c r="B12" s="164" t="str">
        <f>IF($E12&lt;&gt;"",'A COMPLETER'!$B$5,"")</f>
        <v>RE999</v>
      </c>
      <c r="C12" s="164" t="str">
        <f>IF(E12&lt;&gt;"",'A COMPLETER'!$B$6,"")</f>
        <v>TEST PLANNINGS</v>
      </c>
      <c r="D12" s="163" t="str">
        <f>IF(AND('TCD Suivi J'!A12&lt;&gt;"",'TCD Suivi J'!A12&lt;&gt;"(vide)"),'TCD Suivi J'!A12,"")</f>
        <v/>
      </c>
      <c r="E12" s="165" t="str">
        <f>IFERROR(VLOOKUP($D12,Enq.!$A:$D,2,FALSE),"N° DE PLANNING NON RENSEIGNE DANS LISTE ENQ.")</f>
        <v>N° DE PLANNING NON RENSEIGNE DANS LISTE ENQ.</v>
      </c>
      <c r="F12" s="163" t="str">
        <f>IFERROR(UPPER(VLOOKUP($D12,Enq.!$A:$D,3,FALSE)),"")</f>
        <v/>
      </c>
      <c r="G12" s="163" t="str">
        <f>IFERROR(UPPER(VLOOKUP($D12,Enq.!$A:$D,4,FALSE)),"")</f>
        <v/>
      </c>
      <c r="H12" s="166" t="str">
        <f>IF(AND('TCD Suivi J'!A12&lt;&gt;"",'TCD Suivi J'!A12&lt;&gt;"(vide)"),'TCD Suivi J'!C12,"")</f>
        <v/>
      </c>
      <c r="I12" s="167" t="str">
        <f>IF(AND('TCD Suivi J'!A12&lt;&gt;"",'TCD Suivi J'!A12&lt;&gt;"(vide)"),'TCD Suivi J'!B12,"")</f>
        <v/>
      </c>
      <c r="J12" s="158" t="str">
        <f t="shared" si="0"/>
        <v/>
      </c>
      <c r="K12" s="158" t="str">
        <f t="shared" si="1"/>
        <v/>
      </c>
      <c r="L12" s="158" t="str">
        <f t="shared" si="2"/>
        <v/>
      </c>
      <c r="M12" s="168" t="str">
        <f>IF(E12&lt;&gt;"",'A COMPLETER'!$B$14,"")</f>
        <v>Bob</v>
      </c>
    </row>
    <row r="13" spans="1:13" s="162" customFormat="1">
      <c r="A13" s="164" t="str">
        <f>IF($E13&lt;&gt;"",'A COMPLETER'!$B$4,"")</f>
        <v>OPA</v>
      </c>
      <c r="B13" s="164" t="str">
        <f>IF($E13&lt;&gt;"",'A COMPLETER'!$B$5,"")</f>
        <v>RE999</v>
      </c>
      <c r="C13" s="164" t="str">
        <f>IF(E13&lt;&gt;"",'A COMPLETER'!$B$6,"")</f>
        <v>TEST PLANNINGS</v>
      </c>
      <c r="D13" s="163" t="str">
        <f>IF(AND('TCD Suivi J'!A13&lt;&gt;"",'TCD Suivi J'!A13&lt;&gt;"(vide)"),'TCD Suivi J'!A13,"")</f>
        <v/>
      </c>
      <c r="E13" s="165" t="str">
        <f>IFERROR(VLOOKUP($D13,Enq.!$A:$D,2,FALSE),"N° DE PLANNING NON RENSEIGNE DANS LISTE ENQ.")</f>
        <v>N° DE PLANNING NON RENSEIGNE DANS LISTE ENQ.</v>
      </c>
      <c r="F13" s="163" t="str">
        <f>IFERROR(UPPER(VLOOKUP($D13,Enq.!$A:$D,3,FALSE)),"")</f>
        <v/>
      </c>
      <c r="G13" s="163" t="str">
        <f>IFERROR(UPPER(VLOOKUP($D13,Enq.!$A:$D,4,FALSE)),"")</f>
        <v/>
      </c>
      <c r="H13" s="166" t="str">
        <f>IF(AND('TCD Suivi J'!A13&lt;&gt;"",'TCD Suivi J'!A13&lt;&gt;"(vide)"),'TCD Suivi J'!C13,"")</f>
        <v/>
      </c>
      <c r="I13" s="167" t="str">
        <f>IF(AND('TCD Suivi J'!A13&lt;&gt;"",'TCD Suivi J'!A13&lt;&gt;"(vide)"),'TCD Suivi J'!B13,"")</f>
        <v/>
      </c>
      <c r="J13" s="158" t="str">
        <f t="shared" si="0"/>
        <v/>
      </c>
      <c r="K13" s="158" t="str">
        <f t="shared" si="1"/>
        <v/>
      </c>
      <c r="L13" s="158" t="str">
        <f t="shared" si="2"/>
        <v/>
      </c>
      <c r="M13" s="168" t="str">
        <f>IF(E13&lt;&gt;"",'A COMPLETER'!$B$14,"")</f>
        <v>Bob</v>
      </c>
    </row>
    <row r="14" spans="1:13" s="162" customFormat="1">
      <c r="A14" s="164" t="str">
        <f>IF($E14&lt;&gt;"",'A COMPLETER'!$B$4,"")</f>
        <v>OPA</v>
      </c>
      <c r="B14" s="164" t="str">
        <f>IF($E14&lt;&gt;"",'A COMPLETER'!$B$5,"")</f>
        <v>RE999</v>
      </c>
      <c r="C14" s="164" t="str">
        <f>IF(E14&lt;&gt;"",'A COMPLETER'!$B$6,"")</f>
        <v>TEST PLANNINGS</v>
      </c>
      <c r="D14" s="163" t="str">
        <f>IF(AND('TCD Suivi J'!A14&lt;&gt;"",'TCD Suivi J'!A14&lt;&gt;"(vide)"),'TCD Suivi J'!A14,"")</f>
        <v/>
      </c>
      <c r="E14" s="165" t="str">
        <f>IFERROR(VLOOKUP($D14,Enq.!$A:$D,2,FALSE),"N° DE PLANNING NON RENSEIGNE DANS LISTE ENQ.")</f>
        <v>N° DE PLANNING NON RENSEIGNE DANS LISTE ENQ.</v>
      </c>
      <c r="F14" s="163" t="str">
        <f>IFERROR(UPPER(VLOOKUP($D14,Enq.!$A:$D,3,FALSE)),"")</f>
        <v/>
      </c>
      <c r="G14" s="163" t="str">
        <f>IFERROR(UPPER(VLOOKUP($D14,Enq.!$A:$D,4,FALSE)),"")</f>
        <v/>
      </c>
      <c r="H14" s="166" t="str">
        <f>IF(AND('TCD Suivi J'!A14&lt;&gt;"",'TCD Suivi J'!A14&lt;&gt;"(vide)"),'TCD Suivi J'!C14,"")</f>
        <v/>
      </c>
      <c r="I14" s="167" t="str">
        <f>IF(AND('TCD Suivi J'!A14&lt;&gt;"",'TCD Suivi J'!A14&lt;&gt;"(vide)"),'TCD Suivi J'!B14,"")</f>
        <v/>
      </c>
      <c r="J14" s="158" t="str">
        <f t="shared" si="0"/>
        <v/>
      </c>
      <c r="K14" s="158" t="str">
        <f t="shared" si="1"/>
        <v/>
      </c>
      <c r="L14" s="158" t="str">
        <f t="shared" si="2"/>
        <v/>
      </c>
      <c r="M14" s="168" t="str">
        <f>IF(E14&lt;&gt;"",'A COMPLETER'!$B$14,"")</f>
        <v>Bob</v>
      </c>
    </row>
    <row r="15" spans="1:13" s="162" customFormat="1">
      <c r="A15" s="164" t="str">
        <f>IF($E15&lt;&gt;"",'A COMPLETER'!$B$4,"")</f>
        <v>OPA</v>
      </c>
      <c r="B15" s="164" t="str">
        <f>IF($E15&lt;&gt;"",'A COMPLETER'!$B$5,"")</f>
        <v>RE999</v>
      </c>
      <c r="C15" s="164" t="str">
        <f>IF(E15&lt;&gt;"",'A COMPLETER'!$B$6,"")</f>
        <v>TEST PLANNINGS</v>
      </c>
      <c r="D15" s="163" t="str">
        <f>IF(AND('TCD Suivi J'!A15&lt;&gt;"",'TCD Suivi J'!A15&lt;&gt;"(vide)"),'TCD Suivi J'!A15,"")</f>
        <v/>
      </c>
      <c r="E15" s="165" t="str">
        <f>IFERROR(VLOOKUP($D15,Enq.!$A:$D,2,FALSE),"N° DE PLANNING NON RENSEIGNE DANS LISTE ENQ.")</f>
        <v>N° DE PLANNING NON RENSEIGNE DANS LISTE ENQ.</v>
      </c>
      <c r="F15" s="163" t="str">
        <f>IFERROR(UPPER(VLOOKUP($D15,Enq.!$A:$D,3,FALSE)),"")</f>
        <v/>
      </c>
      <c r="G15" s="163" t="str">
        <f>IFERROR(UPPER(VLOOKUP($D15,Enq.!$A:$D,4,FALSE)),"")</f>
        <v/>
      </c>
      <c r="H15" s="166" t="str">
        <f>IF(AND('TCD Suivi J'!A15&lt;&gt;"",'TCD Suivi J'!A15&lt;&gt;"(vide)"),'TCD Suivi J'!C15,"")</f>
        <v/>
      </c>
      <c r="I15" s="167" t="str">
        <f>IF(AND('TCD Suivi J'!A15&lt;&gt;"",'TCD Suivi J'!A15&lt;&gt;"(vide)"),'TCD Suivi J'!B15,"")</f>
        <v/>
      </c>
      <c r="J15" s="158" t="str">
        <f t="shared" si="0"/>
        <v/>
      </c>
      <c r="K15" s="158" t="str">
        <f t="shared" si="1"/>
        <v/>
      </c>
      <c r="L15" s="158" t="str">
        <f t="shared" si="2"/>
        <v/>
      </c>
      <c r="M15" s="168" t="str">
        <f>IF(E15&lt;&gt;"",'A COMPLETER'!$B$14,"")</f>
        <v>Bob</v>
      </c>
    </row>
    <row r="16" spans="1:13" s="162" customFormat="1">
      <c r="A16" s="164" t="str">
        <f>IF($E16&lt;&gt;"",'A COMPLETER'!$B$4,"")</f>
        <v>OPA</v>
      </c>
      <c r="B16" s="164" t="str">
        <f>IF($E16&lt;&gt;"",'A COMPLETER'!$B$5,"")</f>
        <v>RE999</v>
      </c>
      <c r="C16" s="164" t="str">
        <f>IF(E16&lt;&gt;"",'A COMPLETER'!$B$6,"")</f>
        <v>TEST PLANNINGS</v>
      </c>
      <c r="D16" s="163" t="str">
        <f>IF(AND('TCD Suivi J'!A16&lt;&gt;"",'TCD Suivi J'!A16&lt;&gt;"(vide)"),'TCD Suivi J'!A16,"")</f>
        <v/>
      </c>
      <c r="E16" s="165" t="str">
        <f>IFERROR(VLOOKUP($D16,Enq.!$A:$D,2,FALSE),"N° DE PLANNING NON RENSEIGNE DANS LISTE ENQ.")</f>
        <v>N° DE PLANNING NON RENSEIGNE DANS LISTE ENQ.</v>
      </c>
      <c r="F16" s="163" t="str">
        <f>IFERROR(UPPER(VLOOKUP($D16,Enq.!$A:$D,3,FALSE)),"")</f>
        <v/>
      </c>
      <c r="G16" s="163" t="str">
        <f>IFERROR(UPPER(VLOOKUP($D16,Enq.!$A:$D,4,FALSE)),"")</f>
        <v/>
      </c>
      <c r="H16" s="166" t="str">
        <f>IF(AND('TCD Suivi J'!A16&lt;&gt;"",'TCD Suivi J'!A16&lt;&gt;"(vide)"),'TCD Suivi J'!C16,"")</f>
        <v/>
      </c>
      <c r="I16" s="167" t="str">
        <f>IF(AND('TCD Suivi J'!A16&lt;&gt;"",'TCD Suivi J'!A16&lt;&gt;"(vide)"),'TCD Suivi J'!B16,"")</f>
        <v/>
      </c>
      <c r="J16" s="158" t="str">
        <f t="shared" si="0"/>
        <v/>
      </c>
      <c r="K16" s="158" t="str">
        <f t="shared" si="1"/>
        <v/>
      </c>
      <c r="L16" s="158" t="str">
        <f t="shared" si="2"/>
        <v/>
      </c>
      <c r="M16" s="168" t="str">
        <f>IF(E16&lt;&gt;"",'A COMPLETER'!$B$14,"")</f>
        <v>Bob</v>
      </c>
    </row>
    <row r="17" spans="1:13" s="162" customFormat="1">
      <c r="A17" s="164" t="str">
        <f>IF($E17&lt;&gt;"",'A COMPLETER'!$B$4,"")</f>
        <v>OPA</v>
      </c>
      <c r="B17" s="164" t="str">
        <f>IF($E17&lt;&gt;"",'A COMPLETER'!$B$5,"")</f>
        <v>RE999</v>
      </c>
      <c r="C17" s="164" t="str">
        <f>IF(E17&lt;&gt;"",'A COMPLETER'!$B$6,"")</f>
        <v>TEST PLANNINGS</v>
      </c>
      <c r="D17" s="163" t="str">
        <f>IF(AND('TCD Suivi J'!A17&lt;&gt;"",'TCD Suivi J'!A17&lt;&gt;"(vide)"),'TCD Suivi J'!A17,"")</f>
        <v/>
      </c>
      <c r="E17" s="165" t="str">
        <f>IFERROR(VLOOKUP($D17,Enq.!$A:$D,2,FALSE),"N° DE PLANNING NON RENSEIGNE DANS LISTE ENQ.")</f>
        <v>N° DE PLANNING NON RENSEIGNE DANS LISTE ENQ.</v>
      </c>
      <c r="F17" s="163" t="str">
        <f>IFERROR(UPPER(VLOOKUP($D17,Enq.!$A:$D,3,FALSE)),"")</f>
        <v/>
      </c>
      <c r="G17" s="163" t="str">
        <f>IFERROR(UPPER(VLOOKUP($D17,Enq.!$A:$D,4,FALSE)),"")</f>
        <v/>
      </c>
      <c r="H17" s="166" t="str">
        <f>IF(AND('TCD Suivi J'!A17&lt;&gt;"",'TCD Suivi J'!A17&lt;&gt;"(vide)"),'TCD Suivi J'!C17,"")</f>
        <v/>
      </c>
      <c r="I17" s="167" t="str">
        <f>IF(AND('TCD Suivi J'!A17&lt;&gt;"",'TCD Suivi J'!A17&lt;&gt;"(vide)"),'TCD Suivi J'!B17,"")</f>
        <v/>
      </c>
      <c r="J17" s="158" t="str">
        <f t="shared" si="0"/>
        <v/>
      </c>
      <c r="K17" s="158" t="str">
        <f t="shared" si="1"/>
        <v/>
      </c>
      <c r="L17" s="158" t="str">
        <f t="shared" si="2"/>
        <v/>
      </c>
      <c r="M17" s="168" t="str">
        <f>IF(E17&lt;&gt;"",'A COMPLETER'!$B$14,"")</f>
        <v>Bob</v>
      </c>
    </row>
    <row r="18" spans="1:13" s="162" customFormat="1">
      <c r="A18" s="164" t="str">
        <f>IF($E18&lt;&gt;"",'A COMPLETER'!$B$4,"")</f>
        <v>OPA</v>
      </c>
      <c r="B18" s="164" t="str">
        <f>IF($E18&lt;&gt;"",'A COMPLETER'!$B$5,"")</f>
        <v>RE999</v>
      </c>
      <c r="C18" s="164" t="str">
        <f>IF(E18&lt;&gt;"",'A COMPLETER'!$B$6,"")</f>
        <v>TEST PLANNINGS</v>
      </c>
      <c r="D18" s="163" t="str">
        <f>IF(AND('TCD Suivi J'!A18&lt;&gt;"",'TCD Suivi J'!A18&lt;&gt;"(vide)"),'TCD Suivi J'!A18,"")</f>
        <v/>
      </c>
      <c r="E18" s="165" t="str">
        <f>IFERROR(VLOOKUP($D18,Enq.!$A:$D,2,FALSE),"N° DE PLANNING NON RENSEIGNE DANS LISTE ENQ.")</f>
        <v>N° DE PLANNING NON RENSEIGNE DANS LISTE ENQ.</v>
      </c>
      <c r="F18" s="163" t="str">
        <f>IFERROR(UPPER(VLOOKUP($D18,Enq.!$A:$D,3,FALSE)),"")</f>
        <v/>
      </c>
      <c r="G18" s="163" t="str">
        <f>IFERROR(UPPER(VLOOKUP($D18,Enq.!$A:$D,4,FALSE)),"")</f>
        <v/>
      </c>
      <c r="H18" s="166" t="str">
        <f>IF(AND('TCD Suivi J'!A18&lt;&gt;"",'TCD Suivi J'!A18&lt;&gt;"(vide)"),'TCD Suivi J'!C18,"")</f>
        <v/>
      </c>
      <c r="I18" s="167" t="str">
        <f>IF(AND('TCD Suivi J'!A18&lt;&gt;"",'TCD Suivi J'!A18&lt;&gt;"(vide)"),'TCD Suivi J'!B18,"")</f>
        <v/>
      </c>
      <c r="J18" s="158" t="str">
        <f t="shared" si="0"/>
        <v/>
      </c>
      <c r="K18" s="158" t="str">
        <f t="shared" si="1"/>
        <v/>
      </c>
      <c r="L18" s="158" t="str">
        <f t="shared" si="2"/>
        <v/>
      </c>
      <c r="M18" s="168" t="str">
        <f>IF(E18&lt;&gt;"",'A COMPLETER'!$B$14,"")</f>
        <v>Bob</v>
      </c>
    </row>
    <row r="19" spans="1:13" s="162" customFormat="1">
      <c r="A19" s="164" t="str">
        <f>IF($E19&lt;&gt;"",'A COMPLETER'!$B$4,"")</f>
        <v>OPA</v>
      </c>
      <c r="B19" s="164" t="str">
        <f>IF($E19&lt;&gt;"",'A COMPLETER'!$B$5,"")</f>
        <v>RE999</v>
      </c>
      <c r="C19" s="164" t="str">
        <f>IF(E19&lt;&gt;"",'A COMPLETER'!$B$6,"")</f>
        <v>TEST PLANNINGS</v>
      </c>
      <c r="D19" s="163" t="str">
        <f>IF(AND('TCD Suivi J'!A19&lt;&gt;"",'TCD Suivi J'!A19&lt;&gt;"(vide)"),'TCD Suivi J'!A19,"")</f>
        <v/>
      </c>
      <c r="E19" s="165" t="str">
        <f>IFERROR(VLOOKUP($D19,Enq.!$A:$D,2,FALSE),"N° DE PLANNING NON RENSEIGNE DANS LISTE ENQ.")</f>
        <v>N° DE PLANNING NON RENSEIGNE DANS LISTE ENQ.</v>
      </c>
      <c r="F19" s="163" t="str">
        <f>IFERROR(UPPER(VLOOKUP($D19,Enq.!$A:$D,3,FALSE)),"")</f>
        <v/>
      </c>
      <c r="G19" s="163" t="str">
        <f>IFERROR(UPPER(VLOOKUP($D19,Enq.!$A:$D,4,FALSE)),"")</f>
        <v/>
      </c>
      <c r="H19" s="166" t="str">
        <f>IF(AND('TCD Suivi J'!A19&lt;&gt;"",'TCD Suivi J'!A19&lt;&gt;"(vide)"),'TCD Suivi J'!C19,"")</f>
        <v/>
      </c>
      <c r="I19" s="167" t="str">
        <f>IF(AND('TCD Suivi J'!A19&lt;&gt;"",'TCD Suivi J'!A19&lt;&gt;"(vide)"),'TCD Suivi J'!B19,"")</f>
        <v/>
      </c>
      <c r="J19" s="158" t="str">
        <f t="shared" si="0"/>
        <v/>
      </c>
      <c r="K19" s="158" t="str">
        <f t="shared" si="1"/>
        <v/>
      </c>
      <c r="L19" s="158" t="str">
        <f t="shared" si="2"/>
        <v/>
      </c>
      <c r="M19" s="168" t="str">
        <f>IF(E19&lt;&gt;"",'A COMPLETER'!$B$14,"")</f>
        <v>Bob</v>
      </c>
    </row>
    <row r="20" spans="1:13" s="162" customFormat="1">
      <c r="A20" s="164" t="str">
        <f>IF($E20&lt;&gt;"",'A COMPLETER'!$B$4,"")</f>
        <v>OPA</v>
      </c>
      <c r="B20" s="164" t="str">
        <f>IF($E20&lt;&gt;"",'A COMPLETER'!$B$5,"")</f>
        <v>RE999</v>
      </c>
      <c r="C20" s="164" t="str">
        <f>IF(E20&lt;&gt;"",'A COMPLETER'!$B$6,"")</f>
        <v>TEST PLANNINGS</v>
      </c>
      <c r="D20" s="163" t="str">
        <f>IF(AND('TCD Suivi J'!A20&lt;&gt;"",'TCD Suivi J'!A20&lt;&gt;"(vide)"),'TCD Suivi J'!A20,"")</f>
        <v/>
      </c>
      <c r="E20" s="165" t="str">
        <f>IFERROR(VLOOKUP($D20,Enq.!$A:$D,2,FALSE),"N° DE PLANNING NON RENSEIGNE DANS LISTE ENQ.")</f>
        <v>N° DE PLANNING NON RENSEIGNE DANS LISTE ENQ.</v>
      </c>
      <c r="F20" s="163" t="str">
        <f>IFERROR(UPPER(VLOOKUP($D20,Enq.!$A:$D,3,FALSE)),"")</f>
        <v/>
      </c>
      <c r="G20" s="163" t="str">
        <f>IFERROR(UPPER(VLOOKUP($D20,Enq.!$A:$D,4,FALSE)),"")</f>
        <v/>
      </c>
      <c r="H20" s="166" t="str">
        <f>IF(AND('TCD Suivi J'!A20&lt;&gt;"",'TCD Suivi J'!A20&lt;&gt;"(vide)"),'TCD Suivi J'!C20,"")</f>
        <v/>
      </c>
      <c r="I20" s="167" t="str">
        <f>IF(AND('TCD Suivi J'!A20&lt;&gt;"",'TCD Suivi J'!A20&lt;&gt;"(vide)"),'TCD Suivi J'!B20,"")</f>
        <v/>
      </c>
      <c r="J20" s="158" t="str">
        <f t="shared" si="0"/>
        <v/>
      </c>
      <c r="K20" s="158" t="str">
        <f t="shared" si="1"/>
        <v/>
      </c>
      <c r="L20" s="158" t="str">
        <f t="shared" si="2"/>
        <v/>
      </c>
      <c r="M20" s="168" t="str">
        <f>IF(E20&lt;&gt;"",'A COMPLETER'!$B$14,"")</f>
        <v>Bob</v>
      </c>
    </row>
    <row r="21" spans="1:13" s="162" customFormat="1">
      <c r="A21" s="164" t="str">
        <f>IF($E21&lt;&gt;"",'A COMPLETER'!$B$4,"")</f>
        <v>OPA</v>
      </c>
      <c r="B21" s="164" t="str">
        <f>IF($E21&lt;&gt;"",'A COMPLETER'!$B$5,"")</f>
        <v>RE999</v>
      </c>
      <c r="C21" s="164" t="str">
        <f>IF(E21&lt;&gt;"",'A COMPLETER'!$B$6,"")</f>
        <v>TEST PLANNINGS</v>
      </c>
      <c r="D21" s="163" t="str">
        <f>IF(AND('TCD Suivi J'!A21&lt;&gt;"",'TCD Suivi J'!A21&lt;&gt;"(vide)"),'TCD Suivi J'!A21,"")</f>
        <v/>
      </c>
      <c r="E21" s="165" t="str">
        <f>IFERROR(VLOOKUP($D21,Enq.!$A:$D,2,FALSE),"N° DE PLANNING NON RENSEIGNE DANS LISTE ENQ.")</f>
        <v>N° DE PLANNING NON RENSEIGNE DANS LISTE ENQ.</v>
      </c>
      <c r="F21" s="163" t="str">
        <f>IFERROR(UPPER(VLOOKUP($D21,Enq.!$A:$D,3,FALSE)),"")</f>
        <v/>
      </c>
      <c r="G21" s="163" t="str">
        <f>IFERROR(UPPER(VLOOKUP($D21,Enq.!$A:$D,4,FALSE)),"")</f>
        <v/>
      </c>
      <c r="H21" s="166" t="str">
        <f>IF(AND('TCD Suivi J'!A21&lt;&gt;"",'TCD Suivi J'!A21&lt;&gt;"(vide)"),'TCD Suivi J'!C21,"")</f>
        <v/>
      </c>
      <c r="I21" s="167" t="str">
        <f>IF(AND('TCD Suivi J'!A21&lt;&gt;"",'TCD Suivi J'!A21&lt;&gt;"(vide)"),'TCD Suivi J'!B21,"")</f>
        <v/>
      </c>
      <c r="J21" s="158" t="str">
        <f t="shared" si="0"/>
        <v/>
      </c>
      <c r="K21" s="158" t="str">
        <f t="shared" si="1"/>
        <v/>
      </c>
      <c r="L21" s="158" t="str">
        <f t="shared" si="2"/>
        <v/>
      </c>
      <c r="M21" s="168" t="str">
        <f>IF(E21&lt;&gt;"",'A COMPLETER'!$B$14,"")</f>
        <v>Bob</v>
      </c>
    </row>
  </sheetData>
  <conditionalFormatting sqref="E1:E1048576">
    <cfRule type="containsText" dxfId="0" priority="1" operator="containsText" text="N°">
      <formula>NOT(ISERROR(SEARCH("N°",E1)))</formula>
    </cfRule>
  </conditionalFormatting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9"/>
  <dimension ref="A1:G81"/>
  <sheetViews>
    <sheetView workbookViewId="0">
      <selection activeCell="D13" sqref="D13"/>
    </sheetView>
  </sheetViews>
  <sheetFormatPr baseColWidth="10" defaultRowHeight="15"/>
  <cols>
    <col min="1" max="1" width="23" bestFit="1" customWidth="1"/>
    <col min="2" max="3" width="8.85546875" style="155" bestFit="1" customWidth="1"/>
    <col min="4" max="5" width="9.140625" style="155" bestFit="1" customWidth="1"/>
    <col min="6" max="6" width="5.5703125" style="155" customWidth="1"/>
    <col min="7" max="7" width="6.28515625" style="155" customWidth="1"/>
  </cols>
  <sheetData>
    <row r="1" spans="1:7" s="4" customFormat="1" ht="55.5" customHeight="1">
      <c r="A1" s="161" t="s">
        <v>127</v>
      </c>
      <c r="B1" s="6" t="s">
        <v>128</v>
      </c>
      <c r="C1" s="6" t="s">
        <v>129</v>
      </c>
      <c r="D1" s="6" t="s">
        <v>130</v>
      </c>
      <c r="E1" s="6" t="s">
        <v>131</v>
      </c>
      <c r="F1" s="6" t="s">
        <v>132</v>
      </c>
      <c r="G1" s="4" t="s">
        <v>133</v>
      </c>
    </row>
    <row r="2" spans="1:7">
      <c r="A2" s="1">
        <v>1</v>
      </c>
      <c r="B2" s="155">
        <v>3.8833333333333302</v>
      </c>
      <c r="C2" s="155">
        <v>0.66666666666666763</v>
      </c>
      <c r="D2" s="155">
        <v>0.28333333333333499</v>
      </c>
      <c r="E2" s="155">
        <v>0</v>
      </c>
      <c r="F2" s="155">
        <v>23.016666666666669</v>
      </c>
      <c r="G2" s="155">
        <v>2</v>
      </c>
    </row>
    <row r="3" spans="1:7">
      <c r="A3" s="1">
        <v>2</v>
      </c>
      <c r="B3" s="155">
        <v>3.8833333333333302</v>
      </c>
      <c r="C3" s="155">
        <v>0.66666666666666763</v>
      </c>
      <c r="D3" s="155">
        <v>0.28333333333333499</v>
      </c>
      <c r="E3" s="155">
        <v>0</v>
      </c>
      <c r="F3" s="155">
        <v>23.016666666666669</v>
      </c>
      <c r="G3" s="155">
        <v>2</v>
      </c>
    </row>
    <row r="4" spans="1:7">
      <c r="A4" s="1">
        <v>3</v>
      </c>
      <c r="B4" s="155">
        <v>3.8833333333333302</v>
      </c>
      <c r="C4" s="155">
        <v>0.66666666666666763</v>
      </c>
      <c r="D4" s="155">
        <v>0.28333333333333499</v>
      </c>
      <c r="E4" s="155">
        <v>0</v>
      </c>
      <c r="F4" s="155">
        <v>23.016666666666669</v>
      </c>
      <c r="G4" s="155">
        <v>2</v>
      </c>
    </row>
    <row r="5" spans="1:7">
      <c r="A5" s="1">
        <v>4</v>
      </c>
      <c r="B5" s="155">
        <v>3.8833333333333302</v>
      </c>
      <c r="C5" s="155">
        <v>0.66666666666666763</v>
      </c>
      <c r="D5" s="155">
        <v>0.28333333333333499</v>
      </c>
      <c r="E5" s="155">
        <v>0</v>
      </c>
      <c r="F5" s="155">
        <v>23.016666666666669</v>
      </c>
      <c r="G5" s="155">
        <v>2</v>
      </c>
    </row>
    <row r="6" spans="1:7">
      <c r="A6" s="1">
        <v>5</v>
      </c>
      <c r="B6" s="155">
        <v>0.70000000000000018</v>
      </c>
      <c r="C6" s="155">
        <v>0.31666666666666621</v>
      </c>
      <c r="D6" s="155">
        <v>9.9999999999999645E-2</v>
      </c>
      <c r="E6" s="155">
        <v>0</v>
      </c>
      <c r="F6" s="155">
        <v>1.116666666666666</v>
      </c>
      <c r="G6" s="155">
        <v>0</v>
      </c>
    </row>
    <row r="7" spans="1:7">
      <c r="A7" s="1" t="s">
        <v>134</v>
      </c>
      <c r="B7" s="155">
        <v>16.23333333333332</v>
      </c>
      <c r="C7" s="155">
        <v>2.9833333333333369</v>
      </c>
      <c r="D7" s="155">
        <v>1.2333333333333396</v>
      </c>
      <c r="E7" s="155">
        <v>0</v>
      </c>
      <c r="F7" s="155">
        <v>93.183333333333337</v>
      </c>
      <c r="G7" s="155">
        <v>8</v>
      </c>
    </row>
    <row r="8" spans="1:7">
      <c r="B8"/>
      <c r="C8"/>
      <c r="D8"/>
      <c r="E8"/>
      <c r="F8"/>
      <c r="G8"/>
    </row>
    <row r="9" spans="1:7">
      <c r="B9"/>
      <c r="C9"/>
      <c r="D9"/>
      <c r="E9"/>
      <c r="F9"/>
      <c r="G9"/>
    </row>
    <row r="10" spans="1:7">
      <c r="B10"/>
      <c r="C10"/>
      <c r="D10"/>
      <c r="E10"/>
      <c r="F10"/>
      <c r="G10"/>
    </row>
    <row r="11" spans="1:7">
      <c r="B11"/>
      <c r="C11"/>
      <c r="D11"/>
      <c r="E11"/>
      <c r="F11"/>
      <c r="G11"/>
    </row>
    <row r="12" spans="1:7">
      <c r="B12"/>
      <c r="C12"/>
      <c r="D12"/>
      <c r="E12"/>
      <c r="F12"/>
      <c r="G12"/>
    </row>
    <row r="13" spans="1:7">
      <c r="B13"/>
      <c r="C13"/>
      <c r="D13"/>
      <c r="E13"/>
      <c r="F13"/>
      <c r="G13"/>
    </row>
    <row r="14" spans="1:7">
      <c r="B14"/>
      <c r="C14"/>
      <c r="D14"/>
      <c r="E14"/>
      <c r="F14"/>
      <c r="G14"/>
    </row>
    <row r="15" spans="1:7">
      <c r="B15"/>
      <c r="C15"/>
      <c r="D15"/>
      <c r="E15"/>
      <c r="F15"/>
      <c r="G15"/>
    </row>
    <row r="16" spans="1:7">
      <c r="B16"/>
      <c r="C16"/>
      <c r="D16"/>
      <c r="E16"/>
      <c r="F16"/>
      <c r="G16"/>
    </row>
    <row r="17" spans="2:7">
      <c r="B17"/>
      <c r="C17"/>
      <c r="D17"/>
      <c r="E17"/>
      <c r="F17"/>
      <c r="G17"/>
    </row>
    <row r="18" spans="2:7">
      <c r="B18"/>
      <c r="C18"/>
      <c r="D18"/>
      <c r="E18"/>
      <c r="F18"/>
      <c r="G18"/>
    </row>
    <row r="19" spans="2:7">
      <c r="B19"/>
      <c r="C19"/>
      <c r="D19"/>
      <c r="E19"/>
      <c r="F19"/>
      <c r="G19"/>
    </row>
    <row r="20" spans="2:7">
      <c r="B20"/>
      <c r="C20"/>
      <c r="D20"/>
      <c r="E20"/>
      <c r="F20"/>
      <c r="G20"/>
    </row>
    <row r="21" spans="2:7">
      <c r="B21"/>
      <c r="C21"/>
      <c r="D21"/>
      <c r="E21"/>
      <c r="F21"/>
      <c r="G21"/>
    </row>
    <row r="22" spans="2:7">
      <c r="B22"/>
      <c r="C22"/>
      <c r="D22"/>
      <c r="E22"/>
      <c r="F22"/>
      <c r="G22"/>
    </row>
    <row r="23" spans="2:7">
      <c r="B23"/>
      <c r="C23"/>
      <c r="D23"/>
      <c r="E23"/>
      <c r="F23"/>
      <c r="G23"/>
    </row>
    <row r="24" spans="2:7">
      <c r="B24"/>
      <c r="C24"/>
      <c r="D24"/>
      <c r="E24"/>
      <c r="F24"/>
      <c r="G24"/>
    </row>
    <row r="25" spans="2:7">
      <c r="B25"/>
      <c r="C25"/>
      <c r="D25"/>
      <c r="E25"/>
      <c r="F25"/>
      <c r="G25"/>
    </row>
    <row r="26" spans="2:7">
      <c r="B26"/>
      <c r="C26"/>
      <c r="D26"/>
      <c r="E26"/>
      <c r="F26"/>
      <c r="G26"/>
    </row>
    <row r="27" spans="2:7">
      <c r="B27"/>
      <c r="C27"/>
      <c r="D27"/>
      <c r="E27"/>
      <c r="F27"/>
      <c r="G27"/>
    </row>
    <row r="28" spans="2:7">
      <c r="B28"/>
      <c r="C28"/>
      <c r="D28"/>
      <c r="E28"/>
      <c r="F28"/>
      <c r="G28"/>
    </row>
    <row r="29" spans="2:7">
      <c r="B29"/>
      <c r="C29"/>
      <c r="D29"/>
      <c r="E29"/>
      <c r="F29"/>
      <c r="G29"/>
    </row>
    <row r="30" spans="2:7">
      <c r="B30"/>
      <c r="C30"/>
      <c r="D30"/>
      <c r="E30"/>
      <c r="F30"/>
    </row>
    <row r="31" spans="2:7">
      <c r="B31"/>
      <c r="C31"/>
      <c r="D31"/>
      <c r="E31"/>
      <c r="F31"/>
    </row>
    <row r="32" spans="2:7">
      <c r="B32"/>
      <c r="C32"/>
      <c r="D32"/>
      <c r="E32"/>
      <c r="F32"/>
    </row>
    <row r="33" spans="2:6">
      <c r="B33"/>
      <c r="C33"/>
      <c r="D33"/>
      <c r="E33"/>
      <c r="F33"/>
    </row>
    <row r="34" spans="2:6">
      <c r="B34"/>
      <c r="C34"/>
      <c r="D34"/>
      <c r="E34"/>
      <c r="F34"/>
    </row>
    <row r="35" spans="2:6">
      <c r="B35"/>
      <c r="C35"/>
      <c r="D35"/>
      <c r="E35"/>
      <c r="F35"/>
    </row>
    <row r="36" spans="2:6">
      <c r="B36"/>
      <c r="C36"/>
      <c r="D36"/>
      <c r="E36"/>
      <c r="F36"/>
    </row>
    <row r="37" spans="2:6">
      <c r="B37"/>
      <c r="C37"/>
      <c r="D37"/>
      <c r="E37"/>
      <c r="F37"/>
    </row>
    <row r="38" spans="2:6">
      <c r="B38"/>
      <c r="C38"/>
      <c r="D38"/>
      <c r="E38"/>
      <c r="F38"/>
    </row>
    <row r="39" spans="2:6">
      <c r="B39"/>
      <c r="C39"/>
      <c r="D39"/>
      <c r="E39"/>
      <c r="F39"/>
    </row>
    <row r="40" spans="2:6">
      <c r="B40"/>
      <c r="C40"/>
      <c r="D40"/>
      <c r="E40"/>
      <c r="F40"/>
    </row>
    <row r="41" spans="2:6">
      <c r="B41"/>
      <c r="C41"/>
      <c r="D41"/>
      <c r="E41"/>
      <c r="F41"/>
    </row>
    <row r="42" spans="2:6">
      <c r="B42"/>
      <c r="C42"/>
      <c r="D42"/>
      <c r="E42"/>
      <c r="F42"/>
    </row>
    <row r="43" spans="2:6">
      <c r="B43"/>
      <c r="C43"/>
      <c r="D43"/>
      <c r="E43"/>
      <c r="F43"/>
    </row>
    <row r="44" spans="2:6">
      <c r="B44"/>
      <c r="C44"/>
      <c r="D44"/>
      <c r="E44"/>
      <c r="F44"/>
    </row>
    <row r="45" spans="2:6">
      <c r="B45"/>
      <c r="C45"/>
      <c r="D45"/>
      <c r="E45"/>
      <c r="F45"/>
    </row>
    <row r="46" spans="2:6">
      <c r="B46"/>
      <c r="C46"/>
      <c r="D46"/>
      <c r="E46"/>
      <c r="F46"/>
    </row>
    <row r="47" spans="2:6">
      <c r="B47"/>
      <c r="C47"/>
      <c r="D47"/>
      <c r="E47"/>
      <c r="F47"/>
    </row>
    <row r="48" spans="2:6">
      <c r="B48"/>
      <c r="C48"/>
      <c r="D48"/>
      <c r="E48"/>
      <c r="F48"/>
    </row>
    <row r="49" spans="2:6">
      <c r="B49"/>
      <c r="C49"/>
      <c r="D49"/>
      <c r="E49"/>
      <c r="F49"/>
    </row>
    <row r="50" spans="2:6">
      <c r="B50"/>
      <c r="C50"/>
      <c r="D50"/>
      <c r="E50"/>
      <c r="F50"/>
    </row>
    <row r="51" spans="2:6">
      <c r="B51"/>
      <c r="C51"/>
      <c r="D51"/>
      <c r="E51"/>
      <c r="F51"/>
    </row>
    <row r="52" spans="2:6">
      <c r="B52"/>
      <c r="C52"/>
      <c r="D52"/>
      <c r="E52"/>
      <c r="F52"/>
    </row>
    <row r="53" spans="2:6">
      <c r="B53"/>
      <c r="C53"/>
      <c r="D53"/>
      <c r="E53"/>
      <c r="F53"/>
    </row>
    <row r="54" spans="2:6">
      <c r="B54"/>
      <c r="C54"/>
      <c r="D54"/>
      <c r="E54"/>
      <c r="F54"/>
    </row>
    <row r="55" spans="2:6">
      <c r="B55"/>
      <c r="C55"/>
      <c r="D55"/>
      <c r="E55"/>
      <c r="F55"/>
    </row>
    <row r="56" spans="2:6">
      <c r="B56"/>
      <c r="C56"/>
      <c r="D56"/>
      <c r="E56"/>
      <c r="F56"/>
    </row>
    <row r="57" spans="2:6">
      <c r="B57"/>
      <c r="C57"/>
      <c r="D57"/>
      <c r="E57"/>
      <c r="F57"/>
    </row>
    <row r="58" spans="2:6">
      <c r="B58"/>
      <c r="C58"/>
      <c r="D58"/>
      <c r="E58"/>
      <c r="F58"/>
    </row>
    <row r="59" spans="2:6">
      <c r="B59"/>
      <c r="C59"/>
      <c r="D59"/>
      <c r="E59"/>
      <c r="F59"/>
    </row>
    <row r="60" spans="2:6">
      <c r="B60"/>
      <c r="C60"/>
      <c r="D60"/>
      <c r="E60"/>
      <c r="F60"/>
    </row>
    <row r="61" spans="2:6">
      <c r="B61"/>
      <c r="C61"/>
      <c r="D61"/>
      <c r="E61"/>
      <c r="F61"/>
    </row>
    <row r="62" spans="2:6">
      <c r="B62"/>
      <c r="C62"/>
      <c r="D62"/>
      <c r="E62"/>
      <c r="F62"/>
    </row>
    <row r="63" spans="2:6">
      <c r="B63"/>
      <c r="C63"/>
      <c r="D63"/>
      <c r="E63"/>
      <c r="F63"/>
    </row>
    <row r="64" spans="2:6">
      <c r="B64"/>
      <c r="C64"/>
      <c r="D64"/>
      <c r="E64"/>
      <c r="F64"/>
    </row>
    <row r="65" spans="2:6">
      <c r="B65"/>
      <c r="C65"/>
      <c r="D65"/>
      <c r="E65"/>
      <c r="F65"/>
    </row>
    <row r="66" spans="2:6">
      <c r="B66"/>
      <c r="C66"/>
      <c r="D66"/>
      <c r="E66"/>
      <c r="F66"/>
    </row>
    <row r="67" spans="2:6">
      <c r="B67"/>
      <c r="C67"/>
      <c r="D67"/>
      <c r="E67"/>
      <c r="F67"/>
    </row>
    <row r="68" spans="2:6">
      <c r="B68"/>
      <c r="C68"/>
      <c r="D68"/>
      <c r="E68"/>
      <c r="F68"/>
    </row>
    <row r="69" spans="2:6">
      <c r="B69"/>
      <c r="C69"/>
      <c r="D69"/>
      <c r="E69"/>
      <c r="F69"/>
    </row>
    <row r="70" spans="2:6">
      <c r="B70"/>
      <c r="C70"/>
      <c r="D70"/>
      <c r="E70"/>
      <c r="F70"/>
    </row>
    <row r="71" spans="2:6">
      <c r="B71"/>
      <c r="C71"/>
      <c r="D71"/>
      <c r="E71"/>
      <c r="F71"/>
    </row>
    <row r="72" spans="2:6">
      <c r="B72"/>
      <c r="C72"/>
      <c r="D72"/>
      <c r="E72"/>
      <c r="F72"/>
    </row>
    <row r="73" spans="2:6">
      <c r="B73"/>
      <c r="C73"/>
      <c r="D73"/>
      <c r="E73"/>
      <c r="F73"/>
    </row>
    <row r="74" spans="2:6">
      <c r="B74"/>
      <c r="C74"/>
      <c r="D74"/>
      <c r="E74"/>
      <c r="F74"/>
    </row>
    <row r="75" spans="2:6">
      <c r="B75"/>
      <c r="C75"/>
      <c r="D75"/>
      <c r="E75"/>
      <c r="F75"/>
    </row>
    <row r="76" spans="2:6">
      <c r="B76"/>
      <c r="C76"/>
      <c r="D76"/>
      <c r="E76"/>
      <c r="F76"/>
    </row>
    <row r="77" spans="2:6">
      <c r="B77"/>
      <c r="C77"/>
      <c r="D77"/>
      <c r="E77"/>
      <c r="F77"/>
    </row>
    <row r="78" spans="2:6">
      <c r="B78"/>
      <c r="C78"/>
      <c r="D78"/>
      <c r="E78"/>
      <c r="F78"/>
    </row>
    <row r="79" spans="2:6">
      <c r="B79"/>
      <c r="C79"/>
      <c r="D79"/>
      <c r="E79"/>
      <c r="F79"/>
    </row>
    <row r="80" spans="2:6">
      <c r="B80"/>
      <c r="C80"/>
      <c r="D80"/>
      <c r="E80"/>
      <c r="F80"/>
    </row>
    <row r="81" spans="2:6">
      <c r="B81"/>
      <c r="C81"/>
      <c r="D81"/>
      <c r="E81"/>
      <c r="F8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0"/>
  <dimension ref="A1:C35"/>
  <sheetViews>
    <sheetView workbookViewId="0">
      <selection activeCell="D13" sqref="D13"/>
    </sheetView>
  </sheetViews>
  <sheetFormatPr baseColWidth="10" defaultRowHeight="15"/>
  <cols>
    <col min="1" max="1" width="20.85546875" bestFit="1" customWidth="1"/>
    <col min="2" max="2" width="10.7109375" style="156" customWidth="1"/>
    <col min="3" max="3" width="5.85546875" style="155" customWidth="1"/>
  </cols>
  <sheetData>
    <row r="1" spans="1:3">
      <c r="A1" s="159" t="s">
        <v>103</v>
      </c>
      <c r="B1" s="160" t="s">
        <v>68</v>
      </c>
      <c r="C1" s="155" t="s">
        <v>132</v>
      </c>
    </row>
    <row r="2" spans="1:3">
      <c r="A2">
        <v>1</v>
      </c>
      <c r="B2" s="157">
        <v>40955</v>
      </c>
      <c r="C2" s="155">
        <v>13.75</v>
      </c>
    </row>
    <row r="3" spans="1:3">
      <c r="A3">
        <v>1</v>
      </c>
      <c r="B3" s="157">
        <v>40959</v>
      </c>
      <c r="C3" s="155">
        <v>9.2666666666666657</v>
      </c>
    </row>
    <row r="4" spans="1:3">
      <c r="A4">
        <v>2</v>
      </c>
      <c r="B4" s="157">
        <v>40955</v>
      </c>
      <c r="C4" s="155">
        <v>13.75</v>
      </c>
    </row>
    <row r="5" spans="1:3">
      <c r="A5">
        <v>2</v>
      </c>
      <c r="B5" s="157">
        <v>40959</v>
      </c>
      <c r="C5" s="155">
        <v>9.2666666666666657</v>
      </c>
    </row>
    <row r="6" spans="1:3">
      <c r="A6">
        <v>3</v>
      </c>
      <c r="B6" s="157">
        <v>40955</v>
      </c>
      <c r="C6" s="155">
        <v>13.75</v>
      </c>
    </row>
    <row r="7" spans="1:3">
      <c r="A7">
        <v>3</v>
      </c>
      <c r="B7" s="157">
        <v>40959</v>
      </c>
      <c r="C7" s="155">
        <v>9.2666666666666657</v>
      </c>
    </row>
    <row r="8" spans="1:3">
      <c r="A8">
        <v>4</v>
      </c>
      <c r="B8" s="157">
        <v>40955</v>
      </c>
      <c r="C8" s="155">
        <v>13.75</v>
      </c>
    </row>
    <row r="9" spans="1:3">
      <c r="A9">
        <v>4</v>
      </c>
      <c r="B9" s="157">
        <v>40959</v>
      </c>
      <c r="C9" s="155">
        <v>9.2666666666666657</v>
      </c>
    </row>
    <row r="10" spans="1:3">
      <c r="A10">
        <v>5</v>
      </c>
      <c r="B10" s="157">
        <v>40955</v>
      </c>
      <c r="C10" s="155">
        <v>1.116666666666666</v>
      </c>
    </row>
    <row r="11" spans="1:3">
      <c r="B11"/>
      <c r="C11"/>
    </row>
    <row r="12" spans="1:3">
      <c r="B12"/>
      <c r="C12"/>
    </row>
    <row r="13" spans="1:3">
      <c r="B13"/>
      <c r="C13"/>
    </row>
    <row r="14" spans="1:3">
      <c r="B14"/>
      <c r="C14"/>
    </row>
    <row r="15" spans="1:3">
      <c r="B15"/>
      <c r="C15"/>
    </row>
    <row r="16" spans="1:3">
      <c r="B16"/>
      <c r="C16"/>
    </row>
    <row r="17" spans="2:3">
      <c r="B17"/>
      <c r="C17"/>
    </row>
    <row r="18" spans="2:3">
      <c r="B18"/>
      <c r="C18"/>
    </row>
    <row r="19" spans="2:3">
      <c r="B19"/>
      <c r="C19"/>
    </row>
    <row r="20" spans="2:3">
      <c r="B20"/>
      <c r="C20"/>
    </row>
    <row r="21" spans="2:3">
      <c r="B21"/>
      <c r="C21"/>
    </row>
    <row r="22" spans="2:3">
      <c r="B22"/>
      <c r="C22"/>
    </row>
    <row r="23" spans="2:3">
      <c r="B23"/>
      <c r="C23"/>
    </row>
    <row r="24" spans="2:3">
      <c r="B24"/>
      <c r="C24"/>
    </row>
    <row r="25" spans="2:3">
      <c r="B25"/>
      <c r="C25"/>
    </row>
    <row r="26" spans="2:3">
      <c r="B26"/>
      <c r="C26"/>
    </row>
    <row r="27" spans="2:3">
      <c r="B27"/>
      <c r="C27"/>
    </row>
    <row r="28" spans="2:3">
      <c r="B28"/>
      <c r="C28"/>
    </row>
    <row r="29" spans="2:3">
      <c r="B29"/>
      <c r="C29"/>
    </row>
    <row r="30" spans="2:3">
      <c r="B30"/>
      <c r="C30"/>
    </row>
    <row r="31" spans="2:3">
      <c r="B31"/>
      <c r="C31"/>
    </row>
    <row r="32" spans="2:3">
      <c r="B32"/>
      <c r="C32"/>
    </row>
    <row r="33" spans="2:3">
      <c r="B33"/>
      <c r="C33"/>
    </row>
    <row r="34" spans="2:3">
      <c r="B34"/>
      <c r="C34"/>
    </row>
    <row r="35" spans="2:3">
      <c r="B35"/>
      <c r="C35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3"/>
  <dimension ref="A1:L31"/>
  <sheetViews>
    <sheetView workbookViewId="0">
      <selection activeCell="J15" sqref="J15"/>
    </sheetView>
  </sheetViews>
  <sheetFormatPr baseColWidth="10" defaultRowHeight="15"/>
  <cols>
    <col min="1" max="1" width="8.7109375" customWidth="1"/>
    <col min="2" max="2" width="4.7109375" bestFit="1" customWidth="1"/>
    <col min="3" max="3" width="7.85546875" bestFit="1" customWidth="1"/>
    <col min="4" max="4" width="7.140625" bestFit="1" customWidth="1"/>
    <col min="5" max="5" width="5.7109375" bestFit="1" customWidth="1"/>
    <col min="6" max="6" width="7.7109375" bestFit="1" customWidth="1"/>
    <col min="7" max="7" width="0" hidden="1" customWidth="1"/>
    <col min="8" max="8" width="9.5703125" bestFit="1" customWidth="1"/>
    <col min="9" max="9" width="7" bestFit="1" customWidth="1"/>
    <col min="10" max="10" width="9.5703125" bestFit="1" customWidth="1"/>
    <col min="11" max="11" width="7.5703125" bestFit="1" customWidth="1"/>
    <col min="12" max="12" width="1.140625" bestFit="1" customWidth="1"/>
  </cols>
  <sheetData>
    <row r="1" spans="1:12">
      <c r="A1" s="145">
        <v>1</v>
      </c>
      <c r="B1" s="146" t="s">
        <v>97</v>
      </c>
      <c r="C1" s="146">
        <v>40955</v>
      </c>
      <c r="D1" s="145">
        <v>810</v>
      </c>
      <c r="E1" s="145">
        <v>18</v>
      </c>
      <c r="F1" s="145">
        <v>1</v>
      </c>
      <c r="G1" s="145">
        <v>2</v>
      </c>
      <c r="H1" s="147" t="s">
        <v>102</v>
      </c>
      <c r="I1" s="148">
        <v>0.78333333333333333</v>
      </c>
      <c r="J1" s="147" t="s">
        <v>99</v>
      </c>
      <c r="K1" s="148">
        <v>0.80972222222222223</v>
      </c>
      <c r="L1" s="148"/>
    </row>
    <row r="2" spans="1:12">
      <c r="A2" s="145">
        <v>1</v>
      </c>
      <c r="B2" s="146" t="s">
        <v>100</v>
      </c>
      <c r="C2" s="146">
        <v>40959</v>
      </c>
      <c r="D2" s="145">
        <v>886</v>
      </c>
      <c r="E2" s="145">
        <v>244</v>
      </c>
      <c r="F2" s="145">
        <v>5</v>
      </c>
      <c r="G2" s="145">
        <v>2</v>
      </c>
      <c r="H2" s="147" t="s">
        <v>98</v>
      </c>
      <c r="I2" s="148">
        <v>0.54513888888888895</v>
      </c>
      <c r="J2" s="147" t="s">
        <v>99</v>
      </c>
      <c r="K2" s="148">
        <v>0.56666666666666665</v>
      </c>
      <c r="L2" s="148"/>
    </row>
    <row r="3" spans="1:12">
      <c r="A3" s="145">
        <v>1</v>
      </c>
      <c r="B3" s="146" t="s">
        <v>100</v>
      </c>
      <c r="C3" s="146">
        <v>40959</v>
      </c>
      <c r="D3" s="145">
        <v>887</v>
      </c>
      <c r="E3" s="145">
        <v>244</v>
      </c>
      <c r="F3" s="145">
        <v>5</v>
      </c>
      <c r="G3" s="145">
        <v>1</v>
      </c>
      <c r="H3" s="147" t="s">
        <v>99</v>
      </c>
      <c r="I3" s="148">
        <v>0.5708333333333333</v>
      </c>
      <c r="J3" s="147" t="s">
        <v>98</v>
      </c>
      <c r="K3" s="148">
        <v>0.59166666666666667</v>
      </c>
      <c r="L3" s="148"/>
    </row>
    <row r="4" spans="1:12">
      <c r="A4" s="145">
        <v>1</v>
      </c>
      <c r="B4" s="146" t="s">
        <v>100</v>
      </c>
      <c r="C4" s="146">
        <v>40959</v>
      </c>
      <c r="D4" s="145">
        <v>808</v>
      </c>
      <c r="E4" s="145" t="s">
        <v>101</v>
      </c>
      <c r="F4" s="145">
        <v>2</v>
      </c>
      <c r="G4" s="145">
        <v>2</v>
      </c>
      <c r="H4" s="147" t="s">
        <v>102</v>
      </c>
      <c r="I4" s="148">
        <v>0.72916666666666663</v>
      </c>
      <c r="J4" s="147" t="s">
        <v>99</v>
      </c>
      <c r="K4" s="148">
        <v>0.75277777777777777</v>
      </c>
      <c r="L4" s="148"/>
    </row>
    <row r="5" spans="1:12">
      <c r="A5" s="145">
        <v>1</v>
      </c>
      <c r="B5" s="146" t="s">
        <v>100</v>
      </c>
      <c r="C5" s="146">
        <v>40959</v>
      </c>
      <c r="D5" s="145">
        <v>809</v>
      </c>
      <c r="E5" s="145">
        <v>23</v>
      </c>
      <c r="F5" s="145">
        <v>7</v>
      </c>
      <c r="G5" s="145">
        <v>1</v>
      </c>
      <c r="H5" s="147" t="s">
        <v>99</v>
      </c>
      <c r="I5" s="148">
        <v>0.89930555555555547</v>
      </c>
      <c r="J5" s="147" t="s">
        <v>102</v>
      </c>
      <c r="K5" s="148">
        <v>0.93125000000000002</v>
      </c>
      <c r="L5" s="148"/>
    </row>
    <row r="6" spans="1:12">
      <c r="A6" s="145">
        <v>2</v>
      </c>
      <c r="B6" s="146" t="s">
        <v>97</v>
      </c>
      <c r="C6" s="146">
        <v>40955</v>
      </c>
      <c r="D6" s="145">
        <v>884</v>
      </c>
      <c r="E6" s="145" t="s">
        <v>61</v>
      </c>
      <c r="F6" s="145">
        <v>8</v>
      </c>
      <c r="G6" s="145">
        <v>2</v>
      </c>
      <c r="H6" s="147" t="s">
        <v>98</v>
      </c>
      <c r="I6" s="148">
        <v>0.23680555555555557</v>
      </c>
      <c r="J6" s="147" t="s">
        <v>99</v>
      </c>
      <c r="K6" s="148">
        <v>0.25833333333333336</v>
      </c>
      <c r="L6" s="148"/>
    </row>
    <row r="7" spans="1:12">
      <c r="A7" s="145">
        <v>2</v>
      </c>
      <c r="B7" s="146" t="s">
        <v>97</v>
      </c>
      <c r="C7" s="146">
        <v>40955</v>
      </c>
      <c r="D7" s="145">
        <v>885</v>
      </c>
      <c r="E7" s="145" t="s">
        <v>61</v>
      </c>
      <c r="F7" s="145">
        <v>8</v>
      </c>
      <c r="G7" s="145">
        <v>1</v>
      </c>
      <c r="H7" s="147" t="s">
        <v>99</v>
      </c>
      <c r="I7" s="148">
        <v>0.26250000000000001</v>
      </c>
      <c r="J7" s="147" t="s">
        <v>98</v>
      </c>
      <c r="K7" s="148">
        <v>0.28333333333333333</v>
      </c>
      <c r="L7" s="148"/>
    </row>
    <row r="8" spans="1:12">
      <c r="A8" s="145">
        <v>2</v>
      </c>
      <c r="B8" s="146" t="s">
        <v>97</v>
      </c>
      <c r="C8" s="146">
        <v>40955</v>
      </c>
      <c r="D8" s="145">
        <v>809</v>
      </c>
      <c r="E8" s="145">
        <v>18</v>
      </c>
      <c r="F8" s="145">
        <v>1</v>
      </c>
      <c r="G8" s="145">
        <v>1</v>
      </c>
      <c r="H8" s="147" t="s">
        <v>99</v>
      </c>
      <c r="I8" s="148">
        <v>0.75694444444444453</v>
      </c>
      <c r="J8" s="147" t="s">
        <v>102</v>
      </c>
      <c r="K8" s="148">
        <v>0.77986111111111101</v>
      </c>
      <c r="L8" s="148"/>
    </row>
    <row r="9" spans="1:12">
      <c r="A9" s="145">
        <v>2</v>
      </c>
      <c r="B9" s="146" t="s">
        <v>97</v>
      </c>
      <c r="C9" s="146">
        <v>40955</v>
      </c>
      <c r="D9" s="145">
        <v>810</v>
      </c>
      <c r="E9" s="145">
        <v>18</v>
      </c>
      <c r="F9" s="145">
        <v>1</v>
      </c>
      <c r="G9" s="145">
        <v>2</v>
      </c>
      <c r="H9" s="147" t="s">
        <v>102</v>
      </c>
      <c r="I9" s="148">
        <v>0.78333333333333333</v>
      </c>
      <c r="J9" s="147" t="s">
        <v>99</v>
      </c>
      <c r="K9" s="148">
        <v>0.80972222222222223</v>
      </c>
      <c r="L9" s="148"/>
    </row>
    <row r="10" spans="1:12">
      <c r="A10" s="145">
        <v>2</v>
      </c>
      <c r="B10" s="146" t="s">
        <v>100</v>
      </c>
      <c r="C10" s="146">
        <v>40959</v>
      </c>
      <c r="D10" s="145">
        <v>886</v>
      </c>
      <c r="E10" s="145">
        <v>244</v>
      </c>
      <c r="F10" s="145">
        <v>5</v>
      </c>
      <c r="G10" s="145">
        <v>2</v>
      </c>
      <c r="H10" s="147" t="s">
        <v>98</v>
      </c>
      <c r="I10" s="148">
        <v>0.54513888888888895</v>
      </c>
      <c r="J10" s="147" t="s">
        <v>99</v>
      </c>
      <c r="K10" s="148">
        <v>0.56666666666666665</v>
      </c>
      <c r="L10" s="148"/>
    </row>
    <row r="11" spans="1:12">
      <c r="A11" s="145">
        <v>2</v>
      </c>
      <c r="B11" s="146" t="s">
        <v>100</v>
      </c>
      <c r="C11" s="146">
        <v>40959</v>
      </c>
      <c r="D11" s="145">
        <v>887</v>
      </c>
      <c r="E11" s="145">
        <v>244</v>
      </c>
      <c r="F11" s="145">
        <v>5</v>
      </c>
      <c r="G11" s="145">
        <v>1</v>
      </c>
      <c r="H11" s="147" t="s">
        <v>99</v>
      </c>
      <c r="I11" s="148">
        <v>0.5708333333333333</v>
      </c>
      <c r="J11" s="147" t="s">
        <v>98</v>
      </c>
      <c r="K11" s="148">
        <v>0.59166666666666667</v>
      </c>
      <c r="L11" s="148"/>
    </row>
    <row r="12" spans="1:12">
      <c r="A12" s="145">
        <v>2</v>
      </c>
      <c r="B12" s="146" t="s">
        <v>100</v>
      </c>
      <c r="C12" s="146">
        <v>40959</v>
      </c>
      <c r="D12" s="145">
        <v>808</v>
      </c>
      <c r="E12" s="145" t="s">
        <v>101</v>
      </c>
      <c r="F12" s="145">
        <v>2</v>
      </c>
      <c r="G12" s="145">
        <v>2</v>
      </c>
      <c r="H12" s="147" t="s">
        <v>102</v>
      </c>
      <c r="I12" s="148">
        <v>0.72916666666666663</v>
      </c>
      <c r="J12" s="147" t="s">
        <v>99</v>
      </c>
      <c r="K12" s="148">
        <v>0.75277777777777777</v>
      </c>
      <c r="L12" s="148"/>
    </row>
    <row r="13" spans="1:12">
      <c r="A13" s="145">
        <v>2</v>
      </c>
      <c r="B13" s="146" t="s">
        <v>100</v>
      </c>
      <c r="C13" s="146">
        <v>40959</v>
      </c>
      <c r="D13" s="145">
        <v>809</v>
      </c>
      <c r="E13" s="145">
        <v>23</v>
      </c>
      <c r="F13" s="145">
        <v>7</v>
      </c>
      <c r="G13" s="145">
        <v>1</v>
      </c>
      <c r="H13" s="147" t="s">
        <v>99</v>
      </c>
      <c r="I13" s="148">
        <v>0.89930555555555547</v>
      </c>
      <c r="J13" s="147" t="s">
        <v>102</v>
      </c>
      <c r="K13" s="148">
        <v>0.93125000000000002</v>
      </c>
      <c r="L13" s="148"/>
    </row>
    <row r="14" spans="1:12">
      <c r="A14" s="145">
        <v>3</v>
      </c>
      <c r="B14" s="146" t="s">
        <v>97</v>
      </c>
      <c r="C14" s="146">
        <v>40955</v>
      </c>
      <c r="D14" s="145">
        <v>884</v>
      </c>
      <c r="E14" s="145" t="s">
        <v>61</v>
      </c>
      <c r="F14" s="145">
        <v>8</v>
      </c>
      <c r="G14" s="145">
        <v>2</v>
      </c>
      <c r="H14" s="147" t="s">
        <v>98</v>
      </c>
      <c r="I14" s="148">
        <v>0.23680555555555557</v>
      </c>
      <c r="J14" s="147" t="s">
        <v>99</v>
      </c>
      <c r="K14" s="148">
        <v>0.25833333333333336</v>
      </c>
      <c r="L14" s="148"/>
    </row>
    <row r="15" spans="1:12">
      <c r="A15" s="145">
        <v>3</v>
      </c>
      <c r="B15" s="146" t="s">
        <v>97</v>
      </c>
      <c r="C15" s="146">
        <v>40955</v>
      </c>
      <c r="D15" s="145">
        <v>885</v>
      </c>
      <c r="E15" s="145" t="s">
        <v>61</v>
      </c>
      <c r="F15" s="145">
        <v>8</v>
      </c>
      <c r="G15" s="145">
        <v>1</v>
      </c>
      <c r="H15" s="147" t="s">
        <v>99</v>
      </c>
      <c r="I15" s="148">
        <v>0.26250000000000001</v>
      </c>
      <c r="J15" s="147" t="s">
        <v>98</v>
      </c>
      <c r="K15" s="148">
        <v>0.28333333333333333</v>
      </c>
      <c r="L15" s="148"/>
    </row>
    <row r="16" spans="1:12">
      <c r="A16" s="145">
        <v>3</v>
      </c>
      <c r="B16" s="146" t="s">
        <v>97</v>
      </c>
      <c r="C16" s="146">
        <v>40955</v>
      </c>
      <c r="D16" s="145">
        <v>809</v>
      </c>
      <c r="E16" s="145">
        <v>18</v>
      </c>
      <c r="F16" s="145">
        <v>1</v>
      </c>
      <c r="G16" s="145">
        <v>1</v>
      </c>
      <c r="H16" s="147" t="s">
        <v>99</v>
      </c>
      <c r="I16" s="148">
        <v>0.75694444444444453</v>
      </c>
      <c r="J16" s="147" t="s">
        <v>102</v>
      </c>
      <c r="K16" s="148">
        <v>0.77986111111111101</v>
      </c>
      <c r="L16" s="148"/>
    </row>
    <row r="17" spans="1:12">
      <c r="A17" s="145">
        <v>3</v>
      </c>
      <c r="B17" s="146" t="s">
        <v>97</v>
      </c>
      <c r="C17" s="146">
        <v>40955</v>
      </c>
      <c r="D17" s="145">
        <v>810</v>
      </c>
      <c r="E17" s="145">
        <v>18</v>
      </c>
      <c r="F17" s="145">
        <v>1</v>
      </c>
      <c r="G17" s="145">
        <v>2</v>
      </c>
      <c r="H17" s="147" t="s">
        <v>102</v>
      </c>
      <c r="I17" s="148">
        <v>0.78333333333333333</v>
      </c>
      <c r="J17" s="147" t="s">
        <v>99</v>
      </c>
      <c r="K17" s="148">
        <v>0.80972222222222223</v>
      </c>
      <c r="L17" s="148"/>
    </row>
    <row r="18" spans="1:12">
      <c r="A18" s="145">
        <v>3</v>
      </c>
      <c r="B18" s="146" t="s">
        <v>100</v>
      </c>
      <c r="C18" s="146">
        <v>40959</v>
      </c>
      <c r="D18" s="145">
        <v>886</v>
      </c>
      <c r="E18" s="145">
        <v>244</v>
      </c>
      <c r="F18" s="145">
        <v>5</v>
      </c>
      <c r="G18" s="145">
        <v>2</v>
      </c>
      <c r="H18" s="147" t="s">
        <v>98</v>
      </c>
      <c r="I18" s="148">
        <v>0.54513888888888895</v>
      </c>
      <c r="J18" s="147" t="s">
        <v>99</v>
      </c>
      <c r="K18" s="148">
        <v>0.56666666666666665</v>
      </c>
      <c r="L18" s="148"/>
    </row>
    <row r="19" spans="1:12">
      <c r="A19" s="145">
        <v>3</v>
      </c>
      <c r="B19" s="146" t="s">
        <v>100</v>
      </c>
      <c r="C19" s="146">
        <v>40959</v>
      </c>
      <c r="D19" s="145">
        <v>887</v>
      </c>
      <c r="E19" s="145">
        <v>244</v>
      </c>
      <c r="F19" s="145">
        <v>5</v>
      </c>
      <c r="G19" s="145">
        <v>1</v>
      </c>
      <c r="H19" s="147" t="s">
        <v>99</v>
      </c>
      <c r="I19" s="148">
        <v>0.5708333333333333</v>
      </c>
      <c r="J19" s="147" t="s">
        <v>98</v>
      </c>
      <c r="K19" s="148">
        <v>0.59166666666666667</v>
      </c>
      <c r="L19" s="148"/>
    </row>
    <row r="20" spans="1:12">
      <c r="A20" s="145">
        <v>3</v>
      </c>
      <c r="B20" s="146" t="s">
        <v>100</v>
      </c>
      <c r="C20" s="146">
        <v>40959</v>
      </c>
      <c r="D20" s="145">
        <v>808</v>
      </c>
      <c r="E20" s="145" t="s">
        <v>101</v>
      </c>
      <c r="F20" s="145">
        <v>2</v>
      </c>
      <c r="G20" s="145">
        <v>2</v>
      </c>
      <c r="H20" s="147" t="s">
        <v>102</v>
      </c>
      <c r="I20" s="148">
        <v>0.72916666666666663</v>
      </c>
      <c r="J20" s="147" t="s">
        <v>99</v>
      </c>
      <c r="K20" s="148">
        <v>0.75277777777777777</v>
      </c>
      <c r="L20" s="148"/>
    </row>
    <row r="21" spans="1:12">
      <c r="A21" s="145">
        <v>3</v>
      </c>
      <c r="B21" s="146" t="s">
        <v>100</v>
      </c>
      <c r="C21" s="146">
        <v>40959</v>
      </c>
      <c r="D21" s="145">
        <v>809</v>
      </c>
      <c r="E21" s="145">
        <v>23</v>
      </c>
      <c r="F21" s="145">
        <v>7</v>
      </c>
      <c r="G21" s="145">
        <v>1</v>
      </c>
      <c r="H21" s="147" t="s">
        <v>99</v>
      </c>
      <c r="I21" s="148">
        <v>0.89930555555555547</v>
      </c>
      <c r="J21" s="147" t="s">
        <v>102</v>
      </c>
      <c r="K21" s="148">
        <v>0.93125000000000002</v>
      </c>
      <c r="L21" s="148"/>
    </row>
    <row r="22" spans="1:12">
      <c r="A22" s="145">
        <v>4</v>
      </c>
      <c r="B22" s="146" t="s">
        <v>97</v>
      </c>
      <c r="C22" s="146">
        <v>40955</v>
      </c>
      <c r="D22" s="145">
        <v>884</v>
      </c>
      <c r="E22" s="145" t="s">
        <v>61</v>
      </c>
      <c r="F22" s="145">
        <v>8</v>
      </c>
      <c r="G22" s="145">
        <v>2</v>
      </c>
      <c r="H22" s="147" t="s">
        <v>98</v>
      </c>
      <c r="I22" s="148">
        <v>0.23680555555555557</v>
      </c>
      <c r="J22" s="147" t="s">
        <v>99</v>
      </c>
      <c r="K22" s="148">
        <v>0.25833333333333336</v>
      </c>
      <c r="L22" s="148"/>
    </row>
    <row r="23" spans="1:12">
      <c r="A23" s="145">
        <v>4</v>
      </c>
      <c r="B23" s="146" t="s">
        <v>97</v>
      </c>
      <c r="C23" s="146">
        <v>40955</v>
      </c>
      <c r="D23" s="145">
        <v>885</v>
      </c>
      <c r="E23" s="145" t="s">
        <v>61</v>
      </c>
      <c r="F23" s="145">
        <v>8</v>
      </c>
      <c r="G23" s="145">
        <v>1</v>
      </c>
      <c r="H23" s="147" t="s">
        <v>99</v>
      </c>
      <c r="I23" s="148">
        <v>0.26250000000000001</v>
      </c>
      <c r="J23" s="147" t="s">
        <v>98</v>
      </c>
      <c r="K23" s="148">
        <v>0.28333333333333333</v>
      </c>
      <c r="L23" s="148"/>
    </row>
    <row r="24" spans="1:12">
      <c r="A24" s="145">
        <v>4</v>
      </c>
      <c r="B24" s="146" t="s">
        <v>97</v>
      </c>
      <c r="C24" s="146">
        <v>40955</v>
      </c>
      <c r="D24" s="145">
        <v>809</v>
      </c>
      <c r="E24" s="145">
        <v>18</v>
      </c>
      <c r="F24" s="145">
        <v>1</v>
      </c>
      <c r="G24" s="145">
        <v>1</v>
      </c>
      <c r="H24" s="147" t="s">
        <v>99</v>
      </c>
      <c r="I24" s="148">
        <v>0.75694444444444453</v>
      </c>
      <c r="J24" s="147" t="s">
        <v>102</v>
      </c>
      <c r="K24" s="148">
        <v>0.77986111111111101</v>
      </c>
      <c r="L24" s="148"/>
    </row>
    <row r="25" spans="1:12">
      <c r="A25" s="145">
        <v>4</v>
      </c>
      <c r="B25" s="146" t="s">
        <v>97</v>
      </c>
      <c r="C25" s="146">
        <v>40955</v>
      </c>
      <c r="D25" s="145">
        <v>810</v>
      </c>
      <c r="E25" s="145">
        <v>18</v>
      </c>
      <c r="F25" s="145">
        <v>1</v>
      </c>
      <c r="G25" s="145">
        <v>2</v>
      </c>
      <c r="H25" s="147" t="s">
        <v>102</v>
      </c>
      <c r="I25" s="148">
        <v>0.78333333333333333</v>
      </c>
      <c r="J25" s="147" t="s">
        <v>99</v>
      </c>
      <c r="K25" s="148">
        <v>0.80972222222222223</v>
      </c>
      <c r="L25" s="148"/>
    </row>
    <row r="26" spans="1:12">
      <c r="A26" s="145">
        <v>4</v>
      </c>
      <c r="B26" s="146" t="s">
        <v>100</v>
      </c>
      <c r="C26" s="146">
        <v>40959</v>
      </c>
      <c r="D26" s="145">
        <v>886</v>
      </c>
      <c r="E26" s="145">
        <v>244</v>
      </c>
      <c r="F26" s="145">
        <v>5</v>
      </c>
      <c r="G26" s="145">
        <v>2</v>
      </c>
      <c r="H26" s="147" t="s">
        <v>98</v>
      </c>
      <c r="I26" s="148">
        <v>0.54513888888888895</v>
      </c>
      <c r="J26" s="147" t="s">
        <v>99</v>
      </c>
      <c r="K26" s="148">
        <v>0.56666666666666665</v>
      </c>
      <c r="L26" s="148"/>
    </row>
    <row r="27" spans="1:12">
      <c r="A27" s="145">
        <v>4</v>
      </c>
      <c r="B27" s="146" t="s">
        <v>100</v>
      </c>
      <c r="C27" s="146">
        <v>40959</v>
      </c>
      <c r="D27" s="145">
        <v>887</v>
      </c>
      <c r="E27" s="145">
        <v>244</v>
      </c>
      <c r="F27" s="145">
        <v>5</v>
      </c>
      <c r="G27" s="145">
        <v>1</v>
      </c>
      <c r="H27" s="147" t="s">
        <v>99</v>
      </c>
      <c r="I27" s="148">
        <v>0.5708333333333333</v>
      </c>
      <c r="J27" s="147" t="s">
        <v>98</v>
      </c>
      <c r="K27" s="148">
        <v>0.59166666666666667</v>
      </c>
      <c r="L27" s="148"/>
    </row>
    <row r="28" spans="1:12">
      <c r="A28" s="145">
        <v>4</v>
      </c>
      <c r="B28" s="146" t="s">
        <v>100</v>
      </c>
      <c r="C28" s="146">
        <v>40959</v>
      </c>
      <c r="D28" s="145">
        <v>808</v>
      </c>
      <c r="E28" s="145" t="s">
        <v>101</v>
      </c>
      <c r="F28" s="145">
        <v>2</v>
      </c>
      <c r="G28" s="145">
        <v>2</v>
      </c>
      <c r="H28" s="147" t="s">
        <v>102</v>
      </c>
      <c r="I28" s="148">
        <v>0.72916666666666663</v>
      </c>
      <c r="J28" s="147" t="s">
        <v>99</v>
      </c>
      <c r="K28" s="148">
        <v>0.75277777777777777</v>
      </c>
      <c r="L28" s="148"/>
    </row>
    <row r="29" spans="1:12">
      <c r="A29" s="145">
        <v>4</v>
      </c>
      <c r="B29" s="146" t="s">
        <v>100</v>
      </c>
      <c r="C29" s="146">
        <v>40959</v>
      </c>
      <c r="D29" s="145">
        <v>809</v>
      </c>
      <c r="E29" s="145">
        <v>23</v>
      </c>
      <c r="F29" s="145">
        <v>7</v>
      </c>
      <c r="G29" s="145">
        <v>1</v>
      </c>
      <c r="H29" s="147" t="s">
        <v>99</v>
      </c>
      <c r="I29" s="148">
        <v>0.89930555555555547</v>
      </c>
      <c r="J29" s="147" t="s">
        <v>102</v>
      </c>
      <c r="K29" s="148">
        <v>0.93125000000000002</v>
      </c>
      <c r="L29" s="148"/>
    </row>
    <row r="30" spans="1:12">
      <c r="A30" s="145">
        <v>5</v>
      </c>
      <c r="B30" s="146" t="s">
        <v>97</v>
      </c>
      <c r="C30" s="146">
        <v>40955</v>
      </c>
      <c r="D30" s="145">
        <v>884</v>
      </c>
      <c r="E30" s="145" t="s">
        <v>61</v>
      </c>
      <c r="F30" s="145">
        <v>8</v>
      </c>
      <c r="G30" s="145">
        <v>2</v>
      </c>
      <c r="H30" s="147" t="s">
        <v>98</v>
      </c>
      <c r="I30" s="148">
        <v>0.23680555555555557</v>
      </c>
      <c r="J30" s="147" t="s">
        <v>99</v>
      </c>
      <c r="K30" s="148">
        <v>0.25833333333333336</v>
      </c>
      <c r="L30" s="148"/>
    </row>
    <row r="31" spans="1:12">
      <c r="A31" s="145">
        <v>5</v>
      </c>
      <c r="B31" s="146" t="s">
        <v>97</v>
      </c>
      <c r="C31" s="146">
        <v>40955</v>
      </c>
      <c r="D31" s="145">
        <v>885</v>
      </c>
      <c r="E31" s="145" t="s">
        <v>61</v>
      </c>
      <c r="F31" s="145">
        <v>8</v>
      </c>
      <c r="G31" s="145">
        <v>1</v>
      </c>
      <c r="H31" s="147" t="s">
        <v>99</v>
      </c>
      <c r="I31" s="148">
        <v>0.26250000000000001</v>
      </c>
      <c r="J31" s="147" t="s">
        <v>98</v>
      </c>
      <c r="K31" s="148">
        <v>0.28333333333333333</v>
      </c>
      <c r="L31" s="148"/>
    </row>
  </sheetData>
  <conditionalFormatting sqref="A1:L31">
    <cfRule type="expression" dxfId="12" priority="1">
      <formula>OR($A1&lt;&gt;$A1048576,$C1&lt;&gt;$C1048576)</formula>
    </cfRule>
    <cfRule type="expression" dxfId="11" priority="3">
      <formula>$A1&lt;&gt;""</formula>
    </cfRule>
  </conditionalFormatting>
  <conditionalFormatting sqref="L1:L31">
    <cfRule type="expression" dxfId="10" priority="2" stopIfTrue="1">
      <formula>$K1&lt;&gt;""</formula>
    </cfRule>
  </conditionalFormatting>
  <dataValidations count="1">
    <dataValidation type="textLength" operator="equal" allowBlank="1" showInputMessage="1" showErrorMessage="1" error="NE PAS MODIFIER CETTE CELLULE" sqref="L1:L31">
      <formula1>9999999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4</vt:i4>
      </vt:variant>
    </vt:vector>
  </HeadingPairs>
  <TitlesOfParts>
    <vt:vector size="13" baseType="lpstr">
      <vt:lpstr>A COMPLETER</vt:lpstr>
      <vt:lpstr>Coller ici la Liste enq</vt:lpstr>
      <vt:lpstr>échantillon daté</vt:lpstr>
      <vt:lpstr>Plannings</vt:lpstr>
      <vt:lpstr>Enq.</vt:lpstr>
      <vt:lpstr>Pré Suivi J</vt:lpstr>
      <vt:lpstr>TCD Payes</vt:lpstr>
      <vt:lpstr>TCD Suivi J</vt:lpstr>
      <vt:lpstr>Feuil5</vt:lpstr>
      <vt:lpstr>'Coller ici la Liste enq'!Impression_des_titres</vt:lpstr>
      <vt:lpstr>Plannings!Impression_des_titres</vt:lpstr>
      <vt:lpstr>LigneFormules</vt:lpstr>
      <vt:lpstr>Plannings!Zone_d_impression</vt:lpstr>
    </vt:vector>
  </TitlesOfParts>
  <Company>BVA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AMSELLEM</dc:creator>
  <cp:lastModifiedBy>Utilisateur</cp:lastModifiedBy>
  <cp:lastPrinted>2012-05-17T17:49:38Z</cp:lastPrinted>
  <dcterms:created xsi:type="dcterms:W3CDTF">2012-05-17T16:38:45Z</dcterms:created>
  <dcterms:modified xsi:type="dcterms:W3CDTF">2012-05-18T17:24:45Z</dcterms:modified>
</cp:coreProperties>
</file>