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65" windowWidth="14805" windowHeight="7950"/>
  </bookViews>
  <sheets>
    <sheet name="JANVIER" sheetId="1" r:id="rId1"/>
    <sheet name="Liste" sheetId="2" r:id="rId2"/>
  </sheets>
  <definedNames>
    <definedName name="Couleurs">Liste!$K$2:$K$20</definedName>
    <definedName name="Texte">Liste!$J$2:$J$20</definedName>
  </definedNames>
  <calcPr calcId="145621"/>
</workbook>
</file>

<file path=xl/calcChain.xml><?xml version="1.0" encoding="utf-8"?>
<calcChain xmlns="http://schemas.openxmlformats.org/spreadsheetml/2006/main">
  <c r="B15" i="2" l="1"/>
  <c r="B14" i="2"/>
  <c r="B13" i="2"/>
  <c r="B12" i="2"/>
  <c r="B11" i="2"/>
  <c r="B7" i="2"/>
  <c r="B6" i="2"/>
  <c r="B4" i="2"/>
  <c r="B3" i="2"/>
  <c r="B6" i="1" l="1"/>
  <c r="C6" i="1" s="1"/>
  <c r="D6" i="1" s="1"/>
  <c r="E6" i="1" s="1"/>
  <c r="B10" i="2"/>
  <c r="B5" i="1"/>
  <c r="B5" i="2" l="1"/>
  <c r="B9" i="2"/>
  <c r="B8" i="2"/>
  <c r="F6" i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</calcChain>
</file>

<file path=xl/sharedStrings.xml><?xml version="1.0" encoding="utf-8"?>
<sst xmlns="http://schemas.openxmlformats.org/spreadsheetml/2006/main" count="95" uniqueCount="65">
  <si>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</si>
  <si>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</si>
  <si>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</si>
  <si>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</si>
  <si>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</si>
  <si>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</si>
  <si>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</si>
  <si>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</si>
  <si>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</si>
  <si>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</si>
  <si>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</si>
  <si>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</si>
  <si>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Année</t>
  </si>
  <si>
    <t>1er janvier</t>
  </si>
  <si>
    <t>Pâques</t>
  </si>
  <si>
    <t>lundi de Pâques</t>
  </si>
  <si>
    <t>1er mai</t>
  </si>
  <si>
    <t>ascenscion</t>
  </si>
  <si>
    <t>8 mai</t>
  </si>
  <si>
    <t>pentecôte</t>
  </si>
  <si>
    <t>lundi de pentecôte</t>
  </si>
  <si>
    <t>14 juillet</t>
  </si>
  <si>
    <t>15 aout/assomption</t>
  </si>
  <si>
    <t>toussaint</t>
  </si>
  <si>
    <t>armistice</t>
  </si>
  <si>
    <t>noël</t>
  </si>
  <si>
    <t>=RECHERCHEV(JANVIER!A2;E1:G12;3;0)</t>
  </si>
  <si>
    <t>WEEK-END</t>
  </si>
  <si>
    <t>FERIE</t>
  </si>
  <si>
    <t>STAGE OU FORMATION PREVU</t>
  </si>
  <si>
    <t>VACANCES SCOLAIRES</t>
  </si>
  <si>
    <t xml:space="preserve">  A.R.T.T. EMPLOYEUR</t>
  </si>
  <si>
    <t>TEMPS PARTIEL</t>
  </si>
  <si>
    <t>MALADIE</t>
  </si>
  <si>
    <t>INDISPONIBLE</t>
  </si>
  <si>
    <t>PM</t>
  </si>
  <si>
    <t>CONGE APRES-MIDI</t>
  </si>
  <si>
    <t>A</t>
  </si>
  <si>
    <t>ACCUEIL</t>
  </si>
  <si>
    <t>S</t>
  </si>
  <si>
    <t>SUPPLEANT</t>
  </si>
  <si>
    <t>AM</t>
  </si>
  <si>
    <t>CONGE MATIN</t>
  </si>
  <si>
    <t>Acc.</t>
  </si>
  <si>
    <t>ANGERS</t>
  </si>
  <si>
    <t>SAUMUR</t>
  </si>
  <si>
    <t>TOURS</t>
  </si>
  <si>
    <t>T</t>
  </si>
  <si>
    <t>AUVOURS</t>
  </si>
  <si>
    <t>AUV</t>
  </si>
  <si>
    <t>LA ROCHE</t>
  </si>
  <si>
    <t>LR</t>
  </si>
  <si>
    <t>FONTENAY</t>
  </si>
  <si>
    <t>F</t>
  </si>
  <si>
    <t>RESERVE</t>
  </si>
  <si>
    <t>R</t>
  </si>
  <si>
    <t>A.R.T.T. EMPLOYEUR</t>
  </si>
  <si>
    <t>Liste</t>
  </si>
  <si>
    <t>CONGE</t>
  </si>
  <si>
    <t>INDISPO</t>
  </si>
  <si>
    <t>SUP.</t>
  </si>
  <si>
    <t>STAGE</t>
  </si>
  <si>
    <t>ARTT</t>
  </si>
  <si>
    <t>T PARTIEL</t>
  </si>
  <si>
    <t>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</si>
</sst>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mm"/>
    <numFmt numFmtId="166" formatCode="yyyy"/>
  </numFmts>
  <fonts count="9" x14ac:knownFonts="1">
    <font>
      <sz val="11"/>
      <color theme="1"/>
      <name val="Calibri"/>
      <family val="2"/>
      <scheme val="minor"/>
    </font>
    <font>
      <sz val="7"/>
      <name val="Palatino Linotype"/>
      <family val="1"/>
    </font>
    <font>
      <b/>
      <sz val="7"/>
      <name val="Palatino Linotype"/>
      <family val="1"/>
    </font>
    <font>
      <sz val="7"/>
      <color rgb="FFFF0000"/>
      <name val="Palatino Linotype"/>
      <family val="1"/>
    </font>
    <font>
      <sz val="7"/>
      <color rgb="FF008000"/>
      <name val="Palatino Linotype"/>
      <family val="1"/>
    </font>
    <font>
      <sz val="7"/>
      <color theme="0" tint="-0.249977111117893"/>
      <name val="Palatino Linotype"/>
      <family val="1"/>
    </font>
    <font>
      <sz val="7"/>
      <color rgb="FF99CC00"/>
      <name val="Palatino Linotype"/>
      <family val="1"/>
    </font>
    <font>
      <sz val="7"/>
      <color rgb="FFFF99CC"/>
      <name val="Palatino Linotype"/>
      <family val="1"/>
    </font>
    <font>
      <sz val="7"/>
      <color rgb="FF0000FF"/>
      <name val="Palatino Linotype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  <xf numFmtId="166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/>
    <xf numFmtId="0" fontId="0" fillId="0" borderId="1" xfId="0" applyBorder="1" applyAlignment="1">
      <alignment horizontal="center" shrinkToFit="1"/>
    </xf>
    <xf numFmtId="0" fontId="1" fillId="11" borderId="1" xfId="0" applyFont="1" applyFill="1" applyBorder="1" applyAlignment="1">
      <alignment horizontal="center" vertical="center" shrinkToFit="1"/>
    </xf>
    <xf numFmtId="0" fontId="3" fillId="8" borderId="1" xfId="0" applyFont="1" applyFill="1" applyBorder="1" applyAlignment="1">
      <alignment horizontal="center" vertical="center" shrinkToFit="1"/>
    </xf>
    <xf numFmtId="0" fontId="1" fillId="8" borderId="1" xfId="0" applyFont="1" applyFill="1" applyBorder="1" applyAlignment="1">
      <alignment horizontal="center" vertical="center" shrinkToFit="1"/>
    </xf>
    <xf numFmtId="0" fontId="4" fillId="13" borderId="1" xfId="0" applyFont="1" applyFill="1" applyBorder="1" applyAlignment="1">
      <alignment horizontal="center" vertical="center" shrinkToFit="1"/>
    </xf>
    <xf numFmtId="0" fontId="1" fillId="14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7" fillId="9" borderId="1" xfId="0" applyFont="1" applyFill="1" applyBorder="1" applyAlignment="1">
      <alignment horizontal="center" vertical="center" shrinkToFit="1"/>
    </xf>
    <xf numFmtId="0" fontId="8" fillId="7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shrinkToFit="1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shrinkToFit="1"/>
      <protection locked="0"/>
    </xf>
    <xf numFmtId="165" fontId="0" fillId="0" borderId="0" xfId="0" applyNumberFormat="1" applyFont="1" applyBorder="1" applyAlignment="1">
      <alignment horizont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A$2" fmlaRange="Liste!$G$1:$G$12" noThreeD="1" sel="2" val="0"/>
</file>

<file path=xl/ctrlProps/ctrlProp2.xml><?xml version="1.0" encoding="utf-8"?>
<formControlPr xmlns="http://schemas.microsoft.com/office/spreadsheetml/2009/9/main" objectType="Drop" dropStyle="combo" dx="16" fmlaLink="$A$1" fmlaRange="Liste!$F$1:$F$1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9525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23"/>
  <sheetViews>
    <sheetView tabSelected="1" workbookViewId="0">
      <selection activeCell="I28" sqref="I28"/>
    </sheetView>
  </sheetViews>
  <sheetFormatPr baseColWidth="10" defaultColWidth="9.140625" defaultRowHeight="15" x14ac:dyDescent="0.25"/>
  <cols>
    <col min="1" max="1" width="18.140625" bestFit="1" customWidth="1"/>
    <col min="2" max="32" width="5.28515625" customWidth="1"/>
  </cols>
  <sheetData>
    <row r="1" spans="1:32" x14ac:dyDescent="0.25">
      <c r="A1" s="39">
        <v>1</v>
      </c>
    </row>
    <row r="2" spans="1:32" x14ac:dyDescent="0.25">
      <c r="A2" s="39">
        <v>2</v>
      </c>
    </row>
    <row r="5" spans="1:32" x14ac:dyDescent="0.25">
      <c r="B5" s="41" t="str">
        <f>UPPER(TEXT(DATE(A2+2014,A1,1),"mmmm"))</f>
        <v>JANVIER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</row>
    <row r="6" spans="1:32" s="2" customFormat="1" x14ac:dyDescent="0.25">
      <c r="A6" s="4"/>
      <c r="B6" s="8">
        <f>DATE($A$2+2014,$A$1,1)</f>
        <v>42370</v>
      </c>
      <c r="C6" s="8">
        <f>B$6+1</f>
        <v>42371</v>
      </c>
      <c r="D6" s="8">
        <f t="shared" ref="D6:AF6" si="0">C$6+1</f>
        <v>42372</v>
      </c>
      <c r="E6" s="8">
        <f t="shared" si="0"/>
        <v>42373</v>
      </c>
      <c r="F6" s="8">
        <f t="shared" si="0"/>
        <v>42374</v>
      </c>
      <c r="G6" s="8">
        <f t="shared" si="0"/>
        <v>42375</v>
      </c>
      <c r="H6" s="8">
        <f t="shared" si="0"/>
        <v>42376</v>
      </c>
      <c r="I6" s="8">
        <f t="shared" si="0"/>
        <v>42377</v>
      </c>
      <c r="J6" s="8">
        <f t="shared" si="0"/>
        <v>42378</v>
      </c>
      <c r="K6" s="8">
        <f t="shared" si="0"/>
        <v>42379</v>
      </c>
      <c r="L6" s="8">
        <f t="shared" si="0"/>
        <v>42380</v>
      </c>
      <c r="M6" s="8">
        <f t="shared" si="0"/>
        <v>42381</v>
      </c>
      <c r="N6" s="8">
        <f t="shared" si="0"/>
        <v>42382</v>
      </c>
      <c r="O6" s="8">
        <f t="shared" si="0"/>
        <v>42383</v>
      </c>
      <c r="P6" s="8">
        <f t="shared" si="0"/>
        <v>42384</v>
      </c>
      <c r="Q6" s="8">
        <f t="shared" si="0"/>
        <v>42385</v>
      </c>
      <c r="R6" s="8">
        <f t="shared" si="0"/>
        <v>42386</v>
      </c>
      <c r="S6" s="8">
        <f t="shared" si="0"/>
        <v>42387</v>
      </c>
      <c r="T6" s="8">
        <f t="shared" si="0"/>
        <v>42388</v>
      </c>
      <c r="U6" s="8">
        <f t="shared" si="0"/>
        <v>42389</v>
      </c>
      <c r="V6" s="8">
        <f t="shared" si="0"/>
        <v>42390</v>
      </c>
      <c r="W6" s="8">
        <f t="shared" si="0"/>
        <v>42391</v>
      </c>
      <c r="X6" s="8">
        <f t="shared" si="0"/>
        <v>42392</v>
      </c>
      <c r="Y6" s="8">
        <f t="shared" si="0"/>
        <v>42393</v>
      </c>
      <c r="Z6" s="8">
        <f t="shared" si="0"/>
        <v>42394</v>
      </c>
      <c r="AA6" s="8">
        <f t="shared" si="0"/>
        <v>42395</v>
      </c>
      <c r="AB6" s="8">
        <f t="shared" si="0"/>
        <v>42396</v>
      </c>
      <c r="AC6" s="8">
        <f t="shared" si="0"/>
        <v>42397</v>
      </c>
      <c r="AD6" s="8">
        <f t="shared" si="0"/>
        <v>42398</v>
      </c>
      <c r="AE6" s="8">
        <f t="shared" si="0"/>
        <v>42399</v>
      </c>
      <c r="AF6" s="8">
        <f t="shared" si="0"/>
        <v>42400</v>
      </c>
    </row>
    <row r="7" spans="1:32" x14ac:dyDescent="0.25">
      <c r="A7" s="3"/>
      <c r="B7" s="38"/>
      <c r="C7" s="38"/>
      <c r="D7" s="38"/>
      <c r="E7" s="40"/>
      <c r="F7" s="40"/>
      <c r="G7" s="40"/>
      <c r="H7" s="40"/>
      <c r="I7" s="40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</row>
    <row r="8" spans="1:32" x14ac:dyDescent="0.25">
      <c r="A8" s="3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40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2" x14ac:dyDescent="0.25">
      <c r="A9" s="3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</row>
    <row r="10" spans="1:32" x14ac:dyDescent="0.25">
      <c r="A10" s="3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2" x14ac:dyDescent="0.25">
      <c r="A11" s="3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</row>
    <row r="12" spans="1:32" x14ac:dyDescent="0.25">
      <c r="A12" s="3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2" x14ac:dyDescent="0.25">
      <c r="A13" s="3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5" spans="1:32" x14ac:dyDescent="0.25">
      <c r="C15" s="10"/>
      <c r="D15" s="42" t="s">
        <v>27</v>
      </c>
      <c r="E15" s="43"/>
      <c r="F15" s="43"/>
      <c r="G15" s="43"/>
      <c r="H15" s="43"/>
      <c r="I15" s="11"/>
      <c r="J15" s="12"/>
      <c r="K15" s="42" t="s">
        <v>28</v>
      </c>
      <c r="L15" s="43"/>
      <c r="M15" s="43"/>
      <c r="N15" s="43"/>
      <c r="O15" s="43"/>
      <c r="P15" s="11"/>
      <c r="Q15" s="13"/>
      <c r="R15" s="42" t="s">
        <v>29</v>
      </c>
      <c r="S15" s="43"/>
      <c r="T15" s="43"/>
      <c r="U15" s="43"/>
      <c r="V15" s="43"/>
      <c r="W15" s="43"/>
    </row>
    <row r="16" spans="1:32" x14ac:dyDescent="0.25">
      <c r="C16" s="11"/>
      <c r="D16" s="14"/>
      <c r="E16" s="14"/>
      <c r="F16" s="14"/>
      <c r="G16" s="14"/>
      <c r="H16" s="14"/>
      <c r="I16" s="11"/>
      <c r="J16" s="11"/>
      <c r="K16" s="14"/>
      <c r="L16" s="14"/>
      <c r="M16" s="14"/>
      <c r="N16" s="14"/>
      <c r="O16" s="14"/>
      <c r="P16" s="11"/>
      <c r="Q16" s="11"/>
      <c r="R16" s="14"/>
      <c r="S16" s="14"/>
      <c r="T16" s="14"/>
      <c r="U16" s="14"/>
      <c r="V16" s="14"/>
      <c r="W16" s="14"/>
    </row>
    <row r="17" spans="3:23" x14ac:dyDescent="0.25">
      <c r="C17" s="18"/>
      <c r="D17" s="42" t="s">
        <v>64</v>
      </c>
      <c r="E17" s="43"/>
      <c r="F17" s="43"/>
      <c r="G17" s="43"/>
      <c r="H17" s="43"/>
      <c r="I17" s="11"/>
      <c r="J17" s="16"/>
      <c r="K17" s="42" t="s">
        <v>56</v>
      </c>
      <c r="L17" s="43"/>
      <c r="M17" s="43"/>
      <c r="N17" s="43"/>
      <c r="O17" s="43"/>
      <c r="P17" s="11"/>
      <c r="Q17" s="17"/>
      <c r="R17" s="44" t="s">
        <v>32</v>
      </c>
      <c r="S17" s="43"/>
      <c r="T17" s="43"/>
      <c r="U17" s="43"/>
      <c r="V17" s="43"/>
      <c r="W17" s="43"/>
    </row>
    <row r="18" spans="3:23" x14ac:dyDescent="0.25">
      <c r="C18" s="11"/>
      <c r="D18" s="14"/>
      <c r="E18" s="14"/>
      <c r="F18" s="14"/>
      <c r="G18" s="14"/>
      <c r="H18" s="14"/>
      <c r="I18" s="11"/>
      <c r="J18" s="11"/>
      <c r="K18" s="14"/>
      <c r="L18" s="14"/>
      <c r="M18" s="14"/>
      <c r="N18" s="14"/>
      <c r="O18" s="14"/>
      <c r="P18" s="11"/>
      <c r="Q18" s="11"/>
      <c r="R18" s="14"/>
      <c r="S18" s="14"/>
      <c r="T18" s="14"/>
      <c r="U18" s="14"/>
      <c r="V18" s="14"/>
      <c r="W18" s="14"/>
    </row>
    <row r="19" spans="3:23" x14ac:dyDescent="0.25">
      <c r="C19" s="18" t="s">
        <v>41</v>
      </c>
      <c r="D19" s="42" t="s">
        <v>42</v>
      </c>
      <c r="E19" s="43"/>
      <c r="F19" s="43"/>
      <c r="G19" s="43"/>
      <c r="H19" s="43"/>
      <c r="I19" s="11"/>
      <c r="J19" s="19"/>
      <c r="K19" s="42" t="s">
        <v>33</v>
      </c>
      <c r="L19" s="43"/>
      <c r="M19" s="43"/>
      <c r="N19" s="43"/>
      <c r="O19" s="43"/>
      <c r="P19" s="11"/>
      <c r="Q19" s="20"/>
      <c r="R19" s="43" t="s">
        <v>34</v>
      </c>
      <c r="S19" s="43"/>
      <c r="T19" s="43"/>
      <c r="U19" s="43"/>
      <c r="V19" s="43"/>
      <c r="W19" s="43"/>
    </row>
    <row r="20" spans="3:23" x14ac:dyDescent="0.25">
      <c r="C20" s="11"/>
      <c r="D20" s="14"/>
      <c r="E20" s="14"/>
      <c r="F20" s="14"/>
      <c r="G20" s="14"/>
      <c r="H20" s="14"/>
      <c r="I20" s="11"/>
      <c r="J20" s="11"/>
      <c r="K20" s="14"/>
      <c r="L20" s="14"/>
      <c r="M20" s="14"/>
      <c r="N20" s="14"/>
      <c r="O20" s="14"/>
      <c r="P20" s="11"/>
      <c r="Q20" s="11"/>
      <c r="R20" s="14"/>
      <c r="S20" s="14"/>
      <c r="T20" s="14"/>
      <c r="U20" s="14"/>
      <c r="V20" s="14"/>
      <c r="W20" s="14"/>
    </row>
    <row r="21" spans="3:23" x14ac:dyDescent="0.25">
      <c r="C21" s="18" t="s">
        <v>35</v>
      </c>
      <c r="D21" s="42" t="s">
        <v>36</v>
      </c>
      <c r="E21" s="43"/>
      <c r="F21" s="43"/>
      <c r="G21" s="43"/>
      <c r="H21" s="43"/>
      <c r="I21" s="11"/>
      <c r="J21" s="21" t="s">
        <v>43</v>
      </c>
      <c r="K21" s="42" t="s">
        <v>38</v>
      </c>
      <c r="L21" s="43"/>
      <c r="M21" s="43"/>
      <c r="N21" s="43"/>
      <c r="O21" s="43"/>
      <c r="P21" s="11"/>
      <c r="Q21" s="22" t="s">
        <v>39</v>
      </c>
      <c r="R21" s="43" t="s">
        <v>40</v>
      </c>
      <c r="S21" s="43"/>
      <c r="T21" s="43"/>
      <c r="U21" s="43"/>
      <c r="V21" s="43"/>
      <c r="W21" s="43"/>
    </row>
    <row r="22" spans="3:23" x14ac:dyDescent="0.25"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3:23" x14ac:dyDescent="0.25"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</sheetData>
  <sheetProtection selectLockedCells="1"/>
  <mergeCells count="13">
    <mergeCell ref="D19:H19"/>
    <mergeCell ref="D17:H17"/>
    <mergeCell ref="K19:O19"/>
    <mergeCell ref="R19:W19"/>
    <mergeCell ref="D21:H21"/>
    <mergeCell ref="K21:O21"/>
    <mergeCell ref="R21:W21"/>
    <mergeCell ref="B5:AF5"/>
    <mergeCell ref="D15:H15"/>
    <mergeCell ref="K15:O15"/>
    <mergeCell ref="R15:W15"/>
    <mergeCell ref="K17:O17"/>
    <mergeCell ref="R17:W17"/>
  </mergeCells>
  <conditionalFormatting sqref="B6:AF13">
    <cfRule type="expression" dxfId="1" priority="2">
      <formula>WEEKDAY(B$6,2)&gt;5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A91472A-5F1C-41E8-9EAE-55D1581DBBC5}">
            <xm:f>COUNTIF(Liste!$B$3:$B$15,B$6)&gt;0</xm:f>
            <x14:dxf>
              <fill>
                <patternFill>
                  <bgColor theme="9" tint="0.39994506668294322"/>
                </patternFill>
              </fill>
            </x14:dxf>
          </x14:cfRule>
          <xm:sqref>B6:AF13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0"/>
  <sheetViews>
    <sheetView workbookViewId="0">
      <selection activeCell="H21" sqref="H21"/>
    </sheetView>
  </sheetViews>
  <sheetFormatPr baseColWidth="10" defaultColWidth="9.140625" defaultRowHeight="15" x14ac:dyDescent="0.25"/>
  <cols>
    <col min="1" max="1" width="18" style="5" bestFit="1" customWidth="1"/>
    <col min="2" max="2" width="10.7109375" bestFit="1" customWidth="1"/>
    <col min="11" max="11" width="5.28515625" customWidth="1"/>
  </cols>
  <sheetData>
    <row r="1" spans="1:35" x14ac:dyDescent="0.25">
      <c r="A1" s="5" t="s">
        <v>12</v>
      </c>
      <c r="B1" s="9" t="s">
        <v>26</v>
      </c>
      <c r="E1">
        <v>1</v>
      </c>
      <c r="F1" t="s">
        <v>0</v>
      </c>
      <c r="G1">
        <v>2015</v>
      </c>
      <c r="K1" t="s">
        <v>57</v>
      </c>
    </row>
    <row r="2" spans="1:35" x14ac:dyDescent="0.25">
      <c r="B2" s="1"/>
      <c r="E2">
        <v>2</v>
      </c>
      <c r="F2" t="s">
        <v>1</v>
      </c>
      <c r="G2">
        <v>2016</v>
      </c>
      <c r="K2" s="26"/>
      <c r="M2" s="10"/>
      <c r="N2" s="24" t="s">
        <v>27</v>
      </c>
      <c r="O2" s="25"/>
      <c r="P2" s="12"/>
      <c r="Q2" s="24" t="s">
        <v>28</v>
      </c>
      <c r="R2" s="25"/>
      <c r="S2" s="13"/>
      <c r="T2" s="24" t="s">
        <v>29</v>
      </c>
      <c r="X2" s="25"/>
      <c r="Y2" s="25"/>
      <c r="Z2" s="25"/>
      <c r="AA2" s="25"/>
      <c r="AB2" s="11"/>
      <c r="AE2" s="25"/>
      <c r="AF2" s="25"/>
      <c r="AG2" s="25"/>
      <c r="AH2" s="25"/>
      <c r="AI2" s="25"/>
    </row>
    <row r="3" spans="1:35" x14ac:dyDescent="0.25">
      <c r="A3" s="5" t="s">
        <v>13</v>
      </c>
      <c r="B3" s="1">
        <f>DATE(VLOOKUP(JANVIER!A2,E1:G12,3,0),1,1)</f>
        <v>42370</v>
      </c>
      <c r="E3">
        <v>3</v>
      </c>
      <c r="F3" t="s">
        <v>2</v>
      </c>
      <c r="G3">
        <v>2017</v>
      </c>
      <c r="J3" t="s">
        <v>44</v>
      </c>
      <c r="K3" s="27" t="s">
        <v>37</v>
      </c>
      <c r="M3" s="11"/>
      <c r="N3" s="23"/>
      <c r="O3" s="23"/>
      <c r="P3" s="11"/>
      <c r="Q3" s="23"/>
      <c r="R3" s="23"/>
      <c r="S3" s="11"/>
      <c r="T3" s="23"/>
      <c r="X3" s="23"/>
      <c r="Y3" s="23"/>
      <c r="Z3" s="23"/>
      <c r="AA3" s="23"/>
      <c r="AB3" s="11"/>
      <c r="AE3" s="23"/>
      <c r="AF3" s="23"/>
      <c r="AG3" s="23"/>
      <c r="AH3" s="23"/>
      <c r="AI3" s="23"/>
    </row>
    <row r="4" spans="1:35" x14ac:dyDescent="0.25">
      <c r="A4" s="5" t="s">
        <v>14</v>
      </c>
      <c r="B4" s="1">
        <f>ROUND(DATE(VLOOKUP(JANVIER!A2,E1:G12,3,0),4,MOD(234-11*MOD(VLOOKUP(JANVIER!A2,E1:G12,3,0),19),30))/7,0)*7-6</f>
        <v>42456</v>
      </c>
      <c r="E4">
        <v>4</v>
      </c>
      <c r="F4" t="s">
        <v>3</v>
      </c>
      <c r="G4">
        <v>2018</v>
      </c>
      <c r="J4" t="s">
        <v>45</v>
      </c>
      <c r="K4" s="27" t="s">
        <v>39</v>
      </c>
      <c r="M4" s="15"/>
      <c r="N4" s="24" t="s">
        <v>30</v>
      </c>
      <c r="O4" s="25"/>
      <c r="P4" s="16"/>
      <c r="Q4" s="24" t="s">
        <v>31</v>
      </c>
      <c r="R4" s="25"/>
      <c r="S4" s="17"/>
      <c r="T4" s="24" t="s">
        <v>32</v>
      </c>
      <c r="X4" s="25"/>
      <c r="Y4" s="25"/>
      <c r="Z4" s="25"/>
      <c r="AA4" s="25"/>
      <c r="AB4" s="11"/>
      <c r="AE4" s="25"/>
      <c r="AF4" s="25"/>
      <c r="AG4" s="25"/>
      <c r="AH4" s="25"/>
      <c r="AI4" s="25"/>
    </row>
    <row r="5" spans="1:35" x14ac:dyDescent="0.25">
      <c r="A5" s="5" t="s">
        <v>15</v>
      </c>
      <c r="B5" s="1">
        <f>$B$4+1</f>
        <v>42457</v>
      </c>
      <c r="E5">
        <v>5</v>
      </c>
      <c r="F5" t="s">
        <v>4</v>
      </c>
      <c r="G5">
        <v>2019</v>
      </c>
      <c r="J5" t="s">
        <v>46</v>
      </c>
      <c r="K5" s="27" t="s">
        <v>47</v>
      </c>
      <c r="M5" s="11"/>
      <c r="N5" s="23"/>
      <c r="O5" s="23"/>
      <c r="P5" s="11"/>
      <c r="Q5" s="23"/>
      <c r="R5" s="23"/>
      <c r="S5" s="11"/>
      <c r="T5" s="23"/>
      <c r="X5" s="23"/>
      <c r="Y5" s="23"/>
      <c r="Z5" s="23"/>
      <c r="AA5" s="23"/>
      <c r="AB5" s="11"/>
      <c r="AE5" s="23"/>
      <c r="AF5" s="23"/>
      <c r="AG5" s="23"/>
      <c r="AH5" s="23"/>
      <c r="AI5" s="23"/>
    </row>
    <row r="6" spans="1:35" x14ac:dyDescent="0.25">
      <c r="A6" s="5" t="s">
        <v>16</v>
      </c>
      <c r="B6" s="1">
        <f>DATE(VLOOKUP(JANVIER!A2,E1:G12,3,0),5,1)</f>
        <v>42491</v>
      </c>
      <c r="E6">
        <v>6</v>
      </c>
      <c r="F6" s="6" t="s">
        <v>5</v>
      </c>
      <c r="G6" s="7">
        <v>2020</v>
      </c>
      <c r="J6" t="s">
        <v>48</v>
      </c>
      <c r="K6" s="27" t="s">
        <v>49</v>
      </c>
      <c r="M6" s="18"/>
      <c r="N6" s="24" t="s">
        <v>64</v>
      </c>
      <c r="O6" s="25"/>
      <c r="P6" s="19"/>
      <c r="Q6" s="24" t="s">
        <v>33</v>
      </c>
      <c r="R6" s="25"/>
      <c r="S6" s="20"/>
      <c r="T6" s="24" t="s">
        <v>34</v>
      </c>
      <c r="X6" s="25"/>
      <c r="Y6" s="25"/>
      <c r="Z6" s="25"/>
      <c r="AA6" s="25"/>
      <c r="AB6" s="11"/>
      <c r="AE6" s="25"/>
      <c r="AF6" s="25"/>
      <c r="AG6" s="25"/>
      <c r="AH6" s="25"/>
      <c r="AI6" s="25"/>
    </row>
    <row r="7" spans="1:35" x14ac:dyDescent="0.25">
      <c r="A7" s="5" t="s">
        <v>18</v>
      </c>
      <c r="B7" s="1">
        <f>DATE(VLOOKUP(JANVIER!A2,E1:G12,3,0),5,8)</f>
        <v>42498</v>
      </c>
      <c r="E7">
        <v>7</v>
      </c>
      <c r="F7" t="s">
        <v>6</v>
      </c>
      <c r="G7">
        <v>2021</v>
      </c>
      <c r="J7" t="s">
        <v>50</v>
      </c>
      <c r="K7" s="27" t="s">
        <v>51</v>
      </c>
      <c r="M7" s="11"/>
      <c r="N7" s="23"/>
      <c r="O7" s="23"/>
      <c r="P7" s="11"/>
      <c r="Q7" s="23"/>
      <c r="R7" s="23"/>
      <c r="S7" s="11"/>
      <c r="T7" s="23"/>
      <c r="X7" s="23"/>
      <c r="Y7" s="23"/>
      <c r="Z7" s="23"/>
      <c r="AA7" s="23"/>
      <c r="AB7" s="11"/>
      <c r="AE7" s="23"/>
      <c r="AF7" s="23"/>
      <c r="AG7" s="23"/>
      <c r="AH7" s="23"/>
      <c r="AI7" s="23"/>
    </row>
    <row r="8" spans="1:35" x14ac:dyDescent="0.25">
      <c r="A8" s="5" t="s">
        <v>17</v>
      </c>
      <c r="B8" s="1">
        <f>$B$4+39</f>
        <v>42495</v>
      </c>
      <c r="E8">
        <v>8</v>
      </c>
      <c r="F8" t="s">
        <v>7</v>
      </c>
      <c r="G8">
        <v>2022</v>
      </c>
      <c r="J8" t="s">
        <v>52</v>
      </c>
      <c r="K8" s="27" t="s">
        <v>53</v>
      </c>
      <c r="M8" s="18" t="s">
        <v>41</v>
      </c>
      <c r="N8" s="24" t="s">
        <v>42</v>
      </c>
      <c r="O8" s="25"/>
      <c r="P8" s="21" t="s">
        <v>37</v>
      </c>
      <c r="Q8" s="24" t="s">
        <v>38</v>
      </c>
      <c r="R8" s="25"/>
      <c r="S8" s="22" t="s">
        <v>39</v>
      </c>
      <c r="T8" s="24" t="s">
        <v>40</v>
      </c>
      <c r="X8" s="25"/>
      <c r="Y8" s="25"/>
      <c r="Z8" s="25"/>
      <c r="AA8" s="25"/>
      <c r="AB8" s="11"/>
      <c r="AE8" s="25"/>
      <c r="AF8" s="25"/>
      <c r="AG8" s="25"/>
      <c r="AH8" s="25"/>
      <c r="AI8" s="25"/>
    </row>
    <row r="9" spans="1:35" x14ac:dyDescent="0.25">
      <c r="A9" s="5" t="s">
        <v>19</v>
      </c>
      <c r="B9" s="1">
        <f>$B$4+49</f>
        <v>42505</v>
      </c>
      <c r="E9">
        <v>9</v>
      </c>
      <c r="F9" t="s">
        <v>8</v>
      </c>
      <c r="G9">
        <v>2023</v>
      </c>
      <c r="J9" t="s">
        <v>54</v>
      </c>
      <c r="K9" s="27" t="s">
        <v>55</v>
      </c>
      <c r="M9" s="11"/>
      <c r="N9" s="23"/>
      <c r="O9" s="23"/>
      <c r="P9" s="23"/>
      <c r="Q9" s="23"/>
      <c r="R9" s="23"/>
      <c r="S9" s="11"/>
      <c r="T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</row>
    <row r="10" spans="1:35" x14ac:dyDescent="0.25">
      <c r="A10" s="5" t="s">
        <v>20</v>
      </c>
      <c r="B10" s="1">
        <f>$B$4+50</f>
        <v>42506</v>
      </c>
      <c r="E10">
        <v>10</v>
      </c>
      <c r="F10" t="s">
        <v>9</v>
      </c>
      <c r="G10">
        <v>2024</v>
      </c>
      <c r="J10" t="s">
        <v>38</v>
      </c>
      <c r="K10" s="28" t="s">
        <v>43</v>
      </c>
      <c r="M10" s="18" t="s">
        <v>35</v>
      </c>
      <c r="N10" s="24" t="s">
        <v>36</v>
      </c>
      <c r="O10" s="25"/>
      <c r="P10" s="25"/>
      <c r="Q10" s="25"/>
      <c r="R10" s="25"/>
      <c r="S10" s="11"/>
      <c r="T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25">
      <c r="A11" s="5" t="s">
        <v>21</v>
      </c>
      <c r="B11" s="1">
        <f>DATE(VLOOKUP(JANVIER!A2,E1:G12,3,0),7,14)</f>
        <v>42565</v>
      </c>
      <c r="E11">
        <v>11</v>
      </c>
      <c r="F11" t="s">
        <v>10</v>
      </c>
      <c r="G11">
        <v>2025</v>
      </c>
      <c r="J11" t="s">
        <v>64</v>
      </c>
      <c r="K11" s="29" t="s">
        <v>58</v>
      </c>
    </row>
    <row r="12" spans="1:35" x14ac:dyDescent="0.25">
      <c r="A12" s="5" t="s">
        <v>22</v>
      </c>
      <c r="B12" s="1">
        <f>DATE(VLOOKUP(JANVIER!A2,E1:G12,3,0),8,15)</f>
        <v>42597</v>
      </c>
      <c r="E12">
        <v>12</v>
      </c>
      <c r="F12" t="s">
        <v>11</v>
      </c>
      <c r="G12">
        <v>2026</v>
      </c>
      <c r="J12" t="s">
        <v>42</v>
      </c>
      <c r="K12" s="30" t="s">
        <v>41</v>
      </c>
    </row>
    <row r="13" spans="1:35" x14ac:dyDescent="0.25">
      <c r="A13" s="5" t="s">
        <v>23</v>
      </c>
      <c r="B13" s="1">
        <f>DATE(VLOOKUP(JANVIER!A2,E1:G12,3,0),11,1)</f>
        <v>42675</v>
      </c>
      <c r="J13" t="s">
        <v>36</v>
      </c>
      <c r="K13" s="30" t="s">
        <v>35</v>
      </c>
    </row>
    <row r="14" spans="1:35" x14ac:dyDescent="0.25">
      <c r="A14" s="5" t="s">
        <v>24</v>
      </c>
      <c r="B14" s="1">
        <f>DATE(VLOOKUP(JANVIER!A2,E1:G12,3,0),11,11)</f>
        <v>42685</v>
      </c>
      <c r="J14" t="s">
        <v>34</v>
      </c>
      <c r="K14" s="31" t="s">
        <v>59</v>
      </c>
    </row>
    <row r="15" spans="1:35" x14ac:dyDescent="0.25">
      <c r="A15" s="5" t="s">
        <v>25</v>
      </c>
      <c r="B15" s="1">
        <f>DATE(VLOOKUP(JANVIER!A2,E1:G12,3,0),12,25)</f>
        <v>42729</v>
      </c>
      <c r="J15" t="s">
        <v>40</v>
      </c>
      <c r="K15" s="32" t="s">
        <v>60</v>
      </c>
    </row>
    <row r="16" spans="1:35" x14ac:dyDescent="0.25">
      <c r="J16" t="s">
        <v>29</v>
      </c>
      <c r="K16" s="33" t="s">
        <v>61</v>
      </c>
    </row>
    <row r="17" spans="2:11" x14ac:dyDescent="0.25">
      <c r="J17" t="s">
        <v>56</v>
      </c>
      <c r="K17" s="34" t="s">
        <v>62</v>
      </c>
    </row>
    <row r="18" spans="2:11" x14ac:dyDescent="0.25">
      <c r="J18" t="s">
        <v>33</v>
      </c>
      <c r="K18" s="35" t="s">
        <v>33</v>
      </c>
    </row>
    <row r="19" spans="2:11" x14ac:dyDescent="0.25">
      <c r="J19" t="s">
        <v>32</v>
      </c>
      <c r="K19" s="36" t="s">
        <v>63</v>
      </c>
    </row>
    <row r="20" spans="2:11" x14ac:dyDescent="0.25">
      <c r="B20" s="9"/>
      <c r="C20" s="9"/>
      <c r="K20" s="3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</vt:lpstr>
      <vt:lpstr>Liste</vt:lpstr>
      <vt:lpstr>Couleurs</vt:lpstr>
      <vt:lpstr>Texte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PIERRE nicolas SCH</cp:lastModifiedBy>
  <dcterms:created xsi:type="dcterms:W3CDTF">2006-09-16T00:00:00Z</dcterms:created>
  <dcterms:modified xsi:type="dcterms:W3CDTF">2015-12-16T11:25:31Z</dcterms:modified>
</cp:coreProperties>
</file>