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7A2D7E96-6E34-419A-AE5F-296B3A7E7977}"/>
  <workbookPr codeName="ThisWorkbook" hidePivotFieldList="1" autoCompressPictures="0"/>
  <bookViews>
    <workbookView xWindow="0" yWindow="0" windowWidth="38400" windowHeight="19740" tabRatio="545"/>
  </bookViews>
  <sheets>
    <sheet name="Feuil1" sheetId="1" r:id="rId1"/>
    <sheet name="Graph kWh" sheetId="4" r:id="rId2"/>
    <sheet name="Graph Eur" sheetId="5" r:id="rId3"/>
  </sheets>
  <calcPr calcId="140001" concurrentCalc="0"/>
  <pivotCaches>
    <pivotCache cacheId="0" r:id="rId4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16" i="1" l="1"/>
  <c r="J17" i="1"/>
  <c r="J18" i="1"/>
  <c r="J19" i="1"/>
  <c r="I16" i="1"/>
  <c r="I17" i="1"/>
  <c r="I18" i="1"/>
  <c r="I19" i="1"/>
  <c r="F7" i="1"/>
  <c r="J7" i="1"/>
  <c r="F8" i="1"/>
  <c r="J8" i="1"/>
  <c r="F9" i="1"/>
  <c r="J9" i="1"/>
  <c r="F10" i="1"/>
  <c r="J10" i="1"/>
  <c r="F11" i="1"/>
  <c r="J11" i="1"/>
  <c r="F12" i="1"/>
  <c r="J12" i="1"/>
  <c r="F13" i="1"/>
  <c r="J13" i="1"/>
  <c r="F14" i="1"/>
  <c r="J14" i="1"/>
  <c r="F15" i="1"/>
  <c r="J15" i="1"/>
  <c r="F16" i="1"/>
  <c r="F17" i="1"/>
  <c r="F18" i="1"/>
  <c r="F19" i="1"/>
  <c r="E7" i="1"/>
  <c r="I7" i="1"/>
  <c r="E8" i="1"/>
  <c r="I8" i="1"/>
  <c r="E9" i="1"/>
  <c r="I9" i="1"/>
  <c r="E10" i="1"/>
  <c r="I10" i="1"/>
  <c r="E11" i="1"/>
  <c r="I11" i="1"/>
  <c r="E12" i="1"/>
  <c r="I12" i="1"/>
  <c r="E13" i="1"/>
  <c r="I13" i="1"/>
  <c r="E14" i="1"/>
  <c r="I14" i="1"/>
  <c r="E15" i="1"/>
  <c r="I15" i="1"/>
  <c r="E16" i="1"/>
  <c r="E17" i="1"/>
  <c r="E18" i="1"/>
  <c r="E19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D20" i="1"/>
  <c r="C20" i="1"/>
  <c r="H20" i="1"/>
  <c r="G20" i="1"/>
  <c r="K7" i="1"/>
  <c r="K19" i="1"/>
  <c r="K15" i="1"/>
  <c r="K11" i="1"/>
  <c r="K18" i="1"/>
  <c r="K14" i="1"/>
  <c r="K10" i="1"/>
  <c r="K17" i="1"/>
  <c r="K13" i="1"/>
  <c r="K9" i="1"/>
  <c r="K16" i="1"/>
  <c r="K12" i="1"/>
  <c r="K8" i="1"/>
  <c r="K20" i="1"/>
  <c r="L4" i="1"/>
</calcChain>
</file>

<file path=xl/sharedStrings.xml><?xml version="1.0" encoding="utf-8"?>
<sst xmlns="http://schemas.openxmlformats.org/spreadsheetml/2006/main" count="29" uniqueCount="23">
  <si>
    <t>Consommation heures creuses</t>
  </si>
  <si>
    <t>Consommation heures pleines</t>
  </si>
  <si>
    <t>Total</t>
  </si>
  <si>
    <t>Date</t>
  </si>
  <si>
    <t>Total heures creuses</t>
  </si>
  <si>
    <t>Total heures pleines</t>
  </si>
  <si>
    <t>Prix TTC</t>
  </si>
  <si>
    <t>Px HC en €</t>
  </si>
  <si>
    <t>Px HP en €</t>
  </si>
  <si>
    <t>Abonnement TTC/AN €</t>
  </si>
  <si>
    <t>Somme à Payer TTC</t>
  </si>
  <si>
    <t>Conso HC</t>
  </si>
  <si>
    <t>Conso HP</t>
  </si>
  <si>
    <t>MT HC</t>
  </si>
  <si>
    <t>MT HP</t>
  </si>
  <si>
    <t>Somme de MT HC</t>
  </si>
  <si>
    <t>Somme de MT HP</t>
  </si>
  <si>
    <t>Somme de Conso HC</t>
  </si>
  <si>
    <t>Somme de Conso HP</t>
  </si>
  <si>
    <t>Étiquettes de lignes</t>
  </si>
  <si>
    <t>Consommation en kWh</t>
  </si>
  <si>
    <t>Cout en Euros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</si>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</sst>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/>
    <xf numFmtId="2" fontId="0" fillId="0" borderId="0" xfId="1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right"/>
    </xf>
    <xf numFmtId="16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2" borderId="0" xfId="0" applyFill="1" applyAlignment="1">
      <alignment horizontal="right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165" fontId="0" fillId="2" borderId="5" xfId="1" applyNumberFormat="1" applyFont="1" applyFill="1" applyBorder="1" applyAlignment="1">
      <alignment horizontal="center"/>
    </xf>
    <xf numFmtId="165" fontId="0" fillId="2" borderId="6" xfId="1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164" fontId="0" fillId="2" borderId="7" xfId="1" applyNumberFormat="1" applyFont="1" applyFill="1" applyBorder="1" applyAlignment="1">
      <alignment horizontal="center"/>
    </xf>
    <xf numFmtId="0" fontId="0" fillId="4" borderId="0" xfId="0" applyFill="1" applyAlignment="1">
      <alignment horizontal="right"/>
    </xf>
    <xf numFmtId="164" fontId="0" fillId="4" borderId="1" xfId="1" applyNumberFormat="1" applyFont="1" applyFill="1" applyBorder="1" applyAlignment="1">
      <alignment horizontal="center"/>
    </xf>
    <xf numFmtId="0" fontId="0" fillId="0" borderId="0" xfId="0" applyNumberFormat="1"/>
    <xf numFmtId="0" fontId="0" fillId="2" borderId="0" xfId="0" applyNumberFormat="1" applyFill="1" applyAlignment="1">
      <alignment horizontal="right"/>
    </xf>
    <xf numFmtId="0" fontId="0" fillId="0" borderId="0" xfId="0" applyNumberFormat="1" applyFont="1" applyFill="1" applyBorder="1" applyAlignment="1">
      <alignment horizontal="right"/>
    </xf>
    <xf numFmtId="0" fontId="0" fillId="0" borderId="0" xfId="0" applyNumberFormat="1" applyFill="1"/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2" fillId="3" borderId="0" xfId="0" applyNumberFormat="1" applyFont="1" applyFill="1" applyBorder="1" applyAlignment="1">
      <alignment horizontal="center"/>
    </xf>
    <xf numFmtId="0" fontId="0" fillId="2" borderId="0" xfId="1" applyNumberFormat="1" applyFont="1" applyFill="1" applyBorder="1" applyAlignment="1">
      <alignment horizontal="center"/>
    </xf>
    <xf numFmtId="0" fontId="0" fillId="0" borderId="0" xfId="1" applyNumberFormat="1" applyFont="1" applyFill="1" applyBorder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0" fontId="0" fillId="0" borderId="0" xfId="0" applyBorder="1"/>
    <xf numFmtId="0" fontId="0" fillId="0" borderId="0" xfId="0" applyNumberFormat="1" applyBorder="1"/>
    <xf numFmtId="0" fontId="0" fillId="0" borderId="0" xfId="0" pivotButton="1" applyBorder="1"/>
    <xf numFmtId="164" fontId="0" fillId="0" borderId="0" xfId="0" applyNumberFormat="1" applyBorder="1"/>
    <xf numFmtId="0" fontId="0" fillId="0" borderId="0" xfId="0" applyBorder="1" applyAlignment="1">
      <alignment horizontal="left"/>
    </xf>
    <xf numFmtId="16" fontId="0" fillId="0" borderId="0" xfId="0" applyNumberFormat="1" applyBorder="1" applyAlignment="1">
      <alignment horizontal="left"/>
    </xf>
    <xf numFmtId="15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1" formatCode="dd\-mmm"/>
    </dxf>
    <dxf>
      <border diagonalUp="0"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numFmt numFmtId="21" formatCode="dd\-m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0" formatCode="dd\-mmm\-yy"/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pivotCacheDefinition" Target="pivotCache/pivotCacheDefinition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kWh'!$B$5</c:f>
              <c:strCache>
                <c:ptCount val="1"/>
                <c:pt idx="0">
                  <c:v>Somme de Conso HC</c:v>
                </c:pt>
              </c:strCache>
            </c:strRef>
          </c:tx>
          <c:invertIfNegative val="0"/>
          <c:cat>
            <c:numRef>
              <c:f>'Graph kWh'!$A$6:$A$11</c:f>
              <c:numCache>
                <c:formatCode>d\-mmm</c:formatCode>
                <c:ptCount val="6"/>
                <c:pt idx="0">
                  <c:v>42370.0</c:v>
                </c:pt>
                <c:pt idx="1">
                  <c:v>42461.0</c:v>
                </c:pt>
                <c:pt idx="2">
                  <c:v>42491.0</c:v>
                </c:pt>
                <c:pt idx="3">
                  <c:v>42403.0</c:v>
                </c:pt>
                <c:pt idx="4">
                  <c:v>42432.0</c:v>
                </c:pt>
                <c:pt idx="5">
                  <c:v>42546.0</c:v>
                </c:pt>
              </c:numCache>
            </c:numRef>
          </c:cat>
          <c:val>
            <c:numRef>
              <c:f>'Graph kWh'!$B$6:$B$11</c:f>
              <c:numCache>
                <c:formatCode>General</c:formatCode>
                <c:ptCount val="6"/>
                <c:pt idx="0">
                  <c:v>108.0</c:v>
                </c:pt>
                <c:pt idx="1">
                  <c:v>201.0</c:v>
                </c:pt>
                <c:pt idx="2">
                  <c:v>226.0</c:v>
                </c:pt>
                <c:pt idx="3">
                  <c:v>244.0</c:v>
                </c:pt>
                <c:pt idx="4">
                  <c:v>195.0</c:v>
                </c:pt>
                <c:pt idx="5">
                  <c:v>652.0</c:v>
                </c:pt>
              </c:numCache>
            </c:numRef>
          </c:val>
        </c:ser>
        <c:ser>
          <c:idx val="1"/>
          <c:order val="1"/>
          <c:tx>
            <c:strRef>
              <c:f>'Graph kWh'!$C$5</c:f>
              <c:strCache>
                <c:ptCount val="1"/>
                <c:pt idx="0">
                  <c:v>Somme de Conso HP</c:v>
                </c:pt>
              </c:strCache>
            </c:strRef>
          </c:tx>
          <c:invertIfNegative val="0"/>
          <c:cat>
            <c:numRef>
              <c:f>'Graph kWh'!$A$6:$A$11</c:f>
              <c:numCache>
                <c:formatCode>d\-mmm</c:formatCode>
                <c:ptCount val="6"/>
                <c:pt idx="0">
                  <c:v>42370.0</c:v>
                </c:pt>
                <c:pt idx="1">
                  <c:v>42461.0</c:v>
                </c:pt>
                <c:pt idx="2">
                  <c:v>42491.0</c:v>
                </c:pt>
                <c:pt idx="3">
                  <c:v>42403.0</c:v>
                </c:pt>
                <c:pt idx="4">
                  <c:v>42432.0</c:v>
                </c:pt>
                <c:pt idx="5">
                  <c:v>42546.0</c:v>
                </c:pt>
              </c:numCache>
            </c:numRef>
          </c:cat>
          <c:val>
            <c:numRef>
              <c:f>'Graph kWh'!$C$6:$C$11</c:f>
              <c:numCache>
                <c:formatCode>General</c:formatCode>
                <c:ptCount val="6"/>
                <c:pt idx="0">
                  <c:v>175.0</c:v>
                </c:pt>
                <c:pt idx="1">
                  <c:v>268.0</c:v>
                </c:pt>
                <c:pt idx="2">
                  <c:v>296.0</c:v>
                </c:pt>
                <c:pt idx="3">
                  <c:v>316.0</c:v>
                </c:pt>
                <c:pt idx="4">
                  <c:v>246.0</c:v>
                </c:pt>
                <c:pt idx="5">
                  <c:v>742.0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54509784"/>
        <c:axId val="2054512824"/>
      </c:barChart>
      <c:dateAx>
        <c:axId val="2054509784"/>
        <c:scaling>
          <c:orientation val="minMax"/>
        </c:scaling>
        <c:delete val="0"/>
        <c:axPos val="b"/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4512824"/>
        <c:crosses val="autoZero"/>
        <c:auto val="1"/>
        <c:lblOffset val="100"/>
        <c:baseTimeUnit val="months"/>
      </c:dateAx>
      <c:valAx>
        <c:axId val="20545128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45097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Eur'!$B$5</c:f>
              <c:strCache>
                <c:ptCount val="1"/>
                <c:pt idx="0">
                  <c:v>Somme de MT HC</c:v>
                </c:pt>
              </c:strCache>
            </c:strRef>
          </c:tx>
          <c:invertIfNegative val="0"/>
          <c:cat>
            <c:numRef>
              <c:f>'Graph Eur'!$A$6:$A$11</c:f>
              <c:numCache>
                <c:formatCode>d\-mmm</c:formatCode>
                <c:ptCount val="6"/>
                <c:pt idx="0">
                  <c:v>42370.0</c:v>
                </c:pt>
                <c:pt idx="1">
                  <c:v>42461.0</c:v>
                </c:pt>
                <c:pt idx="2">
                  <c:v>42491.0</c:v>
                </c:pt>
                <c:pt idx="3">
                  <c:v>42403.0</c:v>
                </c:pt>
                <c:pt idx="4">
                  <c:v>42432.0</c:v>
                </c:pt>
                <c:pt idx="5">
                  <c:v>42546.0</c:v>
                </c:pt>
              </c:numCache>
            </c:numRef>
          </c:cat>
          <c:val>
            <c:numRef>
              <c:f>'Graph Eur'!$B$6:$B$11</c:f>
              <c:numCache>
                <c:formatCode>#\ ##0.00\ "$"</c:formatCode>
                <c:ptCount val="6"/>
                <c:pt idx="0">
                  <c:v>12.42</c:v>
                </c:pt>
                <c:pt idx="1">
                  <c:v>23.115</c:v>
                </c:pt>
                <c:pt idx="2">
                  <c:v>25.99</c:v>
                </c:pt>
                <c:pt idx="3">
                  <c:v>28.06</c:v>
                </c:pt>
                <c:pt idx="4">
                  <c:v>22.425</c:v>
                </c:pt>
                <c:pt idx="5">
                  <c:v>74.98</c:v>
                </c:pt>
              </c:numCache>
            </c:numRef>
          </c:val>
        </c:ser>
        <c:ser>
          <c:idx val="1"/>
          <c:order val="1"/>
          <c:tx>
            <c:strRef>
              <c:f>'Graph Eur'!$C$5</c:f>
              <c:strCache>
                <c:ptCount val="1"/>
                <c:pt idx="0">
                  <c:v>Somme de MT HP</c:v>
                </c:pt>
              </c:strCache>
            </c:strRef>
          </c:tx>
          <c:invertIfNegative val="0"/>
          <c:cat>
            <c:numRef>
              <c:f>'Graph Eur'!$A$6:$A$11</c:f>
              <c:numCache>
                <c:formatCode>d\-mmm</c:formatCode>
                <c:ptCount val="6"/>
                <c:pt idx="0">
                  <c:v>42370.0</c:v>
                </c:pt>
                <c:pt idx="1">
                  <c:v>42461.0</c:v>
                </c:pt>
                <c:pt idx="2">
                  <c:v>42491.0</c:v>
                </c:pt>
                <c:pt idx="3">
                  <c:v>42403.0</c:v>
                </c:pt>
                <c:pt idx="4">
                  <c:v>42432.0</c:v>
                </c:pt>
                <c:pt idx="5">
                  <c:v>42546.0</c:v>
                </c:pt>
              </c:numCache>
            </c:numRef>
          </c:cat>
          <c:val>
            <c:numRef>
              <c:f>'Graph Eur'!$C$6:$C$11</c:f>
              <c:numCache>
                <c:formatCode>#\ ##0.00\ "$"</c:formatCode>
                <c:ptCount val="6"/>
                <c:pt idx="0">
                  <c:v>28.63</c:v>
                </c:pt>
                <c:pt idx="1">
                  <c:v>43.8448</c:v>
                </c:pt>
                <c:pt idx="2">
                  <c:v>48.4256</c:v>
                </c:pt>
                <c:pt idx="3">
                  <c:v>51.6976</c:v>
                </c:pt>
                <c:pt idx="4">
                  <c:v>40.2456</c:v>
                </c:pt>
                <c:pt idx="5">
                  <c:v>121.3912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53869288"/>
        <c:axId val="2053872808"/>
      </c:barChart>
      <c:dateAx>
        <c:axId val="2053869288"/>
        <c:scaling>
          <c:orientation val="minMax"/>
        </c:scaling>
        <c:delete val="0"/>
        <c:axPos val="b"/>
        <c:numFmt formatCode="d\-m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3872808"/>
        <c:crosses val="autoZero"/>
        <c:auto val="1"/>
        <c:lblOffset val="100"/>
        <c:baseTimeUnit val="months"/>
      </c:dateAx>
      <c:valAx>
        <c:axId val="2053872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 ##0.00\ &quot;$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38692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Relationship Id="rId2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Relationship Id="rId2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0</xdr:colOff>
      <xdr:row>2</xdr:row>
      <xdr:rowOff>0</xdr:rowOff>
    </xdr:to>
    <xdr:sp macro="[0]!tcdeur" textlink="">
      <xdr:nvSpPr>
        <xdr:cNvPr id="4" name="Rectangle à coins arrondis 3"/>
        <xdr:cNvSpPr/>
      </xdr:nvSpPr>
      <xdr:spPr>
        <a:xfrm>
          <a:off x="381000" y="190500"/>
          <a:ext cx="1343025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Cout Euros</a:t>
          </a:r>
        </a:p>
      </xdr:txBody>
    </xdr:sp>
    <xdr:clientData/>
  </xdr:twoCellAnchor>
  <xdr:twoCellAnchor>
    <xdr:from>
      <xdr:col>1</xdr:col>
      <xdr:colOff>0</xdr:colOff>
      <xdr:row>3</xdr:row>
      <xdr:rowOff>9525</xdr:rowOff>
    </xdr:from>
    <xdr:to>
      <xdr:col>2</xdr:col>
      <xdr:colOff>0</xdr:colOff>
      <xdr:row>4</xdr:row>
      <xdr:rowOff>0</xdr:rowOff>
    </xdr:to>
    <xdr:sp macro="[0]!tcdkwh" textlink="">
      <xdr:nvSpPr>
        <xdr:cNvPr id="5" name="Rectangle à coins arrondis 4"/>
        <xdr:cNvSpPr/>
      </xdr:nvSpPr>
      <xdr:spPr>
        <a:xfrm>
          <a:off x="381000" y="590550"/>
          <a:ext cx="1343025" cy="190500"/>
        </a:xfrm>
        <a:prstGeom prst="roundRect">
          <a:avLst/>
        </a:prstGeom>
        <a:solidFill>
          <a:schemeClr val="accent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Conso kWh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0</xdr:colOff>
      <xdr:row>2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1" tooltip="Retourner au Données"/>
        </xdr:cNvPr>
        <xdr:cNvSpPr/>
      </xdr:nvSpPr>
      <xdr:spPr>
        <a:xfrm>
          <a:off x="0" y="0"/>
          <a:ext cx="1400175" cy="3810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  <xdr:twoCellAnchor>
    <xdr:from>
      <xdr:col>5</xdr:col>
      <xdr:colOff>0</xdr:colOff>
      <xdr:row>4</xdr:row>
      <xdr:rowOff>88900</xdr:rowOff>
    </xdr:from>
    <xdr:to>
      <xdr:col>25</xdr:col>
      <xdr:colOff>774700</xdr:colOff>
      <xdr:row>33</xdr:row>
      <xdr:rowOff>38100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0</xdr:colOff>
      <xdr:row>2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1" tooltip="Retourner au Données"/>
        </xdr:cNvPr>
        <xdr:cNvSpPr/>
      </xdr:nvSpPr>
      <xdr:spPr>
        <a:xfrm>
          <a:off x="0" y="0"/>
          <a:ext cx="1400175" cy="3810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  <xdr:twoCellAnchor>
    <xdr:from>
      <xdr:col>4</xdr:col>
      <xdr:colOff>800100</xdr:colOff>
      <xdr:row>9</xdr:row>
      <xdr:rowOff>38100</xdr:rowOff>
    </xdr:from>
    <xdr:to>
      <xdr:col>23</xdr:col>
      <xdr:colOff>800100</xdr:colOff>
      <xdr:row>31</xdr:row>
      <xdr:rowOff>165100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ed Cedric" refreshedDate="42546.967059490744" createdVersion="5" refreshedVersion="4" minRefreshableVersion="3" recordCount="13">
  <cacheSource type="worksheet">
    <worksheetSource name="Tableau1"/>
  </cacheSource>
  <cacheFields count="10">
    <cacheField name="Date" numFmtId="15">
      <sharedItems containsNonDate="0" containsDate="1" containsString="0" containsBlank="1" minDate="2015-06-01T00:00:00" maxDate="2016-07-02T00:00:00" count="12">
        <d v="2016-01-01T00:00:00"/>
        <d v="2016-02-03T00:00:00"/>
        <d v="2016-03-03T00:00:00"/>
        <d v="2016-04-01T00:00:00"/>
        <d v="2016-05-01T00:00:00"/>
        <d v="2016-06-25T00:00:00"/>
        <m/>
        <d v="2016-07-01T00:00:00" u="1"/>
        <d v="2015-06-01T00:00:00" u="1"/>
        <d v="2016-03-01T00:00:00" u="1"/>
        <d v="2015-12-01T00:00:00" u="1"/>
        <d v="2016-02-01T00:00:00" u="1"/>
      </sharedItems>
    </cacheField>
    <cacheField name="Consommation heures creuses" numFmtId="0">
      <sharedItems containsString="0" containsBlank="1" containsNumber="1" containsInteger="1" minValue="108" maxValue="1626"/>
    </cacheField>
    <cacheField name="Consommation heures pleines" numFmtId="0">
      <sharedItems containsString="0" containsBlank="1" containsNumber="1" containsInteger="1" minValue="175" maxValue="2043"/>
    </cacheField>
    <cacheField name="Conso HC" numFmtId="0">
      <sharedItems containsMixedTypes="1" containsNumber="1" containsInteger="1" minValue="0" maxValue="652"/>
    </cacheField>
    <cacheField name="Conso HP" numFmtId="0">
      <sharedItems containsMixedTypes="1" containsNumber="1" containsInteger="1" minValue="0" maxValue="742"/>
    </cacheField>
    <cacheField name="Total heures creuses" numFmtId="164">
      <sharedItems containsSemiMixedTypes="0" containsString="0" containsNumber="1" minValue="0" maxValue="186.99"/>
    </cacheField>
    <cacheField name="Total heures pleines" numFmtId="164">
      <sharedItems containsSemiMixedTypes="0" containsString="0" containsNumber="1" minValue="0" maxValue="334.23480000000001"/>
    </cacheField>
    <cacheField name="MT HC" numFmtId="0">
      <sharedItems containsMixedTypes="1" containsNumber="1" minValue="0" maxValue="74.98"/>
    </cacheField>
    <cacheField name="MT HP" numFmtId="0">
      <sharedItems containsMixedTypes="1" containsNumber="1" minValue="0" maxValue="121.3912"/>
    </cacheField>
    <cacheField name="Total" numFmtId="164">
      <sharedItems containsSemiMixedTypes="0" containsString="0" containsNumber="1" minValue="0" maxValue="521.2247999999999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m/>
    <m/>
    <n v="0"/>
    <n v="0"/>
    <n v="0"/>
    <n v="0"/>
    <n v="0"/>
    <n v="0"/>
    <n v="0"/>
  </r>
  <r>
    <x v="0"/>
    <n v="108"/>
    <n v="175"/>
    <n v="108"/>
    <n v="175"/>
    <n v="12.42"/>
    <n v="28.63"/>
    <n v="12.42"/>
    <n v="28.63"/>
    <n v="41.05"/>
  </r>
  <r>
    <x v="1"/>
    <n v="352"/>
    <n v="491"/>
    <n v="244"/>
    <n v="316"/>
    <n v="40.480000000000004"/>
    <n v="80.327600000000004"/>
    <n v="28.060000000000002"/>
    <n v="51.697600000000001"/>
    <n v="120.80760000000001"/>
  </r>
  <r>
    <x v="2"/>
    <n v="547"/>
    <n v="737"/>
    <n v="195"/>
    <n v="246"/>
    <n v="62.905000000000001"/>
    <n v="120.5732"/>
    <n v="22.425000000000001"/>
    <n v="40.245599999999996"/>
    <n v="183.47820000000002"/>
  </r>
  <r>
    <x v="3"/>
    <n v="748"/>
    <n v="1005"/>
    <n v="201"/>
    <n v="268"/>
    <n v="86.02000000000001"/>
    <n v="164.41800000000001"/>
    <n v="23.115000000000002"/>
    <n v="43.844799999999999"/>
    <n v="250.43800000000002"/>
  </r>
  <r>
    <x v="4"/>
    <n v="974"/>
    <n v="1301"/>
    <n v="226"/>
    <n v="296"/>
    <n v="112.01"/>
    <n v="212.84359999999998"/>
    <n v="25.990000000000002"/>
    <n v="48.425599999999996"/>
    <n v="324.85359999999997"/>
  </r>
  <r>
    <x v="5"/>
    <n v="1626"/>
    <n v="2043"/>
    <n v="652"/>
    <n v="742"/>
    <n v="186.99"/>
    <n v="334.23480000000001"/>
    <n v="74.98"/>
    <n v="121.3912"/>
    <n v="521.22479999999996"/>
  </r>
  <r>
    <x v="6"/>
    <m/>
    <m/>
    <s v=""/>
    <s v=""/>
    <n v="0"/>
    <n v="0"/>
    <s v=""/>
    <s v=""/>
    <n v="0"/>
  </r>
  <r>
    <x v="6"/>
    <m/>
    <m/>
    <s v=""/>
    <s v=""/>
    <n v="0"/>
    <n v="0"/>
    <s v=""/>
    <s v=""/>
    <n v="0"/>
  </r>
  <r>
    <x v="6"/>
    <m/>
    <m/>
    <s v=""/>
    <s v=""/>
    <n v="0"/>
    <n v="0"/>
    <s v=""/>
    <s v=""/>
    <n v="0"/>
  </r>
  <r>
    <x v="6"/>
    <m/>
    <m/>
    <s v=""/>
    <s v=""/>
    <n v="0"/>
    <n v="0"/>
    <s v=""/>
    <s v=""/>
    <n v="0"/>
  </r>
  <r>
    <x v="6"/>
    <m/>
    <m/>
    <s v=""/>
    <s v=""/>
    <n v="0"/>
    <n v="0"/>
    <s v=""/>
    <s v=""/>
    <n v="0"/>
  </r>
  <r>
    <x v="6"/>
    <m/>
    <m/>
    <s v=""/>
    <s v=""/>
    <n v="0"/>
    <n v="0"/>
    <s v=""/>
    <s v="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e dynamique15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3">
  <location ref="A4:C12" firstHeaderRow="1" firstDataRow="2" firstDataCol="1"/>
  <pivotFields count="10">
    <pivotField axis="axisRow" showAll="0">
      <items count="13">
        <item m="1" x="10"/>
        <item x="0"/>
        <item m="1" x="11"/>
        <item h="1" x="6"/>
        <item m="1" x="9"/>
        <item x="3"/>
        <item x="4"/>
        <item m="1" x="8"/>
        <item m="1" x="7"/>
        <item x="1"/>
        <item x="2"/>
        <item x="5"/>
        <item t="default"/>
      </items>
    </pivotField>
    <pivotField showAll="0"/>
    <pivotField showAll="0"/>
    <pivotField dataField="1" showAll="0"/>
    <pivotField dataField="1" showAll="0"/>
    <pivotField numFmtId="164" showAll="0"/>
    <pivotField numFmtId="164" showAll="0"/>
    <pivotField showAll="0"/>
    <pivotField showAll="0"/>
    <pivotField numFmtId="164" showAll="0"/>
  </pivotFields>
  <rowFields count="1">
    <field x="0"/>
  </rowFields>
  <rowItems count="7">
    <i>
      <x v="1"/>
    </i>
    <i>
      <x v="5"/>
    </i>
    <i>
      <x v="6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onso HC" fld="3" baseField="0" baseItem="1"/>
    <dataField name="Somme de Conso HP" fld="4" baseField="0" baseItem="1"/>
  </dataFields>
  <formats count="2">
    <format dxfId="13">
      <pivotArea dataOnly="0" labelOnly="1" fieldPosition="0">
        <references count="1">
          <reference field="0" count="0"/>
        </references>
      </pivotArea>
    </format>
    <format dxfId="12">
      <pivotArea type="all" dataOnly="0" outline="0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e dynamique16" cacheId="0" applyNumberFormats="0" applyBorderFormats="0" applyFontFormats="0" applyPatternFormats="0" applyAlignmentFormats="0" applyWidthHeightFormats="1" dataCaption="Valeurs" showMissing="0" updatedVersion="4" minRefreshableVersion="3" colGrandTotals="0" itemPrintTitles="1" createdVersion="5" indent="0" outline="1" outlineData="1" multipleFieldFilters="0" chartFormat="3">
  <location ref="A4:C12" firstHeaderRow="1" firstDataRow="2" firstDataCol="1"/>
  <pivotFields count="10">
    <pivotField axis="axisRow" showAll="0">
      <items count="13">
        <item m="1" x="10"/>
        <item x="0"/>
        <item m="1" x="11"/>
        <item h="1" x="6"/>
        <item m="1" x="9"/>
        <item x="3"/>
        <item x="4"/>
        <item m="1" x="8"/>
        <item m="1" x="7"/>
        <item x="1"/>
        <item x="2"/>
        <item x="5"/>
        <item t="default"/>
      </items>
    </pivotField>
    <pivotField showAll="0"/>
    <pivotField showAll="0"/>
    <pivotField showAll="0"/>
    <pivotField showAll="0"/>
    <pivotField numFmtId="164" showAll="0"/>
    <pivotField numFmtId="164" showAll="0"/>
    <pivotField dataField="1" showAll="0"/>
    <pivotField dataField="1" showAll="0"/>
    <pivotField numFmtId="164" showAll="0"/>
  </pivotFields>
  <rowFields count="1">
    <field x="0"/>
  </rowFields>
  <rowItems count="7">
    <i>
      <x v="1"/>
    </i>
    <i>
      <x v="5"/>
    </i>
    <i>
      <x v="6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T HC" fld="7" baseField="0" baseItem="0" numFmtId="164"/>
    <dataField name="Somme de MT HP" fld="8" baseField="0" baseItem="0" numFmtId="164"/>
  </dataFields>
  <formats count="2">
    <format dxfId="11">
      <pivotArea type="all" dataOnly="0" outline="0" fieldPosition="0"/>
    </format>
    <format dxfId="10">
      <pivotArea dataOnly="0" labelOnly="1" fieldPosition="0">
        <references count="1">
          <reference field="0" count="0"/>
        </references>
      </pivotArea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6:K20" totalsRowCount="1" headerRowDxfId="26" dataDxfId="25" totalsRowDxfId="24">
  <autoFilter ref="B6:K19"/>
  <tableColumns count="10">
    <tableColumn id="6" name="Date" totalsRowLabel="Total" dataDxfId="23" totalsRowDxfId="9"/>
    <tableColumn id="1" name="Consommation heures creuses" totalsRowFunction="sum" dataDxfId="22" totalsRowDxfId="8"/>
    <tableColumn id="2" name="Consommation heures pleines" totalsRowFunction="sum" dataDxfId="21" totalsRowDxfId="7"/>
    <tableColumn id="8" name="Conso HC" dataDxfId="20" totalsRowDxfId="6">
      <calculatedColumnFormula>IF(Tableau1[[#This Row],[Date]]="","",IF(ROW()=ROW(Tableau1[#Headers])+1,0,Tableau1[[#This Row],[Consommation heures creuses]]-C6))</calculatedColumnFormula>
    </tableColumn>
    <tableColumn id="7" name="Conso HP" dataDxfId="19" totalsRowDxfId="5">
      <calculatedColumnFormula>IF(Tableau1[[#This Row],[Date]]="","",IF(ROW()=ROW(Tableau1[#Headers])+1,0,Tableau1[[#This Row],[Consommation heures pleines]]-D6))</calculatedColumnFormula>
    </tableColumn>
    <tableColumn id="3" name="Total heures creuses" totalsRowFunction="sum" dataDxfId="18" totalsRowDxfId="4">
      <calculatedColumnFormula>C7*$G$2</calculatedColumnFormula>
    </tableColumn>
    <tableColumn id="4" name="Total heures pleines" totalsRowFunction="sum" dataDxfId="17" totalsRowDxfId="3">
      <calculatedColumnFormula>D7*$H$2</calculatedColumnFormula>
    </tableColumn>
    <tableColumn id="10" name="MT HC" dataDxfId="16" totalsRowDxfId="2">
      <calculatedColumnFormula>IF(Tableau1[[#This Row],[Date]]="","",Tableau1[[#This Row],[Conso HC]]*$G$2)</calculatedColumnFormula>
    </tableColumn>
    <tableColumn id="9" name="MT HP" dataDxfId="15" totalsRowDxfId="1">
      <calculatedColumnFormula>IF(Tableau1[[#This Row],[Date]]="","",Tableau1[[#This Row],[Conso HP]]*$H$2)</calculatedColumnFormula>
    </tableColumn>
    <tableColumn id="5" name="Total" totalsRowFunction="sum" dataDxfId="14" totalsRowDxfId="0" dataCellStyle="Monétaire">
      <calculatedColumnFormula>SUM(G7:H7)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Relationship Id="rId2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1:L20"/>
  <sheetViews>
    <sheetView tabSelected="1" workbookViewId="0">
      <selection activeCell="C14" sqref="C14"/>
    </sheetView>
  </sheetViews>
  <sheetFormatPr baseColWidth="10" defaultRowHeight="14" x14ac:dyDescent="0"/>
  <cols>
    <col min="1" max="1" width="5.6640625" customWidth="1"/>
    <col min="2" max="4" width="20.1640625" customWidth="1"/>
    <col min="5" max="6" width="20.6640625" style="17" hidden="1" customWidth="1"/>
    <col min="7" max="8" width="20.6640625" customWidth="1"/>
    <col min="9" max="10" width="20.6640625" style="17" hidden="1" customWidth="1"/>
    <col min="11" max="11" width="20.6640625" customWidth="1"/>
    <col min="12" max="12" width="25.6640625" customWidth="1"/>
  </cols>
  <sheetData>
    <row r="1" spans="2:12">
      <c r="G1" s="9" t="s">
        <v>7</v>
      </c>
      <c r="H1" s="10" t="s">
        <v>8</v>
      </c>
      <c r="I1" s="23"/>
      <c r="J1" s="23"/>
      <c r="L1" s="13" t="s">
        <v>9</v>
      </c>
    </row>
    <row r="2" spans="2:12">
      <c r="D2" s="8" t="s">
        <v>6</v>
      </c>
      <c r="E2" s="18"/>
      <c r="F2" s="18"/>
      <c r="G2" s="11">
        <v>0.115</v>
      </c>
      <c r="H2" s="12">
        <v>0.1636</v>
      </c>
      <c r="I2" s="24"/>
      <c r="J2" s="24"/>
      <c r="K2" s="8" t="s">
        <v>6</v>
      </c>
      <c r="L2" s="14">
        <v>75</v>
      </c>
    </row>
    <row r="3" spans="2:12" s="3" customFormat="1" ht="15" thickBot="1">
      <c r="D3" s="5"/>
      <c r="E3" s="19"/>
      <c r="F3" s="19"/>
      <c r="G3" s="4"/>
      <c r="H3" s="4"/>
      <c r="I3" s="25"/>
      <c r="J3" s="25"/>
      <c r="K3" s="4"/>
    </row>
    <row r="4" spans="2:12" s="3" customFormat="1" ht="15" thickBot="1">
      <c r="D4" s="5"/>
      <c r="E4" s="19"/>
      <c r="F4" s="19"/>
      <c r="G4" s="4"/>
      <c r="H4" s="4"/>
      <c r="I4" s="25"/>
      <c r="J4" s="25"/>
      <c r="K4" s="15" t="s">
        <v>10</v>
      </c>
      <c r="L4" s="16">
        <f>L2+Tableau1[[#Totals],[Total]]</f>
        <v>2091.8433999999997</v>
      </c>
    </row>
    <row r="5" spans="2:12" s="3" customFormat="1">
      <c r="E5" s="20"/>
      <c r="F5" s="20"/>
      <c r="G5" s="4"/>
      <c r="H5" s="4"/>
      <c r="I5" s="25"/>
      <c r="J5" s="25"/>
    </row>
    <row r="6" spans="2:12" ht="28">
      <c r="B6" s="1" t="s">
        <v>3</v>
      </c>
      <c r="C6" s="1" t="s">
        <v>0</v>
      </c>
      <c r="D6" s="1" t="s">
        <v>1</v>
      </c>
      <c r="E6" s="21" t="s">
        <v>11</v>
      </c>
      <c r="F6" s="21" t="s">
        <v>12</v>
      </c>
      <c r="G6" s="1" t="s">
        <v>4</v>
      </c>
      <c r="H6" s="1" t="s">
        <v>5</v>
      </c>
      <c r="I6" s="21" t="s">
        <v>13</v>
      </c>
      <c r="J6" s="21" t="s">
        <v>14</v>
      </c>
      <c r="K6" s="1" t="s">
        <v>2</v>
      </c>
    </row>
    <row r="7" spans="2:12">
      <c r="B7" s="33">
        <v>42370</v>
      </c>
      <c r="C7" s="2"/>
      <c r="D7" s="2"/>
      <c r="E7" s="22">
        <f>IF(Tableau1[[#This Row],[Date]]="","",IF(ROW()=ROW(Tableau1[#Headers])+1,0,Tableau1[[#This Row],[Consommation heures creuses]]-C6))</f>
        <v>0</v>
      </c>
      <c r="F7" s="22">
        <f>IF(Tableau1[[#This Row],[Date]]="","",IF(ROW()=ROW(Tableau1[#Headers])+1,0,Tableau1[[#This Row],[Consommation heures pleines]]-D6))</f>
        <v>0</v>
      </c>
      <c r="G7" s="6">
        <f t="shared" ref="G7:G19" si="0">C7*$G$2</f>
        <v>0</v>
      </c>
      <c r="H7" s="6">
        <f t="shared" ref="H7:H19" si="1">D7*$H$2</f>
        <v>0</v>
      </c>
      <c r="I7" s="22">
        <f>IF(Tableau1[[#This Row],[Date]]="","",Tableau1[[#This Row],[Conso HC]]*$G$2)</f>
        <v>0</v>
      </c>
      <c r="J7" s="22">
        <f>IF(Tableau1[[#This Row],[Date]]="","",Tableau1[[#This Row],[Conso HP]]*$H$2)</f>
        <v>0</v>
      </c>
      <c r="K7" s="7">
        <f>SUM(G7:H7)</f>
        <v>0</v>
      </c>
    </row>
    <row r="8" spans="2:12">
      <c r="B8" s="33">
        <v>42370</v>
      </c>
      <c r="C8" s="2">
        <v>108</v>
      </c>
      <c r="D8" s="2">
        <v>175</v>
      </c>
      <c r="E8" s="22">
        <f>IF(Tableau1[[#This Row],[Date]]="","",IF(ROW()=ROW(Tableau1[#Headers])+1,0,Tableau1[[#This Row],[Consommation heures creuses]]-C7))</f>
        <v>108</v>
      </c>
      <c r="F8" s="22">
        <f>IF(Tableau1[[#This Row],[Date]]="","",IF(ROW()=ROW(Tableau1[#Headers])+1,0,Tableau1[[#This Row],[Consommation heures pleines]]-D7))</f>
        <v>175</v>
      </c>
      <c r="G8" s="6">
        <f t="shared" si="0"/>
        <v>12.42</v>
      </c>
      <c r="H8" s="6">
        <f t="shared" si="1"/>
        <v>28.63</v>
      </c>
      <c r="I8" s="22">
        <f>IF(Tableau1[[#This Row],[Date]]="","",Tableau1[[#This Row],[Conso HC]]*$G$2)</f>
        <v>12.42</v>
      </c>
      <c r="J8" s="22">
        <f>IF(Tableau1[[#This Row],[Date]]="","",Tableau1[[#This Row],[Conso HP]]*$H$2)</f>
        <v>28.63</v>
      </c>
      <c r="K8" s="7">
        <f t="shared" ref="K8:K19" si="2">SUM(G8:H8)</f>
        <v>41.05</v>
      </c>
    </row>
    <row r="9" spans="2:12">
      <c r="B9" s="33">
        <v>42403</v>
      </c>
      <c r="C9" s="2">
        <v>352</v>
      </c>
      <c r="D9" s="2">
        <v>491</v>
      </c>
      <c r="E9" s="22">
        <f>IF(Tableau1[[#This Row],[Date]]="","",IF(ROW()=ROW(Tableau1[#Headers])+1,0,Tableau1[[#This Row],[Consommation heures creuses]]-C8))</f>
        <v>244</v>
      </c>
      <c r="F9" s="22">
        <f>IF(Tableau1[[#This Row],[Date]]="","",IF(ROW()=ROW(Tableau1[#Headers])+1,0,Tableau1[[#This Row],[Consommation heures pleines]]-D8))</f>
        <v>316</v>
      </c>
      <c r="G9" s="6">
        <f t="shared" si="0"/>
        <v>40.480000000000004</v>
      </c>
      <c r="H9" s="6">
        <f t="shared" si="1"/>
        <v>80.327600000000004</v>
      </c>
      <c r="I9" s="22">
        <f>IF(Tableau1[[#This Row],[Date]]="","",Tableau1[[#This Row],[Conso HC]]*$G$2)</f>
        <v>28.060000000000002</v>
      </c>
      <c r="J9" s="22">
        <f>IF(Tableau1[[#This Row],[Date]]="","",Tableau1[[#This Row],[Conso HP]]*$H$2)</f>
        <v>51.697600000000001</v>
      </c>
      <c r="K9" s="7">
        <f t="shared" si="2"/>
        <v>120.80760000000001</v>
      </c>
    </row>
    <row r="10" spans="2:12">
      <c r="B10" s="33">
        <v>42432</v>
      </c>
      <c r="C10" s="2">
        <v>547</v>
      </c>
      <c r="D10" s="2">
        <v>737</v>
      </c>
      <c r="E10" s="22">
        <f>IF(Tableau1[[#This Row],[Date]]="","",IF(ROW()=ROW(Tableau1[#Headers])+1,0,Tableau1[[#This Row],[Consommation heures creuses]]-C9))</f>
        <v>195</v>
      </c>
      <c r="F10" s="22">
        <f>IF(Tableau1[[#This Row],[Date]]="","",IF(ROW()=ROW(Tableau1[#Headers])+1,0,Tableau1[[#This Row],[Consommation heures pleines]]-D9))</f>
        <v>246</v>
      </c>
      <c r="G10" s="6">
        <f t="shared" si="0"/>
        <v>62.905000000000001</v>
      </c>
      <c r="H10" s="6">
        <f t="shared" si="1"/>
        <v>120.5732</v>
      </c>
      <c r="I10" s="22">
        <f>IF(Tableau1[[#This Row],[Date]]="","",Tableau1[[#This Row],[Conso HC]]*$G$2)</f>
        <v>22.425000000000001</v>
      </c>
      <c r="J10" s="22">
        <f>IF(Tableau1[[#This Row],[Date]]="","",Tableau1[[#This Row],[Conso HP]]*$H$2)</f>
        <v>40.245599999999996</v>
      </c>
      <c r="K10" s="7">
        <f t="shared" si="2"/>
        <v>183.47820000000002</v>
      </c>
    </row>
    <row r="11" spans="2:12">
      <c r="B11" s="33">
        <v>42461</v>
      </c>
      <c r="C11" s="2">
        <v>748</v>
      </c>
      <c r="D11" s="2">
        <v>1005</v>
      </c>
      <c r="E11" s="22">
        <f>IF(Tableau1[[#This Row],[Date]]="","",IF(ROW()=ROW(Tableau1[#Headers])+1,0,Tableau1[[#This Row],[Consommation heures creuses]]-C10))</f>
        <v>201</v>
      </c>
      <c r="F11" s="22">
        <f>IF(Tableau1[[#This Row],[Date]]="","",IF(ROW()=ROW(Tableau1[#Headers])+1,0,Tableau1[[#This Row],[Consommation heures pleines]]-D10))</f>
        <v>268</v>
      </c>
      <c r="G11" s="6">
        <f t="shared" si="0"/>
        <v>86.02000000000001</v>
      </c>
      <c r="H11" s="6">
        <f t="shared" si="1"/>
        <v>164.41800000000001</v>
      </c>
      <c r="I11" s="22">
        <f>IF(Tableau1[[#This Row],[Date]]="","",Tableau1[[#This Row],[Conso HC]]*$G$2)</f>
        <v>23.115000000000002</v>
      </c>
      <c r="J11" s="22">
        <f>IF(Tableau1[[#This Row],[Date]]="","",Tableau1[[#This Row],[Conso HP]]*$H$2)</f>
        <v>43.844799999999999</v>
      </c>
      <c r="K11" s="7">
        <f t="shared" si="2"/>
        <v>250.43800000000002</v>
      </c>
    </row>
    <row r="12" spans="2:12">
      <c r="B12" s="33">
        <v>42491</v>
      </c>
      <c r="C12" s="2">
        <v>974</v>
      </c>
      <c r="D12" s="2">
        <v>1301</v>
      </c>
      <c r="E12" s="22">
        <f>IF(Tableau1[[#This Row],[Date]]="","",IF(ROW()=ROW(Tableau1[#Headers])+1,0,Tableau1[[#This Row],[Consommation heures creuses]]-C11))</f>
        <v>226</v>
      </c>
      <c r="F12" s="22">
        <f>IF(Tableau1[[#This Row],[Date]]="","",IF(ROW()=ROW(Tableau1[#Headers])+1,0,Tableau1[[#This Row],[Consommation heures pleines]]-D11))</f>
        <v>296</v>
      </c>
      <c r="G12" s="6">
        <f t="shared" si="0"/>
        <v>112.01</v>
      </c>
      <c r="H12" s="6">
        <f t="shared" si="1"/>
        <v>212.84359999999998</v>
      </c>
      <c r="I12" s="22">
        <f>IF(Tableau1[[#This Row],[Date]]="","",Tableau1[[#This Row],[Conso HC]]*$G$2)</f>
        <v>25.990000000000002</v>
      </c>
      <c r="J12" s="22">
        <f>IF(Tableau1[[#This Row],[Date]]="","",Tableau1[[#This Row],[Conso HP]]*$H$2)</f>
        <v>48.425599999999996</v>
      </c>
      <c r="K12" s="7">
        <f t="shared" si="2"/>
        <v>324.85359999999997</v>
      </c>
    </row>
    <row r="13" spans="2:12">
      <c r="B13" s="33">
        <v>42546</v>
      </c>
      <c r="C13" s="2">
        <v>1626</v>
      </c>
      <c r="D13" s="2">
        <v>2043</v>
      </c>
      <c r="E13" s="22">
        <f>IF(Tableau1[[#This Row],[Date]]="","",IF(ROW()=ROW(Tableau1[#Headers])+1,0,Tableau1[[#This Row],[Consommation heures creuses]]-C12))</f>
        <v>652</v>
      </c>
      <c r="F13" s="22">
        <f>IF(Tableau1[[#This Row],[Date]]="","",IF(ROW()=ROW(Tableau1[#Headers])+1,0,Tableau1[[#This Row],[Consommation heures pleines]]-D12))</f>
        <v>742</v>
      </c>
      <c r="G13" s="6">
        <f t="shared" si="0"/>
        <v>186.99</v>
      </c>
      <c r="H13" s="6">
        <f t="shared" si="1"/>
        <v>334.23480000000001</v>
      </c>
      <c r="I13" s="22">
        <f>IF(Tableau1[[#This Row],[Date]]="","",Tableau1[[#This Row],[Conso HC]]*$G$2)</f>
        <v>74.98</v>
      </c>
      <c r="J13" s="22">
        <f>IF(Tableau1[[#This Row],[Date]]="","",Tableau1[[#This Row],[Conso HP]]*$H$2)</f>
        <v>121.3912</v>
      </c>
      <c r="K13" s="7">
        <f t="shared" si="2"/>
        <v>521.22479999999996</v>
      </c>
    </row>
    <row r="14" spans="2:12">
      <c r="B14" s="33">
        <v>42559</v>
      </c>
      <c r="C14" s="2">
        <v>1846</v>
      </c>
      <c r="D14" s="2">
        <v>2217</v>
      </c>
      <c r="E14" s="22">
        <f>IF(Tableau1[[#This Row],[Date]]="","",IF(ROW()=ROW(Tableau1[#Headers])+1,0,Tableau1[[#This Row],[Consommation heures creuses]]-C13))</f>
        <v>220</v>
      </c>
      <c r="F14" s="22">
        <f>IF(Tableau1[[#This Row],[Date]]="","",IF(ROW()=ROW(Tableau1[#Headers])+1,0,Tableau1[[#This Row],[Consommation heures pleines]]-D13))</f>
        <v>174</v>
      </c>
      <c r="G14" s="6">
        <f t="shared" si="0"/>
        <v>212.29000000000002</v>
      </c>
      <c r="H14" s="6">
        <f t="shared" si="1"/>
        <v>362.70119999999997</v>
      </c>
      <c r="I14" s="22">
        <f>IF(Tableau1[[#This Row],[Date]]="","",Tableau1[[#This Row],[Conso HC]]*$G$2)</f>
        <v>25.3</v>
      </c>
      <c r="J14" s="22">
        <f>IF(Tableau1[[#This Row],[Date]]="","",Tableau1[[#This Row],[Conso HP]]*$H$2)</f>
        <v>28.4664</v>
      </c>
      <c r="K14" s="7">
        <f t="shared" si="2"/>
        <v>574.99119999999994</v>
      </c>
    </row>
    <row r="15" spans="2:12">
      <c r="B15" s="33"/>
      <c r="C15" s="2"/>
      <c r="D15" s="2"/>
      <c r="E15" s="22" t="str">
        <f>IF(Tableau1[[#This Row],[Date]]="","",IF(ROW()=ROW(Tableau1[#Headers])+1,0,Tableau1[[#This Row],[Consommation heures creuses]]-C14))</f>
        <v/>
      </c>
      <c r="F15" s="22" t="str">
        <f>IF(Tableau1[[#This Row],[Date]]="","",IF(ROW()=ROW(Tableau1[#Headers])+1,0,Tableau1[[#This Row],[Consommation heures pleines]]-D14))</f>
        <v/>
      </c>
      <c r="G15" s="6">
        <f t="shared" si="0"/>
        <v>0</v>
      </c>
      <c r="H15" s="6">
        <f t="shared" si="1"/>
        <v>0</v>
      </c>
      <c r="I15" s="22" t="str">
        <f>IF(Tableau1[[#This Row],[Date]]="","",Tableau1[[#This Row],[Conso HC]]*$G$2)</f>
        <v/>
      </c>
      <c r="J15" s="22" t="str">
        <f>IF(Tableau1[[#This Row],[Date]]="","",Tableau1[[#This Row],[Conso HP]]*$H$2)</f>
        <v/>
      </c>
      <c r="K15" s="7">
        <f t="shared" si="2"/>
        <v>0</v>
      </c>
    </row>
    <row r="16" spans="2:12">
      <c r="B16" s="33"/>
      <c r="C16" s="2"/>
      <c r="D16" s="2"/>
      <c r="E16" s="22" t="str">
        <f>IF(Tableau1[[#This Row],[Date]]="","",IF(ROW()=ROW(Tableau1[#Headers])+1,0,Tableau1[[#This Row],[Consommation heures creuses]]-C15))</f>
        <v/>
      </c>
      <c r="F16" s="22" t="str">
        <f>IF(Tableau1[[#This Row],[Date]]="","",IF(ROW()=ROW(Tableau1[#Headers])+1,0,Tableau1[[#This Row],[Consommation heures pleines]]-D15))</f>
        <v/>
      </c>
      <c r="G16" s="6">
        <f t="shared" si="0"/>
        <v>0</v>
      </c>
      <c r="H16" s="6">
        <f t="shared" si="1"/>
        <v>0</v>
      </c>
      <c r="I16" s="22" t="str">
        <f>IF(Tableau1[[#This Row],[Date]]="","",Tableau1[[#This Row],[Conso HC]]*$G$2)</f>
        <v/>
      </c>
      <c r="J16" s="22" t="str">
        <f>IF(Tableau1[[#This Row],[Date]]="","",Tableau1[[#This Row],[Conso HP]]*$H$2)</f>
        <v/>
      </c>
      <c r="K16" s="7">
        <f t="shared" si="2"/>
        <v>0</v>
      </c>
    </row>
    <row r="17" spans="2:11">
      <c r="B17" s="33"/>
      <c r="C17" s="2"/>
      <c r="D17" s="2"/>
      <c r="E17" s="22" t="str">
        <f>IF(Tableau1[[#This Row],[Date]]="","",IF(ROW()=ROW(Tableau1[#Headers])+1,0,Tableau1[[#This Row],[Consommation heures creuses]]-C16))</f>
        <v/>
      </c>
      <c r="F17" s="22" t="str">
        <f>IF(Tableau1[[#This Row],[Date]]="","",IF(ROW()=ROW(Tableau1[#Headers])+1,0,Tableau1[[#This Row],[Consommation heures pleines]]-D16))</f>
        <v/>
      </c>
      <c r="G17" s="6">
        <f t="shared" si="0"/>
        <v>0</v>
      </c>
      <c r="H17" s="6">
        <f t="shared" si="1"/>
        <v>0</v>
      </c>
      <c r="I17" s="22" t="str">
        <f>IF(Tableau1[[#This Row],[Date]]="","",Tableau1[[#This Row],[Conso HC]]*$G$2)</f>
        <v/>
      </c>
      <c r="J17" s="22" t="str">
        <f>IF(Tableau1[[#This Row],[Date]]="","",Tableau1[[#This Row],[Conso HP]]*$H$2)</f>
        <v/>
      </c>
      <c r="K17" s="7">
        <f t="shared" si="2"/>
        <v>0</v>
      </c>
    </row>
    <row r="18" spans="2:11">
      <c r="B18" s="33"/>
      <c r="C18" s="2"/>
      <c r="D18" s="2"/>
      <c r="E18" s="22" t="str">
        <f>IF(Tableau1[[#This Row],[Date]]="","",IF(ROW()=ROW(Tableau1[#Headers])+1,0,Tableau1[[#This Row],[Consommation heures creuses]]-C17))</f>
        <v/>
      </c>
      <c r="F18" s="22" t="str">
        <f>IF(Tableau1[[#This Row],[Date]]="","",IF(ROW()=ROW(Tableau1[#Headers])+1,0,Tableau1[[#This Row],[Consommation heures pleines]]-D17))</f>
        <v/>
      </c>
      <c r="G18" s="6">
        <f t="shared" si="0"/>
        <v>0</v>
      </c>
      <c r="H18" s="6">
        <f t="shared" si="1"/>
        <v>0</v>
      </c>
      <c r="I18" s="22" t="str">
        <f>IF(Tableau1[[#This Row],[Date]]="","",Tableau1[[#This Row],[Conso HC]]*$G$2)</f>
        <v/>
      </c>
      <c r="J18" s="22" t="str">
        <f>IF(Tableau1[[#This Row],[Date]]="","",Tableau1[[#This Row],[Conso HP]]*$H$2)</f>
        <v/>
      </c>
      <c r="K18" s="7">
        <f t="shared" si="2"/>
        <v>0</v>
      </c>
    </row>
    <row r="19" spans="2:11">
      <c r="B19" s="33"/>
      <c r="C19" s="2"/>
      <c r="D19" s="2"/>
      <c r="E19" s="22" t="str">
        <f>IF(Tableau1[[#This Row],[Date]]="","",IF(ROW()=ROW(Tableau1[#Headers])+1,0,Tableau1[[#This Row],[Consommation heures creuses]]-C18))</f>
        <v/>
      </c>
      <c r="F19" s="22" t="str">
        <f>IF(Tableau1[[#This Row],[Date]]="","",IF(ROW()=ROW(Tableau1[#Headers])+1,0,Tableau1[[#This Row],[Consommation heures pleines]]-D18))</f>
        <v/>
      </c>
      <c r="G19" s="6">
        <f t="shared" si="0"/>
        <v>0</v>
      </c>
      <c r="H19" s="6">
        <f t="shared" si="1"/>
        <v>0</v>
      </c>
      <c r="I19" s="22" t="str">
        <f>IF(Tableau1[[#This Row],[Date]]="","",Tableau1[[#This Row],[Conso HC]]*$G$2)</f>
        <v/>
      </c>
      <c r="J19" s="22" t="str">
        <f>IF(Tableau1[[#This Row],[Date]]="","",Tableau1[[#This Row],[Conso HP]]*$H$2)</f>
        <v/>
      </c>
      <c r="K19" s="7">
        <f t="shared" si="2"/>
        <v>0</v>
      </c>
    </row>
    <row r="20" spans="2:11">
      <c r="B20" s="2" t="s">
        <v>2</v>
      </c>
      <c r="C20" s="2">
        <f>SUBTOTAL(109,Tableau1[Consommation heures creuses])</f>
        <v>6201</v>
      </c>
      <c r="D20" s="2">
        <f>SUBTOTAL(109,Tableau1[Consommation heures pleines])</f>
        <v>7969</v>
      </c>
      <c r="E20" s="22"/>
      <c r="F20" s="22"/>
      <c r="G20" s="6">
        <f>SUBTOTAL(109,Tableau1[Total heures creuses])</f>
        <v>713.11500000000001</v>
      </c>
      <c r="H20" s="6">
        <f>SUBTOTAL(109,Tableau1[Total heures pleines])</f>
        <v>1303.7284</v>
      </c>
      <c r="I20" s="22"/>
      <c r="J20" s="22"/>
      <c r="K20" s="26">
        <f>SUBTOTAL(109,Tableau1[Total])</f>
        <v>2016.8434</v>
      </c>
    </row>
  </sheetData>
  <pageMargins left="0.7" right="0.7" top="0.75" bottom="0.75" header="0.3" footer="0.3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C12"/>
  <sheetViews>
    <sheetView workbookViewId="0"/>
  </sheetViews>
  <sheetFormatPr baseColWidth="10" defaultRowHeight="14" x14ac:dyDescent="0"/>
  <cols>
    <col min="1" max="1" width="18.83203125" customWidth="1"/>
    <col min="2" max="3" width="17" customWidth="1"/>
  </cols>
  <sheetData>
    <row r="1" spans="1:3">
      <c r="B1" s="34" t="s">
        <v>20</v>
      </c>
      <c r="C1" s="34"/>
    </row>
    <row r="2" spans="1:3">
      <c r="B2" s="34"/>
      <c r="C2" s="34"/>
    </row>
    <row r="4" spans="1:3">
      <c r="A4" s="27"/>
      <c r="B4" s="29" t="s">
        <v>22</v>
      </c>
      <c r="C4" s="27"/>
    </row>
    <row r="5" spans="1:3">
      <c r="A5" s="29" t="s">
        <v>19</v>
      </c>
      <c r="B5" s="27" t="s">
        <v>17</v>
      </c>
      <c r="C5" s="27" t="s">
        <v>18</v>
      </c>
    </row>
    <row r="6" spans="1:3">
      <c r="A6" s="32">
        <v>42370</v>
      </c>
      <c r="B6" s="28">
        <v>108</v>
      </c>
      <c r="C6" s="28">
        <v>175</v>
      </c>
    </row>
    <row r="7" spans="1:3">
      <c r="A7" s="32">
        <v>42461</v>
      </c>
      <c r="B7" s="28">
        <v>201</v>
      </c>
      <c r="C7" s="28">
        <v>268</v>
      </c>
    </row>
    <row r="8" spans="1:3">
      <c r="A8" s="32">
        <v>42491</v>
      </c>
      <c r="B8" s="28">
        <v>226</v>
      </c>
      <c r="C8" s="28">
        <v>296</v>
      </c>
    </row>
    <row r="9" spans="1:3">
      <c r="A9" s="32">
        <v>42403</v>
      </c>
      <c r="B9" s="28">
        <v>244</v>
      </c>
      <c r="C9" s="28">
        <v>316</v>
      </c>
    </row>
    <row r="10" spans="1:3">
      <c r="A10" s="32">
        <v>42432</v>
      </c>
      <c r="B10" s="28">
        <v>195</v>
      </c>
      <c r="C10" s="28">
        <v>246</v>
      </c>
    </row>
    <row r="11" spans="1:3">
      <c r="A11" s="32">
        <v>42546</v>
      </c>
      <c r="B11" s="28">
        <v>652</v>
      </c>
      <c r="C11" s="28">
        <v>742</v>
      </c>
    </row>
    <row r="12" spans="1:3">
      <c r="A12" s="31" t="s">
        <v>2</v>
      </c>
      <c r="B12" s="28">
        <v>1626</v>
      </c>
      <c r="C12" s="28">
        <v>2043</v>
      </c>
    </row>
  </sheetData>
  <mergeCells count="1">
    <mergeCell ref="B1:C2"/>
  </mergeCells>
  <pageMargins left="0.7" right="0.7" top="0.75" bottom="0.75" header="0.3" footer="0.3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C12"/>
  <sheetViews>
    <sheetView workbookViewId="0"/>
  </sheetViews>
  <sheetFormatPr baseColWidth="10" defaultRowHeight="14" x14ac:dyDescent="0"/>
  <cols>
    <col min="1" max="1" width="21" bestFit="1" customWidth="1"/>
    <col min="2" max="3" width="16.6640625" customWidth="1"/>
  </cols>
  <sheetData>
    <row r="1" spans="1:3">
      <c r="B1" s="34" t="s">
        <v>21</v>
      </c>
      <c r="C1" s="34"/>
    </row>
    <row r="2" spans="1:3">
      <c r="B2" s="34"/>
      <c r="C2" s="34"/>
    </row>
    <row r="4" spans="1:3">
      <c r="A4" s="27"/>
      <c r="B4" s="29" t="s">
        <v>22</v>
      </c>
      <c r="C4" s="27"/>
    </row>
    <row r="5" spans="1:3">
      <c r="A5" s="29" t="s">
        <v>19</v>
      </c>
      <c r="B5" s="27" t="s">
        <v>15</v>
      </c>
      <c r="C5" s="27" t="s">
        <v>16</v>
      </c>
    </row>
    <row r="6" spans="1:3">
      <c r="A6" s="32">
        <v>42370</v>
      </c>
      <c r="B6" s="30">
        <v>12.42</v>
      </c>
      <c r="C6" s="30">
        <v>28.63</v>
      </c>
    </row>
    <row r="7" spans="1:3">
      <c r="A7" s="32">
        <v>42461</v>
      </c>
      <c r="B7" s="30">
        <v>23.115000000000002</v>
      </c>
      <c r="C7" s="30">
        <v>43.844799999999999</v>
      </c>
    </row>
    <row r="8" spans="1:3">
      <c r="A8" s="32">
        <v>42491</v>
      </c>
      <c r="B8" s="30">
        <v>25.990000000000002</v>
      </c>
      <c r="C8" s="30">
        <v>48.425599999999996</v>
      </c>
    </row>
    <row r="9" spans="1:3">
      <c r="A9" s="32">
        <v>42403</v>
      </c>
      <c r="B9" s="30">
        <v>28.060000000000002</v>
      </c>
      <c r="C9" s="30">
        <v>51.697600000000001</v>
      </c>
    </row>
    <row r="10" spans="1:3">
      <c r="A10" s="32">
        <v>42432</v>
      </c>
      <c r="B10" s="30">
        <v>22.425000000000001</v>
      </c>
      <c r="C10" s="30">
        <v>40.245599999999996</v>
      </c>
    </row>
    <row r="11" spans="1:3">
      <c r="A11" s="32">
        <v>42546</v>
      </c>
      <c r="B11" s="30">
        <v>74.98</v>
      </c>
      <c r="C11" s="30">
        <v>121.3912</v>
      </c>
    </row>
    <row r="12" spans="1:3">
      <c r="A12" s="31" t="s">
        <v>2</v>
      </c>
      <c r="B12" s="30">
        <v>186.99</v>
      </c>
      <c r="C12" s="30">
        <v>334.23479999999995</v>
      </c>
    </row>
  </sheetData>
  <mergeCells count="1">
    <mergeCell ref="B1:C2"/>
  </mergeCells>
  <pageMargins left="0.7" right="0.7" top="0.75" bottom="0.75" header="0.3" footer="0.3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Graph kWh</vt:lpstr>
      <vt:lpstr>Graph 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Ced Cedric</cp:lastModifiedBy>
  <dcterms:created xsi:type="dcterms:W3CDTF">2015-12-15T20:31:31Z</dcterms:created>
  <dcterms:modified xsi:type="dcterms:W3CDTF">2016-07-08T20:33:19Z</dcterms:modified>
</cp:coreProperties>
</file>