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5" windowWidth="20730" windowHeight="10995" tabRatio="727" activeTab="3"/>
  </bookViews>
  <sheets>
    <sheet name="Total Général" sheetId="26" r:id="rId1"/>
    <sheet name="Facture - Mois" sheetId="50" r:id="rId2"/>
    <sheet name="Données" sheetId="27" r:id="rId3"/>
    <sheet name="Février-2015" sheetId="32" r:id="rId4"/>
  </sheets>
  <definedNames>
    <definedName name="Matos">OFFSET(Données!$D$7:$F$7,,,COUNTA(Données!$D:$F)-1)</definedName>
    <definedName name="nomfeuilles">MID(RAND()*0&amp;GET.WORKBOOK(1),2,50)</definedName>
    <definedName name="Sheetlist">OFFSET(Données!$A$2,,,SUMPRODUCT(N(Données!$A$2:$A$1004&lt;&gt;"")))</definedName>
  </definedNames>
  <calcPr calcId="125725"/>
</workbook>
</file>

<file path=xl/calcChain.xml><?xml version="1.0" encoding="utf-8"?>
<calcChain xmlns="http://schemas.openxmlformats.org/spreadsheetml/2006/main">
  <c r="F34" i="32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G22" i="50"/>
  <c r="G17"/>
  <c r="G21"/>
  <c r="H33" i="32"/>
  <c r="G25" i="50"/>
  <c r="G20"/>
  <c r="G26"/>
  <c r="H34" i="32"/>
  <c r="G18" i="50"/>
  <c r="G23"/>
  <c r="G16"/>
  <c r="G19"/>
  <c r="G8" l="1"/>
  <c r="B2"/>
  <c r="F10" i="32" l="1"/>
  <c r="F12"/>
  <c r="F11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9"/>
  <c r="B9"/>
  <c r="I8" l="1"/>
  <c r="F9" s="1"/>
  <c r="C2"/>
  <c r="A40" i="27"/>
  <c r="A54"/>
  <c r="A41"/>
  <c r="A64"/>
  <c r="A86"/>
  <c r="A74"/>
  <c r="A33"/>
  <c r="A104"/>
  <c r="A21"/>
  <c r="A14"/>
  <c r="A75"/>
  <c r="A61"/>
  <c r="A100"/>
  <c r="A9"/>
  <c r="A95"/>
  <c r="A34"/>
  <c r="A48"/>
  <c r="A65"/>
  <c r="A20"/>
  <c r="A105"/>
  <c r="A28"/>
  <c r="A49"/>
  <c r="A94"/>
  <c r="A76"/>
  <c r="A73"/>
  <c r="A35"/>
  <c r="A11"/>
  <c r="A83"/>
  <c r="A96"/>
  <c r="A88"/>
  <c r="A101"/>
  <c r="A99"/>
  <c r="A44"/>
  <c r="A8"/>
  <c r="A19"/>
  <c r="A23"/>
  <c r="A89"/>
  <c r="A67"/>
  <c r="A81"/>
  <c r="A26"/>
  <c r="A51"/>
  <c r="A45"/>
  <c r="A58"/>
  <c r="A52"/>
  <c r="A82"/>
  <c r="A15"/>
  <c r="A42"/>
  <c r="A37"/>
  <c r="A77"/>
  <c r="A27"/>
  <c r="A92"/>
  <c r="A84"/>
  <c r="A87"/>
  <c r="A91"/>
  <c r="A69"/>
  <c r="A46"/>
  <c r="A2"/>
  <c r="A5"/>
  <c r="A12"/>
  <c r="A78"/>
  <c r="A22"/>
  <c r="A50"/>
  <c r="A7"/>
  <c r="A57"/>
  <c r="A106"/>
  <c r="A80"/>
  <c r="A43"/>
  <c r="A103"/>
  <c r="A97"/>
  <c r="A29"/>
  <c r="A102"/>
  <c r="A30"/>
  <c r="A32"/>
  <c r="A85"/>
  <c r="A10"/>
  <c r="A79"/>
  <c r="A70"/>
  <c r="A3"/>
  <c r="A56"/>
  <c r="A98"/>
  <c r="A90"/>
  <c r="A13"/>
  <c r="A18"/>
  <c r="A53"/>
  <c r="A63"/>
  <c r="A68"/>
  <c r="A16"/>
  <c r="A38"/>
  <c r="A55"/>
  <c r="A72"/>
  <c r="A60"/>
  <c r="A4"/>
  <c r="A62"/>
  <c r="A71"/>
  <c r="A31"/>
  <c r="A47"/>
  <c r="A36"/>
  <c r="A39"/>
  <c r="A17"/>
  <c r="A25"/>
  <c r="H4" i="32" l="1"/>
  <c r="I13"/>
  <c r="J13" s="1"/>
  <c r="I32"/>
  <c r="J32" s="1"/>
  <c r="I12"/>
  <c r="J12" s="1"/>
  <c r="I16"/>
  <c r="J16" s="1"/>
  <c r="I20"/>
  <c r="J20" s="1"/>
  <c r="I27"/>
  <c r="J27" s="1"/>
  <c r="I31"/>
  <c r="J31" s="1"/>
  <c r="I11"/>
  <c r="I15"/>
  <c r="J15" s="1"/>
  <c r="I19"/>
  <c r="J19" s="1"/>
  <c r="I23"/>
  <c r="J23" s="1"/>
  <c r="I26"/>
  <c r="J26" s="1"/>
  <c r="I30"/>
  <c r="J30" s="1"/>
  <c r="I10"/>
  <c r="J10" s="1"/>
  <c r="I14"/>
  <c r="J14" s="1"/>
  <c r="I18"/>
  <c r="J18" s="1"/>
  <c r="I22"/>
  <c r="J22" s="1"/>
  <c r="I25"/>
  <c r="J25" s="1"/>
  <c r="I29"/>
  <c r="J29" s="1"/>
  <c r="I33"/>
  <c r="J33" s="1"/>
  <c r="I17"/>
  <c r="J17" s="1"/>
  <c r="I21"/>
  <c r="J21" s="1"/>
  <c r="I24"/>
  <c r="J24" s="1"/>
  <c r="I28"/>
  <c r="J28" s="1"/>
  <c r="G4"/>
  <c r="G15" i="50"/>
  <c r="J11" i="32" l="1"/>
  <c r="A34"/>
  <c r="G34" l="1"/>
  <c r="I34" s="1"/>
  <c r="J34" s="1"/>
  <c r="B34"/>
  <c r="Q11" i="26" l="1"/>
  <c r="P11"/>
  <c r="O11"/>
  <c r="N11"/>
  <c r="M11"/>
  <c r="L11"/>
  <c r="J11"/>
  <c r="I11"/>
  <c r="H11"/>
  <c r="G11"/>
  <c r="F11"/>
  <c r="E11"/>
  <c r="Q10"/>
  <c r="P10"/>
  <c r="O10"/>
  <c r="N10"/>
  <c r="M10"/>
  <c r="L10"/>
  <c r="D12"/>
  <c r="L9" l="1"/>
  <c r="E9"/>
  <c r="E3"/>
  <c r="J12"/>
  <c r="I12"/>
  <c r="G12"/>
  <c r="E12"/>
  <c r="F12"/>
  <c r="H12"/>
  <c r="Q12" l="1"/>
  <c r="N12"/>
  <c r="M12"/>
  <c r="O12"/>
  <c r="P12"/>
  <c r="K12"/>
  <c r="L12"/>
  <c r="M13"/>
  <c r="P13"/>
  <c r="I13"/>
  <c r="O13"/>
  <c r="E13"/>
  <c r="Q13"/>
  <c r="G13"/>
  <c r="K13"/>
  <c r="F13"/>
  <c r="J13"/>
  <c r="N13"/>
  <c r="H13"/>
  <c r="L13"/>
  <c r="R12" l="1"/>
  <c r="I9" i="32"/>
  <c r="J9" s="1"/>
  <c r="G24" i="50"/>
  <c r="R13" i="26"/>
  <c r="G34" i="50" l="1"/>
  <c r="B36" s="1"/>
</calcChain>
</file>

<file path=xl/sharedStrings.xml><?xml version="1.0" encoding="utf-8"?>
<sst xmlns="http://schemas.openxmlformats.org/spreadsheetml/2006/main" count="987" uniqueCount="954">
  <si>
    <t>DATE</t>
  </si>
  <si>
    <t>Sheetlist</t>
  </si>
  <si>
    <t>TOTAL / Type</t>
  </si>
  <si>
    <t>Février-2015</t>
  </si>
  <si>
    <t>MONTANT
TOTAL</t>
  </si>
  <si>
    <t xml:space="preserve"> LIVRAISON
TOTAL </t>
  </si>
  <si>
    <t>CHANTIER</t>
  </si>
  <si>
    <t>CLUB HOUSE BOUSKOURA</t>
  </si>
  <si>
    <t>PRIX UNITAIRE</t>
  </si>
  <si>
    <t>CODE</t>
  </si>
  <si>
    <t>DESIGNATION</t>
  </si>
  <si>
    <t>QUANTITE</t>
  </si>
  <si>
    <t>DATE SORTIE</t>
  </si>
  <si>
    <t>DATE ENTREE</t>
  </si>
  <si>
    <t>NOMBRE DE JOURS</t>
  </si>
  <si>
    <t>CUMUL M-1</t>
  </si>
  <si>
    <t>CUMUL M</t>
  </si>
  <si>
    <t>EOTP</t>
  </si>
  <si>
    <t xml:space="preserve">Facture Matériel  </t>
  </si>
  <si>
    <t>Fourgon MASTER, BOXER</t>
  </si>
  <si>
    <t>Fourgonnette DOKKER, PARTNER</t>
  </si>
  <si>
    <t>PICKUP</t>
  </si>
  <si>
    <t>Logan à bande</t>
  </si>
  <si>
    <t>C3 à bande</t>
  </si>
  <si>
    <t>308 Access, C4 attraction, Mégane authentique</t>
  </si>
  <si>
    <t xml:space="preserve">508 allure BVA, C5 exclusive BVA </t>
  </si>
  <si>
    <t>BMW 120</t>
  </si>
  <si>
    <t>BMW 320</t>
  </si>
  <si>
    <t>AUDI A6</t>
  </si>
  <si>
    <t>AUDI A8</t>
  </si>
  <si>
    <t>Minibus</t>
  </si>
  <si>
    <t>VL-1</t>
  </si>
  <si>
    <t>VL-2</t>
  </si>
  <si>
    <t>VL-3</t>
  </si>
  <si>
    <t>VL-4</t>
  </si>
  <si>
    <t>VL-5</t>
  </si>
  <si>
    <t>VL-6</t>
  </si>
  <si>
    <t>VL-7</t>
  </si>
  <si>
    <t>VL-8</t>
  </si>
  <si>
    <t>VL-9</t>
  </si>
  <si>
    <t>VL-10</t>
  </si>
  <si>
    <t>VL-11</t>
  </si>
  <si>
    <t>VL-12</t>
  </si>
  <si>
    <t>VL-13</t>
  </si>
  <si>
    <t>VL-14</t>
  </si>
  <si>
    <t>VL-15</t>
  </si>
  <si>
    <t>207, C3, C Elysée, 301, Clio</t>
  </si>
  <si>
    <t>VL-16</t>
  </si>
  <si>
    <t>VL-17</t>
  </si>
  <si>
    <t xml:space="preserve">C4 </t>
  </si>
  <si>
    <t xml:space="preserve">P208 </t>
  </si>
  <si>
    <t>Bungalow vide</t>
  </si>
  <si>
    <t>Bungalow 8x3 loc ext</t>
  </si>
  <si>
    <t>Kit de jonction agence</t>
  </si>
  <si>
    <t>Bungalow Sanitaire compagnons</t>
  </si>
  <si>
    <t>Bungalow sanitaire bureaux</t>
  </si>
  <si>
    <t>Sanitaire Solo</t>
  </si>
  <si>
    <t>Kiosque à plan</t>
  </si>
  <si>
    <t>Guérite gardien</t>
  </si>
  <si>
    <t>Container 20"</t>
  </si>
  <si>
    <t>Container 40"</t>
  </si>
  <si>
    <t>Armoire vestiaire double</t>
  </si>
  <si>
    <t>Banc</t>
  </si>
  <si>
    <t>Table de réfectoire</t>
  </si>
  <si>
    <t>Lit superposé (sans matelas)</t>
  </si>
  <si>
    <t>Table forme vague série ULIS droite</t>
  </si>
  <si>
    <t>Table forme vague série ULIS gauche</t>
  </si>
  <si>
    <t>Table de retour</t>
  </si>
  <si>
    <t>Caisson roulant métallique</t>
  </si>
  <si>
    <t>Armoire basse</t>
  </si>
  <si>
    <t>Armoire haute</t>
  </si>
  <si>
    <t>Fauteuil</t>
  </si>
  <si>
    <t>Table 120 x 80</t>
  </si>
  <si>
    <t>Table de réunion 20 personnes</t>
  </si>
  <si>
    <t xml:space="preserve">Table ronde </t>
  </si>
  <si>
    <t>Chaise normale</t>
  </si>
  <si>
    <t>Porte manteau</t>
  </si>
  <si>
    <t>Climatiseur 9000 BTU yc support</t>
  </si>
  <si>
    <t>Climatiseur 12000 BTU yc support</t>
  </si>
  <si>
    <t>Escalier R+1</t>
  </si>
  <si>
    <t>Meuble cuisine (hors réfrigérateur et plaques)</t>
  </si>
  <si>
    <t>Etagère magasin 20"</t>
  </si>
  <si>
    <t>Etagère magasin 40"</t>
  </si>
  <si>
    <t>CANT-1</t>
  </si>
  <si>
    <t>CANT-2</t>
  </si>
  <si>
    <t>CANT-3</t>
  </si>
  <si>
    <t>CANT-4</t>
  </si>
  <si>
    <t>CANT-5</t>
  </si>
  <si>
    <t>CANT-6</t>
  </si>
  <si>
    <t>CANT-7</t>
  </si>
  <si>
    <t>CANT-8</t>
  </si>
  <si>
    <t>CANT-9</t>
  </si>
  <si>
    <t>CANT-10</t>
  </si>
  <si>
    <t>CANT-11</t>
  </si>
  <si>
    <t>CANT-12</t>
  </si>
  <si>
    <t>CANT-13</t>
  </si>
  <si>
    <t>CANT-14</t>
  </si>
  <si>
    <t>CANT-15</t>
  </si>
  <si>
    <t>CANT-16</t>
  </si>
  <si>
    <t>CANT-17</t>
  </si>
  <si>
    <t>CANT-18</t>
  </si>
  <si>
    <t>CANT-19</t>
  </si>
  <si>
    <t>CANT-20</t>
  </si>
  <si>
    <t>CANT-21</t>
  </si>
  <si>
    <t>CANT-22</t>
  </si>
  <si>
    <t>CANT-23</t>
  </si>
  <si>
    <t>CANT-24</t>
  </si>
  <si>
    <t>CANT-25</t>
  </si>
  <si>
    <t>CANT-26</t>
  </si>
  <si>
    <t>CANT-27</t>
  </si>
  <si>
    <t>CANT-28</t>
  </si>
  <si>
    <t>CANT-29</t>
  </si>
  <si>
    <t>CANT-30</t>
  </si>
  <si>
    <t>CANT-31</t>
  </si>
  <si>
    <t>CANT-32</t>
  </si>
  <si>
    <t>CANT-33</t>
  </si>
  <si>
    <t>CANT-34</t>
  </si>
  <si>
    <t>Support de panneau BYMARO</t>
  </si>
  <si>
    <t>Panneaux de clôture grillagé</t>
  </si>
  <si>
    <t>Plot de clôture</t>
  </si>
  <si>
    <t>Bride de clôture</t>
  </si>
  <si>
    <t>EQUI-1</t>
  </si>
  <si>
    <t>EQUI-2</t>
  </si>
  <si>
    <t>EQUI-3</t>
  </si>
  <si>
    <t>EQUI-4</t>
  </si>
  <si>
    <t>EQUI-5</t>
  </si>
  <si>
    <t>EQUI-6</t>
  </si>
  <si>
    <t xml:space="preserve">Cabine HT/BT  </t>
  </si>
  <si>
    <t>Armoires Générale BT  (AGTB) 4 Départs</t>
  </si>
  <si>
    <t>Armoires  TGBT 5 départs (4 départs non compris)</t>
  </si>
  <si>
    <t>Armoire AP172</t>
  </si>
  <si>
    <t>Armoire  Pied de colonne</t>
  </si>
  <si>
    <t>Armoire cantonnement</t>
  </si>
  <si>
    <t>Armoire de dérivation 4 départs</t>
  </si>
  <si>
    <t>Armoire de dérivation 3 départs</t>
  </si>
  <si>
    <t>Armoire I40</t>
  </si>
  <si>
    <t>Armoire éclairage avec cellule crépusculaire</t>
  </si>
  <si>
    <t>Armoire éclairage avec horloge</t>
  </si>
  <si>
    <t>Coffret gaine</t>
  </si>
  <si>
    <t>Posta à souder autonome</t>
  </si>
  <si>
    <t>Poste à souder</t>
  </si>
  <si>
    <t>Départ optionnel 100A  160A  250A</t>
  </si>
  <si>
    <t>Mâts d'éclairage  6m</t>
  </si>
  <si>
    <t>Projecteur 400w</t>
  </si>
  <si>
    <t xml:space="preserve">Rallonges 5G6 HO7RNF Hypra 25ml  </t>
  </si>
  <si>
    <t>ELEC-1</t>
  </si>
  <si>
    <t>ELEC-2</t>
  </si>
  <si>
    <t>ELEC-3</t>
  </si>
  <si>
    <t>ELEC-4</t>
  </si>
  <si>
    <t>ELEC-5</t>
  </si>
  <si>
    <t>ELEC-6</t>
  </si>
  <si>
    <t>ELEC-7</t>
  </si>
  <si>
    <t>ELEC-8</t>
  </si>
  <si>
    <t>ELEC-9</t>
  </si>
  <si>
    <t>ELEC-10</t>
  </si>
  <si>
    <t>ELEC-11</t>
  </si>
  <si>
    <t>ELEC-12</t>
  </si>
  <si>
    <t>ELEC-13</t>
  </si>
  <si>
    <t>ELEC-14</t>
  </si>
  <si>
    <t>ELEC-15</t>
  </si>
  <si>
    <t>ELEC-16</t>
  </si>
  <si>
    <t>ELEC-17</t>
  </si>
  <si>
    <t>ELEC-18</t>
  </si>
  <si>
    <t>ELEC-19</t>
  </si>
  <si>
    <t>ELEC-20</t>
  </si>
  <si>
    <t>ELEC-21</t>
  </si>
  <si>
    <t>ELEC-22</t>
  </si>
  <si>
    <t>ELEC-23</t>
  </si>
  <si>
    <t>ELEC-24</t>
  </si>
  <si>
    <t>ELEC-25</t>
  </si>
  <si>
    <t>ELEC-26</t>
  </si>
  <si>
    <t>Grue automotrice 60 tonnes TEREX avec chauffeur</t>
  </si>
  <si>
    <t>Panneau BYMARO rétro-éclairé</t>
  </si>
  <si>
    <t xml:space="preserve">interférences grues </t>
  </si>
  <si>
    <t>Treuil électrique</t>
  </si>
  <si>
    <t>Voie de grue ml</t>
  </si>
  <si>
    <t>Balisage nocturne</t>
  </si>
  <si>
    <t>Transpalette</t>
  </si>
  <si>
    <t xml:space="preserve">Grue à tour MDT 192 </t>
  </si>
  <si>
    <t xml:space="preserve">Grue à tour MDT 222   </t>
  </si>
  <si>
    <t>Panneaux d'identification G1  G2  G3</t>
  </si>
  <si>
    <t xml:space="preserve">Grue à tour GTMR 380     </t>
  </si>
  <si>
    <t xml:space="preserve">Grue à tour MDT 178   </t>
  </si>
  <si>
    <t xml:space="preserve">Grue à tour MDT 170  </t>
  </si>
  <si>
    <t xml:space="preserve">JASO J360   </t>
  </si>
  <si>
    <t xml:space="preserve">Grue à tour MDT 235    </t>
  </si>
  <si>
    <t xml:space="preserve">Grue à tour MDT 265   </t>
  </si>
  <si>
    <t xml:space="preserve">Grue à tour MDT 310     </t>
  </si>
  <si>
    <t>Grue à tour MDT 345</t>
  </si>
  <si>
    <t>LEV-1</t>
  </si>
  <si>
    <t>LEV-2</t>
  </si>
  <si>
    <t>LEV-3</t>
  </si>
  <si>
    <t>LEV-4</t>
  </si>
  <si>
    <t>LEV-5</t>
  </si>
  <si>
    <t>LEV-6</t>
  </si>
  <si>
    <t>LEV-7</t>
  </si>
  <si>
    <t>LEV-8</t>
  </si>
  <si>
    <t>LEV-9</t>
  </si>
  <si>
    <t>LEV-10</t>
  </si>
  <si>
    <t>LEV-11</t>
  </si>
  <si>
    <t>LEV-12</t>
  </si>
  <si>
    <t>LEV-13</t>
  </si>
  <si>
    <t>LEV-14</t>
  </si>
  <si>
    <t>LEV-15</t>
  </si>
  <si>
    <t>LEV-16</t>
  </si>
  <si>
    <t>LEV-17</t>
  </si>
  <si>
    <t>LEV-18</t>
  </si>
  <si>
    <t>LEV-19</t>
  </si>
  <si>
    <t>LEV-20</t>
  </si>
  <si>
    <t>LEV-21</t>
  </si>
  <si>
    <t>LEV-22</t>
  </si>
  <si>
    <t>LEV-23</t>
  </si>
  <si>
    <t>LEV-24</t>
  </si>
  <si>
    <t xml:space="preserve">Extincteur </t>
  </si>
  <si>
    <t xml:space="preserve">Panneau Pub sur grue  </t>
  </si>
  <si>
    <t>Pompe à projeter</t>
  </si>
  <si>
    <t>Benne autovide 1000L</t>
  </si>
  <si>
    <t>Benne autovide 1500L</t>
  </si>
  <si>
    <t>Fourche à palette</t>
  </si>
  <si>
    <t>Bac à mortier</t>
  </si>
  <si>
    <t>Trémie agitatrice</t>
  </si>
  <si>
    <t>Convertisseur 2 pc</t>
  </si>
  <si>
    <t>Règle vibrante</t>
  </si>
  <si>
    <t>Vibreur mobile</t>
  </si>
  <si>
    <t>Truelle mécanique</t>
  </si>
  <si>
    <t>Goulotte à gravats / Trémie</t>
  </si>
  <si>
    <t>Goulotte à gravats / Support</t>
  </si>
  <si>
    <t>Scie à sol</t>
  </si>
  <si>
    <t>Carotteuse</t>
  </si>
  <si>
    <t>PROD-1</t>
  </si>
  <si>
    <t>PROD-2</t>
  </si>
  <si>
    <t>PROD-3</t>
  </si>
  <si>
    <t>PROD-4</t>
  </si>
  <si>
    <t>PROD-5</t>
  </si>
  <si>
    <t>PROD-6</t>
  </si>
  <si>
    <t>PROD-7</t>
  </si>
  <si>
    <t>PROD-8</t>
  </si>
  <si>
    <t>PROD-9</t>
  </si>
  <si>
    <t>PROD-10</t>
  </si>
  <si>
    <t>PROD-11</t>
  </si>
  <si>
    <t>PROD-12</t>
  </si>
  <si>
    <t>PROD-13</t>
  </si>
  <si>
    <t>PROD-14</t>
  </si>
  <si>
    <t>PROD-15</t>
  </si>
  <si>
    <t>PROD-16</t>
  </si>
  <si>
    <t>PROD-17</t>
  </si>
  <si>
    <t>PROD-18</t>
  </si>
  <si>
    <t>PROD-19</t>
  </si>
  <si>
    <t>PROD-20</t>
  </si>
  <si>
    <t>PROD-21</t>
  </si>
  <si>
    <t>Pièces d'usure CAB/m3  12dh/m3</t>
  </si>
  <si>
    <t>Centrale à béton  55m3/h</t>
  </si>
  <si>
    <t>Chariot élévateur avec fourche et godet 17m et 18m</t>
  </si>
  <si>
    <t>Chariot élévateur avec fourche et godet 13m</t>
  </si>
  <si>
    <t xml:space="preserve">Chariot élévateur avec fourche et godet 9m </t>
  </si>
  <si>
    <t>Projecteur grue 2000w yc support</t>
  </si>
  <si>
    <t>Tuyau pompe à projeter 25ml</t>
  </si>
  <si>
    <t>Goulotte à gravats / Goulotte 1m</t>
  </si>
  <si>
    <t xml:space="preserve">Disque de scie à sol  </t>
  </si>
  <si>
    <t>Pilonneuse</t>
  </si>
  <si>
    <t>Plaque vibrante</t>
  </si>
  <si>
    <t xml:space="preserve">Mini pelle </t>
  </si>
  <si>
    <t>Tractopelle</t>
  </si>
  <si>
    <t>Compresseurs sans flexible</t>
  </si>
  <si>
    <t>Extincteur</t>
  </si>
  <si>
    <t>Bac de rétention</t>
  </si>
  <si>
    <t>Bac palette de rétention</t>
  </si>
  <si>
    <t>Pompe à eau Grindex Minette (50 m3/h) (+25ml Tuyau)</t>
  </si>
  <si>
    <t>Appareil de niveau TOPCON ATB4 complet</t>
  </si>
  <si>
    <t>Laser</t>
  </si>
  <si>
    <t>Théodolite</t>
  </si>
  <si>
    <t>Mire</t>
  </si>
  <si>
    <t>Trépied</t>
  </si>
  <si>
    <t>Station TOTAL complète</t>
  </si>
  <si>
    <t>Pelle  45T</t>
  </si>
  <si>
    <t>Compacteur  75cm  2 billes</t>
  </si>
  <si>
    <t>Chargeur sur pneu 4300L</t>
  </si>
  <si>
    <t>Dumper 1000L</t>
  </si>
  <si>
    <t>Citerne à gasoil mobile 1000L</t>
  </si>
  <si>
    <t>Citerne à gasoil fixe 2000L</t>
  </si>
  <si>
    <t>Citerne à eau fixe 3000L</t>
  </si>
  <si>
    <t>Citerne à eau fixe 5000L</t>
  </si>
  <si>
    <t>Surpresseur 80L</t>
  </si>
  <si>
    <t>TER-1</t>
  </si>
  <si>
    <t>TER-2</t>
  </si>
  <si>
    <t>TER-3</t>
  </si>
  <si>
    <t>TER-4</t>
  </si>
  <si>
    <t>TER-5</t>
  </si>
  <si>
    <t>TER-6</t>
  </si>
  <si>
    <t>TER-7</t>
  </si>
  <si>
    <t>TER-8</t>
  </si>
  <si>
    <t>CIT-1</t>
  </si>
  <si>
    <t>CIT-2</t>
  </si>
  <si>
    <t>CIT-3</t>
  </si>
  <si>
    <t>CIT-4</t>
  </si>
  <si>
    <t>CIT-5</t>
  </si>
  <si>
    <t>CIT-6</t>
  </si>
  <si>
    <t>CIT-7</t>
  </si>
  <si>
    <t>CIT-8</t>
  </si>
  <si>
    <t>CIT-9</t>
  </si>
  <si>
    <t>CIT-10</t>
  </si>
  <si>
    <t>CIT-11</t>
  </si>
  <si>
    <t>CIT-12</t>
  </si>
  <si>
    <t>CIT-13</t>
  </si>
  <si>
    <t>CIT-14</t>
  </si>
  <si>
    <t>CIT-15</t>
  </si>
  <si>
    <t>CIT-16</t>
  </si>
  <si>
    <t>Rallonge de ferme</t>
  </si>
  <si>
    <t>attaches volantes dalle</t>
  </si>
  <si>
    <t>attaches volantes voile</t>
  </si>
  <si>
    <t>Porteur sous extensible</t>
  </si>
  <si>
    <t>Palonnier déport</t>
  </si>
  <si>
    <t>Protection ascenseur 400</t>
  </si>
  <si>
    <t>Protection ascenseur 700</t>
  </si>
  <si>
    <t>Coulisseaux de poutrelle</t>
  </si>
  <si>
    <t>Potelets garde corps à pince</t>
  </si>
  <si>
    <t>Potelets garde corps à  fiche</t>
  </si>
  <si>
    <t>Pinces réversibles D25  (dalle et acrotère)</t>
  </si>
  <si>
    <t>TPS 300</t>
  </si>
  <si>
    <t>TPS 350</t>
  </si>
  <si>
    <t>TPS 450</t>
  </si>
  <si>
    <t>TPS 530</t>
  </si>
  <si>
    <t>TPS 600</t>
  </si>
  <si>
    <t>TPS 700</t>
  </si>
  <si>
    <t xml:space="preserve">Chappe </t>
  </si>
  <si>
    <t>Manille de levage</t>
  </si>
  <si>
    <t>Suspente de vérin</t>
  </si>
  <si>
    <t>Poteau de départ 1m</t>
  </si>
  <si>
    <t>Goupille de sécurité</t>
  </si>
  <si>
    <t>Boulon 12 x 60 + écrou frein</t>
  </si>
  <si>
    <t>Poteau 100 grutable + manchons</t>
  </si>
  <si>
    <t>Poteau 200 grutable + manchons</t>
  </si>
  <si>
    <t>Moise 200</t>
  </si>
  <si>
    <t>Moise renforcée 200</t>
  </si>
  <si>
    <t>Moise 300</t>
  </si>
  <si>
    <t>Diagonale 200 x 200 L 2755</t>
  </si>
  <si>
    <t>Diagonale 300 x 200 L 3505</t>
  </si>
  <si>
    <t>Plinthe 200</t>
  </si>
  <si>
    <t>Volée alu 90 x 300 ht 100</t>
  </si>
  <si>
    <t>Volée alu 90 x 300 ht 200</t>
  </si>
  <si>
    <t>Garde corps volée 300 Haut 100 + GP</t>
  </si>
  <si>
    <t>Garde corps volée 300 Haut 200 + GP</t>
  </si>
  <si>
    <t>Garde corps Palier 300 x 100</t>
  </si>
  <si>
    <t>Garde corps Palier 300 x 200 + GP haut</t>
  </si>
  <si>
    <t>Garde corps Palier 300 x 200 + GP bas</t>
  </si>
  <si>
    <t>Podium ascenseur PCA</t>
  </si>
  <si>
    <t>CLAP 5t</t>
  </si>
  <si>
    <t>Nacelle à blessé</t>
  </si>
  <si>
    <t>Consoles pignon 2F 1900</t>
  </si>
  <si>
    <t>Consoles pignon 2F 3700</t>
  </si>
  <si>
    <t xml:space="preserve">CP extension </t>
  </si>
  <si>
    <t>Consoles pignon Angle</t>
  </si>
  <si>
    <t>Fermeture articulée 1,76m</t>
  </si>
  <si>
    <t>SEC-1</t>
  </si>
  <si>
    <t>SEC-2</t>
  </si>
  <si>
    <t>SEC-3</t>
  </si>
  <si>
    <t>SEC-4</t>
  </si>
  <si>
    <t>SEC-5</t>
  </si>
  <si>
    <t>SEC-6</t>
  </si>
  <si>
    <t>SEC-7</t>
  </si>
  <si>
    <t>SEC-8</t>
  </si>
  <si>
    <t>SEC-9</t>
  </si>
  <si>
    <t>SEC-10</t>
  </si>
  <si>
    <t>SEC-11</t>
  </si>
  <si>
    <t>SEC-12</t>
  </si>
  <si>
    <t>SEC-13</t>
  </si>
  <si>
    <t>SEC-14</t>
  </si>
  <si>
    <t>SEC-15</t>
  </si>
  <si>
    <t>SEC-16</t>
  </si>
  <si>
    <t>SEC-17</t>
  </si>
  <si>
    <t>SEC-18</t>
  </si>
  <si>
    <t>SEC-19</t>
  </si>
  <si>
    <t>SEC-20</t>
  </si>
  <si>
    <t>SEC-21</t>
  </si>
  <si>
    <t>SEC-22</t>
  </si>
  <si>
    <t>SEC-23</t>
  </si>
  <si>
    <t>SEC-24</t>
  </si>
  <si>
    <t>SEC-25</t>
  </si>
  <si>
    <t>SEC-26</t>
  </si>
  <si>
    <t>SEC-27</t>
  </si>
  <si>
    <t>SEC-28</t>
  </si>
  <si>
    <t>SEC-29</t>
  </si>
  <si>
    <t>SEC-30</t>
  </si>
  <si>
    <t>SEC-31</t>
  </si>
  <si>
    <t>SEC-32</t>
  </si>
  <si>
    <t>SEC-33</t>
  </si>
  <si>
    <t>SEC-34</t>
  </si>
  <si>
    <t>SEC-35</t>
  </si>
  <si>
    <t>SEC-36</t>
  </si>
  <si>
    <t>SEC-37</t>
  </si>
  <si>
    <t>SEC-38</t>
  </si>
  <si>
    <t>SEC-39</t>
  </si>
  <si>
    <t>SEC-40</t>
  </si>
  <si>
    <t>SEC-41</t>
  </si>
  <si>
    <t>SEC-42</t>
  </si>
  <si>
    <t>SEC-43</t>
  </si>
  <si>
    <t>SEC-44</t>
  </si>
  <si>
    <t>SEC-45</t>
  </si>
  <si>
    <t>SEC-46</t>
  </si>
  <si>
    <t>SEC-47</t>
  </si>
  <si>
    <t>Banchette 0,35 x 2,00</t>
  </si>
  <si>
    <t>Banchette 0,35 x 1,50</t>
  </si>
  <si>
    <t xml:space="preserve">Banchette 0,35 x 1,00 </t>
  </si>
  <si>
    <t xml:space="preserve">Banchette 0,35 x 0,50 </t>
  </si>
  <si>
    <t>Pince de serrage</t>
  </si>
  <si>
    <t>Panneau Frami 0,90X1,50 m</t>
  </si>
  <si>
    <t>Panneau Frami 0,60X1,50 m</t>
  </si>
  <si>
    <t>Panneau Frami 0,30X1,50 m</t>
  </si>
  <si>
    <t>Angle intérieur frami</t>
  </si>
  <si>
    <t>Angle extérieur frami</t>
  </si>
  <si>
    <t>Pince de serrage rapide frami</t>
  </si>
  <si>
    <t>Panneau PERI 0,90 x 1,20 m</t>
  </si>
  <si>
    <t>Panneau Alquisur 3,00 m x 1,00 m</t>
  </si>
  <si>
    <t>Panneau Alquisur 1,50 m x 1,00 m</t>
  </si>
  <si>
    <t>Panneau Alquisur 3,00 m x 0,70 m</t>
  </si>
  <si>
    <t>Panneau Alquisur 3,00 m x 0,60 m</t>
  </si>
  <si>
    <t>Axe moyen</t>
  </si>
  <si>
    <t>Fixation</t>
  </si>
  <si>
    <t>Crochet de levage</t>
  </si>
  <si>
    <t>Banche 280 x 240</t>
  </si>
  <si>
    <t>Banche 280 x 120</t>
  </si>
  <si>
    <t>Banche 280 x 60</t>
  </si>
  <si>
    <t>Banche 280 x 30</t>
  </si>
  <si>
    <t>Banche 280 x 10</t>
  </si>
  <si>
    <t xml:space="preserve">Angle int 280 </t>
  </si>
  <si>
    <t xml:space="preserve">Angle ext 280 </t>
  </si>
  <si>
    <t>Sous Hausse 150 x 240</t>
  </si>
  <si>
    <t>Sous Hausse 150 x 120</t>
  </si>
  <si>
    <t>Sous Hausse 150 x 60</t>
  </si>
  <si>
    <t>Sous Hausse 150 x 30</t>
  </si>
  <si>
    <t>Sous Hausse 150 x 10</t>
  </si>
  <si>
    <t>Angle int 150</t>
  </si>
  <si>
    <t>Angle ext 150</t>
  </si>
  <si>
    <t>Sous Hausse 100 x 240</t>
  </si>
  <si>
    <t>Sous Hausse 100 x 120</t>
  </si>
  <si>
    <t>Sous Hausse 100 x 60</t>
  </si>
  <si>
    <t>Sous Hausse 100 x 30</t>
  </si>
  <si>
    <t>Sous Hausse 100 x 10</t>
  </si>
  <si>
    <t>Angle int 100</t>
  </si>
  <si>
    <t>Angle ext 100</t>
  </si>
  <si>
    <t>Rehausse 20 x 240</t>
  </si>
  <si>
    <t>Rehausse 20 x 120</t>
  </si>
  <si>
    <t>Rehausse 20 x 60</t>
  </si>
  <si>
    <t>Rehausse 20 x 30</t>
  </si>
  <si>
    <t>Rehausse 20 x 10</t>
  </si>
  <si>
    <t>Angle ext 20</t>
  </si>
  <si>
    <t>Rehausse 50 x 240</t>
  </si>
  <si>
    <t>Rehausse 50 x 120</t>
  </si>
  <si>
    <t>Rehausse 50 x 60</t>
  </si>
  <si>
    <t>Rehausse 50 x 30</t>
  </si>
  <si>
    <t>Rehausse 50 x 10</t>
  </si>
  <si>
    <t>Angle ext 50</t>
  </si>
  <si>
    <t>Compas</t>
  </si>
  <si>
    <t xml:space="preserve">Angle int 50 </t>
  </si>
  <si>
    <t>Angle int 20</t>
  </si>
  <si>
    <t>Banche 285 x 240</t>
  </si>
  <si>
    <t>Banche 285 x 120</t>
  </si>
  <si>
    <t>Banche 285 x 60</t>
  </si>
  <si>
    <t>Banche 285 x 28</t>
  </si>
  <si>
    <t>Banche 285 x 15</t>
  </si>
  <si>
    <t>Angle int 285</t>
  </si>
  <si>
    <t>Angle ext 285</t>
  </si>
  <si>
    <t>Sous Hausse 100 x 28</t>
  </si>
  <si>
    <t>Sous Hausse 100 x 15</t>
  </si>
  <si>
    <t>Rehausse 50 x 28</t>
  </si>
  <si>
    <t>Rehausse 50 x 15</t>
  </si>
  <si>
    <t>Règle de compensation  2 x 100</t>
  </si>
  <si>
    <t>Règle de compensation  3 x 100</t>
  </si>
  <si>
    <t>Règle de compensation  4 x 100</t>
  </si>
  <si>
    <t>Règle de compensation  5 x 100</t>
  </si>
  <si>
    <t>Règle de compensation  2 x 285</t>
  </si>
  <si>
    <t>Règle de compensation  3 x 285</t>
  </si>
  <si>
    <t>Règle de compensation  4 x 285</t>
  </si>
  <si>
    <t>Règle de compensation  5 x 285</t>
  </si>
  <si>
    <t>Règle de compensation  2 x 335</t>
  </si>
  <si>
    <t>Règle de compensation  3 x 335</t>
  </si>
  <si>
    <t>Règle de compensation  4 x 335</t>
  </si>
  <si>
    <t>Règle de compensation  5 x 335</t>
  </si>
  <si>
    <t>Barrette d'about</t>
  </si>
  <si>
    <t>Aimant galva</t>
  </si>
  <si>
    <t>Panneau Topec 1,80X1,80 m</t>
  </si>
  <si>
    <t>Tête à 4 Sup</t>
  </si>
  <si>
    <t>Tête à 3 Sup</t>
  </si>
  <si>
    <t xml:space="preserve">Broche A Ressort </t>
  </si>
  <si>
    <t xml:space="preserve">Barre de Montage </t>
  </si>
  <si>
    <t>Panneau 150 X 100</t>
  </si>
  <si>
    <t>Panneau 150 x 50</t>
  </si>
  <si>
    <t>Serrure de coffrage</t>
  </si>
  <si>
    <t>Serrure réglable</t>
  </si>
  <si>
    <t xml:space="preserve">Tête </t>
  </si>
  <si>
    <t>Poutrelle Support 4m</t>
  </si>
  <si>
    <t>Poutrelle Support 3m</t>
  </si>
  <si>
    <t>Poutrelle  mixte 4m</t>
  </si>
  <si>
    <t>Poutrelle mixte 3m</t>
  </si>
  <si>
    <t>Poutrelle Guide 4m</t>
  </si>
  <si>
    <t>Support poutrelle guide</t>
  </si>
  <si>
    <t>Tables préfa 15 m² avec mains de levage</t>
  </si>
  <si>
    <t>Tables préfa 30 m²  avec mains de levage</t>
  </si>
  <si>
    <t>Moules nervurés</t>
  </si>
  <si>
    <t>Coffrage escalier</t>
  </si>
  <si>
    <t>Générateur d'air chaud</t>
  </si>
  <si>
    <t>Bâche préfa</t>
  </si>
  <si>
    <t>Palonnier de prédalle</t>
  </si>
  <si>
    <t>Palonnier de poutre</t>
  </si>
  <si>
    <t>Moules de poutres 10m</t>
  </si>
  <si>
    <t>COF-1</t>
  </si>
  <si>
    <t>COF-2</t>
  </si>
  <si>
    <t>COF-3</t>
  </si>
  <si>
    <t>COF-4</t>
  </si>
  <si>
    <t>COF-5</t>
  </si>
  <si>
    <t>COF-6</t>
  </si>
  <si>
    <t>COF-8</t>
  </si>
  <si>
    <t>COF-9</t>
  </si>
  <si>
    <t>COF-10</t>
  </si>
  <si>
    <t>COF-11</t>
  </si>
  <si>
    <t>COF-12</t>
  </si>
  <si>
    <t>COF-13</t>
  </si>
  <si>
    <t>COF-14</t>
  </si>
  <si>
    <t>COF-15</t>
  </si>
  <si>
    <t>COF-16</t>
  </si>
  <si>
    <t>COF-17</t>
  </si>
  <si>
    <t>COF-18</t>
  </si>
  <si>
    <t>COF-19</t>
  </si>
  <si>
    <t>COF-20</t>
  </si>
  <si>
    <t>COF-21</t>
  </si>
  <si>
    <t>COF-22</t>
  </si>
  <si>
    <t>COF-23</t>
  </si>
  <si>
    <t>COF-24</t>
  </si>
  <si>
    <t>COF-25</t>
  </si>
  <si>
    <t>COF-26</t>
  </si>
  <si>
    <t>COF-27</t>
  </si>
  <si>
    <t>COF-28</t>
  </si>
  <si>
    <t>COF-29</t>
  </si>
  <si>
    <t>COF-30</t>
  </si>
  <si>
    <t>COF-31</t>
  </si>
  <si>
    <t>COF-32</t>
  </si>
  <si>
    <t>COF-33</t>
  </si>
  <si>
    <t>COF-34</t>
  </si>
  <si>
    <t>COF-35</t>
  </si>
  <si>
    <t>COF-36</t>
  </si>
  <si>
    <t>COF-37</t>
  </si>
  <si>
    <t>COF-38</t>
  </si>
  <si>
    <t>COF-39</t>
  </si>
  <si>
    <t>COF-40</t>
  </si>
  <si>
    <t>COF-41</t>
  </si>
  <si>
    <t>COF-42</t>
  </si>
  <si>
    <t>COF-43</t>
  </si>
  <si>
    <t>COF-44</t>
  </si>
  <si>
    <t>COF-45</t>
  </si>
  <si>
    <t>COF-46</t>
  </si>
  <si>
    <t>COF-47</t>
  </si>
  <si>
    <t>COF-48</t>
  </si>
  <si>
    <t>COF-49</t>
  </si>
  <si>
    <t>COF-50</t>
  </si>
  <si>
    <t>COF-51</t>
  </si>
  <si>
    <t>COF-52</t>
  </si>
  <si>
    <t>COF-53</t>
  </si>
  <si>
    <t>COF-54</t>
  </si>
  <si>
    <t>COF-55</t>
  </si>
  <si>
    <t>COF-56</t>
  </si>
  <si>
    <t>COF-57</t>
  </si>
  <si>
    <t>COF-58</t>
  </si>
  <si>
    <t>COF-59</t>
  </si>
  <si>
    <t>COF-60</t>
  </si>
  <si>
    <t>COF-61</t>
  </si>
  <si>
    <t>COF-62</t>
  </si>
  <si>
    <t>COF-63</t>
  </si>
  <si>
    <t>COF-64</t>
  </si>
  <si>
    <t>COF-65</t>
  </si>
  <si>
    <t>COF-66</t>
  </si>
  <si>
    <t>COF-67</t>
  </si>
  <si>
    <t>COF-68</t>
  </si>
  <si>
    <t>COF-69</t>
  </si>
  <si>
    <t>COF-70</t>
  </si>
  <si>
    <t>COF-71</t>
  </si>
  <si>
    <t>COF-72</t>
  </si>
  <si>
    <t>COF-73</t>
  </si>
  <si>
    <t>COF-74</t>
  </si>
  <si>
    <t>COF-75</t>
  </si>
  <si>
    <t>COF-76</t>
  </si>
  <si>
    <t>COF-77</t>
  </si>
  <si>
    <t>COF-78</t>
  </si>
  <si>
    <t>COF-79</t>
  </si>
  <si>
    <t>COF-80</t>
  </si>
  <si>
    <t>COF-81</t>
  </si>
  <si>
    <t>COF-82</t>
  </si>
  <si>
    <t>COF-83</t>
  </si>
  <si>
    <t>COF-84</t>
  </si>
  <si>
    <t>COF-85</t>
  </si>
  <si>
    <t>COF-86</t>
  </si>
  <si>
    <t>COF-87</t>
  </si>
  <si>
    <t>COF-88</t>
  </si>
  <si>
    <t>COF-89</t>
  </si>
  <si>
    <t>COF-90</t>
  </si>
  <si>
    <t>COF-91</t>
  </si>
  <si>
    <t>COF-92</t>
  </si>
  <si>
    <t>COF-93</t>
  </si>
  <si>
    <t>COF-94</t>
  </si>
  <si>
    <t>COF-95</t>
  </si>
  <si>
    <t>COF-96</t>
  </si>
  <si>
    <t>COF-97</t>
  </si>
  <si>
    <t>COF-98</t>
  </si>
  <si>
    <t>COF-99</t>
  </si>
  <si>
    <t>COF-100</t>
  </si>
  <si>
    <t>COF-101</t>
  </si>
  <si>
    <t>COF-102</t>
  </si>
  <si>
    <t>COF-103</t>
  </si>
  <si>
    <t>COF-104</t>
  </si>
  <si>
    <t>COF-105</t>
  </si>
  <si>
    <t>COF-106</t>
  </si>
  <si>
    <t>COF-107</t>
  </si>
  <si>
    <t>COF-108</t>
  </si>
  <si>
    <t>COF-109</t>
  </si>
  <si>
    <t>COF-110</t>
  </si>
  <si>
    <t>COF-111</t>
  </si>
  <si>
    <t>COF-112</t>
  </si>
  <si>
    <t>COF-113</t>
  </si>
  <si>
    <t>COF-114</t>
  </si>
  <si>
    <t>COF-115</t>
  </si>
  <si>
    <t>COF-116</t>
  </si>
  <si>
    <t>COF-117</t>
  </si>
  <si>
    <t>COF-118</t>
  </si>
  <si>
    <t>COF-119</t>
  </si>
  <si>
    <t>COF-120</t>
  </si>
  <si>
    <t>COF-121</t>
  </si>
  <si>
    <t>COF-122</t>
  </si>
  <si>
    <t>COF-123</t>
  </si>
  <si>
    <t>COF-124</t>
  </si>
  <si>
    <t>COF-125</t>
  </si>
  <si>
    <t>COF-126</t>
  </si>
  <si>
    <t>COF-127</t>
  </si>
  <si>
    <t>COF-128</t>
  </si>
  <si>
    <t>COF-129</t>
  </si>
  <si>
    <t>Rehausse 0,5m 4 faces</t>
  </si>
  <si>
    <t>Plaque de base</t>
  </si>
  <si>
    <t>Goupille à bascule</t>
  </si>
  <si>
    <t>Vérin de pied</t>
  </si>
  <si>
    <t>Diagonale horizontale</t>
  </si>
  <si>
    <t>Cadre acier 150</t>
  </si>
  <si>
    <t>Cadre acier 92,5</t>
  </si>
  <si>
    <t>Diagonale KV</t>
  </si>
  <si>
    <t>Diagonale croisillon 150</t>
  </si>
  <si>
    <t>Diagonale croisillon 92,5</t>
  </si>
  <si>
    <t>Garde corps à connecteur</t>
  </si>
  <si>
    <t>Planchon acier</t>
  </si>
  <si>
    <t>Planchon à trappe</t>
  </si>
  <si>
    <t>Echelle 215</t>
  </si>
  <si>
    <t>Lisse à clavette</t>
  </si>
  <si>
    <t>Vérin fourche</t>
  </si>
  <si>
    <t>Chariot de ripage</t>
  </si>
  <si>
    <t>Panier 110 x 180 GV</t>
  </si>
  <si>
    <t>Panier pour cadre 92,5 GV</t>
  </si>
  <si>
    <t>Panier pour cadre 150 GV</t>
  </si>
  <si>
    <t>Panier 2 cotés grillagés</t>
  </si>
  <si>
    <t xml:space="preserve">Traverse base 160 </t>
  </si>
  <si>
    <t xml:space="preserve">Traverse base 100 </t>
  </si>
  <si>
    <t>Vérin pied</t>
  </si>
  <si>
    <t>Diagonale horizontale 160 x 160</t>
  </si>
  <si>
    <t>Diagonale horizontale 100 x 100</t>
  </si>
  <si>
    <t>Broche cadre coulissant</t>
  </si>
  <si>
    <t>Broche méplat</t>
  </si>
  <si>
    <t>Vérin de tête</t>
  </si>
  <si>
    <t>Poteau coulissant</t>
  </si>
  <si>
    <t>Cadre coulissant 160</t>
  </si>
  <si>
    <t>Cadre coulissant 100</t>
  </si>
  <si>
    <t>Cadre courant 160</t>
  </si>
  <si>
    <t>Cadre courant 100</t>
  </si>
  <si>
    <t xml:space="preserve">Planchon 1,60 </t>
  </si>
  <si>
    <t xml:space="preserve">Planchon 1,00 </t>
  </si>
  <si>
    <t xml:space="preserve">Conteneur cadres </t>
  </si>
  <si>
    <t>Conteneur poteaux</t>
  </si>
  <si>
    <t>Conteneur accessoires</t>
  </si>
  <si>
    <t xml:space="preserve">Pied vérin </t>
  </si>
  <si>
    <t xml:space="preserve">Fourche vérin </t>
  </si>
  <si>
    <t>Diagonale 200 x 150</t>
  </si>
  <si>
    <t>diagonale horizontale 100 x 150</t>
  </si>
  <si>
    <t>Montant 200 cm</t>
  </si>
  <si>
    <t>Montant 150 cm</t>
  </si>
  <si>
    <t>Montant 100 cm</t>
  </si>
  <si>
    <t>Montant 24 cm</t>
  </si>
  <si>
    <t>Moise 150 cm</t>
  </si>
  <si>
    <t>Moise 75 cm</t>
  </si>
  <si>
    <t>Connecteurs</t>
  </si>
  <si>
    <t>Bride d'assemblage pour levage</t>
  </si>
  <si>
    <t>Planchon 150 x 61</t>
  </si>
  <si>
    <t>Echelle</t>
  </si>
  <si>
    <t>Paniers</t>
  </si>
  <si>
    <t>Etais 1,60 à 2,50 D25</t>
  </si>
  <si>
    <t>Etais 1,80 à 2,50 D35</t>
  </si>
  <si>
    <t>Etais 2,00 à 3,50 D35</t>
  </si>
  <si>
    <t>Etais 2,10 à 3,50 E35</t>
  </si>
  <si>
    <t>Etais 2,20 à 3,50 E35</t>
  </si>
  <si>
    <t>Etais 2,60 à 4,50 D45</t>
  </si>
  <si>
    <t>Etais 3,10 à 5,50 E55</t>
  </si>
  <si>
    <t>Panier de stockage</t>
  </si>
  <si>
    <t>Trépieds</t>
  </si>
  <si>
    <t>Ecarteurs</t>
  </si>
  <si>
    <t>Fourche</t>
  </si>
  <si>
    <t>Poutrelle alu H20  2,40m</t>
  </si>
  <si>
    <t>Poutrelle alu H20 3,00m</t>
  </si>
  <si>
    <t>ETAI-1</t>
  </si>
  <si>
    <t>ETAI-2</t>
  </si>
  <si>
    <t>ETAI-3</t>
  </si>
  <si>
    <t>ETAI-4</t>
  </si>
  <si>
    <t>ETAI-5</t>
  </si>
  <si>
    <t>ETAI-6</t>
  </si>
  <si>
    <t>ETAI-7</t>
  </si>
  <si>
    <t>ETAI-8</t>
  </si>
  <si>
    <t>ETAI-9</t>
  </si>
  <si>
    <t>ETAI-10</t>
  </si>
  <si>
    <t>ETAI-11</t>
  </si>
  <si>
    <t>ETAI-12</t>
  </si>
  <si>
    <t>ETAI-13</t>
  </si>
  <si>
    <t>ETAI-14</t>
  </si>
  <si>
    <t>ETAI-15</t>
  </si>
  <si>
    <t>ETAI-16</t>
  </si>
  <si>
    <t>ETAI-17</t>
  </si>
  <si>
    <t>ETAI-18</t>
  </si>
  <si>
    <t>ETAI-19</t>
  </si>
  <si>
    <t>ETAI-20</t>
  </si>
  <si>
    <t>ETAI-21</t>
  </si>
  <si>
    <t>ETAI-22</t>
  </si>
  <si>
    <t>ETAI-23</t>
  </si>
  <si>
    <t>ETAI-24</t>
  </si>
  <si>
    <t>ETAI-25</t>
  </si>
  <si>
    <t>ETAI-26</t>
  </si>
  <si>
    <t>ETAI-27</t>
  </si>
  <si>
    <t>ETAI-28</t>
  </si>
  <si>
    <t>ETAI-29</t>
  </si>
  <si>
    <t>ETAI-30</t>
  </si>
  <si>
    <t>ETAI-31</t>
  </si>
  <si>
    <t>ETAI-32</t>
  </si>
  <si>
    <t>ETAI-33</t>
  </si>
  <si>
    <t>ETAI-34</t>
  </si>
  <si>
    <t>ETAI-35</t>
  </si>
  <si>
    <t>ETAI-36</t>
  </si>
  <si>
    <t>ETAI-37</t>
  </si>
  <si>
    <t>ETAI-38</t>
  </si>
  <si>
    <t>ETAI-39</t>
  </si>
  <si>
    <t>ETAI-40</t>
  </si>
  <si>
    <t>ETAI-41</t>
  </si>
  <si>
    <t>ETAI-42</t>
  </si>
  <si>
    <t>ETAI-43</t>
  </si>
  <si>
    <t>ETAI-44</t>
  </si>
  <si>
    <t>ETAI-45</t>
  </si>
  <si>
    <t>ETAI-46</t>
  </si>
  <si>
    <t>ETAI-47</t>
  </si>
  <si>
    <t>ETAI-48</t>
  </si>
  <si>
    <t>ETAI-49</t>
  </si>
  <si>
    <t>ETAI-50</t>
  </si>
  <si>
    <t>ETAI-51</t>
  </si>
  <si>
    <t>ETAI-52</t>
  </si>
  <si>
    <t>ETAI-53</t>
  </si>
  <si>
    <t>ETAI-54</t>
  </si>
  <si>
    <t>ETAI-55</t>
  </si>
  <si>
    <t>ETAI-56</t>
  </si>
  <si>
    <t>ETAI-57</t>
  </si>
  <si>
    <t>ETAI-58</t>
  </si>
  <si>
    <t>ETAI-59</t>
  </si>
  <si>
    <t>ETAI-60</t>
  </si>
  <si>
    <t>ETAI-61</t>
  </si>
  <si>
    <t>ETAI-62</t>
  </si>
  <si>
    <t>ETAI-63</t>
  </si>
  <si>
    <t>ETAI-64</t>
  </si>
  <si>
    <t>ETAI-65</t>
  </si>
  <si>
    <t>ETAI-66</t>
  </si>
  <si>
    <t>ETAI-67</t>
  </si>
  <si>
    <t>ETAI-68</t>
  </si>
  <si>
    <t>ETAI-69</t>
  </si>
  <si>
    <t>Socle réglable à pas carré</t>
  </si>
  <si>
    <t>Socle  fixe</t>
  </si>
  <si>
    <t>Diagonale 2,19m</t>
  </si>
  <si>
    <t>Panatrap échelle 0,6 x 3 m</t>
  </si>
  <si>
    <t>Panatrap échelle 0,6 x 2 m</t>
  </si>
  <si>
    <t>Palier d'escalier 1,5m</t>
  </si>
  <si>
    <t>Volée d'escalier</t>
  </si>
  <si>
    <t>Roues  pivotante sous vérin D200</t>
  </si>
  <si>
    <t>Poulie</t>
  </si>
  <si>
    <t>Collier Orthogonal fixe</t>
  </si>
  <si>
    <t>Collier Orthogonal orientable</t>
  </si>
  <si>
    <t>Elément 2m x 0,70 m</t>
  </si>
  <si>
    <t>Elément 1m x 0,70 m</t>
  </si>
  <si>
    <t>Moise 3,00m</t>
  </si>
  <si>
    <t>Console 0,95 x 0,53</t>
  </si>
  <si>
    <t>Terminal de barre 0,7</t>
  </si>
  <si>
    <t>Bout d'échafaudage 0,7</t>
  </si>
  <si>
    <t>Planchon 0,3x 2,00 m</t>
  </si>
  <si>
    <t>Planchon 0,3x 2,50 m</t>
  </si>
  <si>
    <t>Planchon 0,3x 3,00 m</t>
  </si>
  <si>
    <t>308 active+, C4 dynamique, Mégane sport</t>
  </si>
  <si>
    <t>508 active, C5 dynamique, DS4</t>
  </si>
  <si>
    <t xml:space="preserve">Extincteur à poudre 6kg classe </t>
  </si>
  <si>
    <t xml:space="preserve">Panneau BYMARO 2,20 x 1,20 </t>
  </si>
  <si>
    <t>Benne tri déchet 2000L basculante</t>
  </si>
  <si>
    <t>Groupe électrogène 13,5kva</t>
  </si>
  <si>
    <t>Groupe électrogène 88kva</t>
  </si>
  <si>
    <t>Groupe électrogène 110kva</t>
  </si>
  <si>
    <t>Groupe électrogène 160kva</t>
  </si>
  <si>
    <t>Groupe électrogène 200kva</t>
  </si>
  <si>
    <t>Groupe électrogène 250kva</t>
  </si>
  <si>
    <t>Transfo 250kva</t>
  </si>
  <si>
    <t>Transfo 630kva</t>
  </si>
  <si>
    <t>Benne à béton couchée 1000L à tuyau D250</t>
  </si>
  <si>
    <t>Benne à béton couchée 1500L à tuyau D250</t>
  </si>
  <si>
    <t>Vérin 80cm</t>
  </si>
  <si>
    <t>Coffrage poteau aile de moulin 2,50m</t>
  </si>
  <si>
    <t>Coffrage poteau rond 2,50m</t>
  </si>
  <si>
    <t>Panneaux Frami 0,45X1,50 m</t>
  </si>
  <si>
    <t>Panneau Topec 1,80X0,90 m</t>
  </si>
  <si>
    <t>Panneau Topec 1,80X0,60 m</t>
  </si>
  <si>
    <t>Panneau Topec 1,80X50 m</t>
  </si>
  <si>
    <t>Panneau Topec 1,80X0,30 m</t>
  </si>
  <si>
    <t>Panneau Topec 90X90 cm</t>
  </si>
  <si>
    <t>Panneau Topec 90X60 cm</t>
  </si>
  <si>
    <t>PanneauTopec  90X30 cm</t>
  </si>
  <si>
    <t>Panneau Topec Télescopique 180/50X90 cm</t>
  </si>
  <si>
    <t>Panneau Topec Télescopique 180X30X60 cm</t>
  </si>
  <si>
    <t>Panneau Topec Télescopique  90/60X90 cm</t>
  </si>
  <si>
    <t>Panneau Topec Télescopique 90X30X60 cm</t>
  </si>
  <si>
    <t>Echelle 2,4m</t>
  </si>
  <si>
    <t>Poutrelle alu H20 3,60m</t>
  </si>
  <si>
    <t>Montant 3m</t>
  </si>
  <si>
    <t>Montant 2m</t>
  </si>
  <si>
    <t>Montant 1m</t>
  </si>
  <si>
    <t>Montant 0,52m</t>
  </si>
  <si>
    <t>Montant 0,25m</t>
  </si>
  <si>
    <t>Moise 3m</t>
  </si>
  <si>
    <t>Moise 2,5m</t>
  </si>
  <si>
    <t>Moise 2m</t>
  </si>
  <si>
    <t>Moise 1,5m</t>
  </si>
  <si>
    <t>Moise 1m</t>
  </si>
  <si>
    <t>Moise 0,5m</t>
  </si>
  <si>
    <t>Diagonale 3,52m</t>
  </si>
  <si>
    <t>Diagonale 3,12m</t>
  </si>
  <si>
    <t>Diagonale 2,83m</t>
  </si>
  <si>
    <t>Diagonale 2,5m</t>
  </si>
  <si>
    <t>Diagonale 2,24m</t>
  </si>
  <si>
    <t>Palier d'escalier 3m</t>
  </si>
  <si>
    <t>Palier d'escalier 2,5m</t>
  </si>
  <si>
    <t>Palier d'escalier 2m</t>
  </si>
  <si>
    <t>Palier d'escalier 1m</t>
  </si>
  <si>
    <t>Palier d'escalier 0,75m</t>
  </si>
  <si>
    <t>Plinthe 3m</t>
  </si>
  <si>
    <t>Plinthe 2,5m</t>
  </si>
  <si>
    <t>Plinthe 2m</t>
  </si>
  <si>
    <t>Plinthe 1,5m</t>
  </si>
  <si>
    <t>Plinthe 1m</t>
  </si>
  <si>
    <t>Plinthe 0,75m</t>
  </si>
  <si>
    <t>Console 0,75m</t>
  </si>
  <si>
    <t>Socle réglables 0,60m</t>
  </si>
  <si>
    <t>Socle réglables 0,80m</t>
  </si>
  <si>
    <t>Embase de début 0,70m</t>
  </si>
  <si>
    <t>Planchon à trappe 2,50m</t>
  </si>
  <si>
    <t>Moise 2,50m</t>
  </si>
  <si>
    <t>Moise 2,00m</t>
  </si>
  <si>
    <t>Diagonale 2,00 x 2,00 (2,80m)</t>
  </si>
  <si>
    <t>Diagonale 2,50 x 2,00 (3,20m)</t>
  </si>
  <si>
    <t>Diagonale 3,00 x 2,00 (3,60m)</t>
  </si>
  <si>
    <t>Plinthe 0,70m</t>
  </si>
  <si>
    <t>Plinthe 2,00m</t>
  </si>
  <si>
    <t>Plinthe 2,50m</t>
  </si>
  <si>
    <t>Plinthe 3,00m</t>
  </si>
  <si>
    <t>Protecteur latéral 0,70m</t>
  </si>
  <si>
    <t>MOIS</t>
  </si>
  <si>
    <t>MONTANT</t>
  </si>
  <si>
    <t>EMETTEUR :</t>
  </si>
  <si>
    <t>SERVICE :</t>
  </si>
  <si>
    <t>RESPONSABLE :</t>
  </si>
  <si>
    <t>K.LAMNOUAR</t>
  </si>
  <si>
    <t>S.GROULT</t>
  </si>
  <si>
    <t>PROJET :</t>
  </si>
  <si>
    <t>K.HAZZAZ</t>
  </si>
  <si>
    <t>M.SAHIR</t>
  </si>
  <si>
    <t>C.IMPUTATION :</t>
  </si>
  <si>
    <t>MATX.400212</t>
  </si>
  <si>
    <t>MATERIEL</t>
  </si>
  <si>
    <t>MATX.009002</t>
  </si>
  <si>
    <t>DESTINATAIRE :</t>
  </si>
  <si>
    <t>VL -TRANSPORT</t>
  </si>
  <si>
    <t>CANTONNEMENT</t>
  </si>
  <si>
    <t>EQUIPEMENT CHANTIER</t>
  </si>
  <si>
    <t>ELECTRECITE</t>
  </si>
  <si>
    <t>LEVAGE</t>
  </si>
  <si>
    <t>OUTILLAGE DE PRODUCTION</t>
  </si>
  <si>
    <t>TERRASSEMENT</t>
  </si>
  <si>
    <t>CITERNE &amp; BAC</t>
  </si>
  <si>
    <t>SECURITE</t>
  </si>
  <si>
    <t>COFFRAGE VERTICAL</t>
  </si>
  <si>
    <t>ETAIEMENT</t>
  </si>
  <si>
    <t>ECHAFAUDAGE MULTIDIRECTIONNEL</t>
  </si>
  <si>
    <t>TOTAL FACTURE</t>
  </si>
  <si>
    <t>ECHAF-1</t>
  </si>
  <si>
    <t>ECHAF-2</t>
  </si>
  <si>
    <t>ECHAF-3</t>
  </si>
  <si>
    <t>ECHAF-4</t>
  </si>
  <si>
    <t>ECHAF-5</t>
  </si>
  <si>
    <t>ECHAF-6</t>
  </si>
  <si>
    <t>ECHAF-7</t>
  </si>
  <si>
    <t>ECHAF-8</t>
  </si>
  <si>
    <t>ECHAF-9</t>
  </si>
  <si>
    <t>ECHAF-10</t>
  </si>
  <si>
    <t>ECHAF-11</t>
  </si>
  <si>
    <t>ECHAF-12</t>
  </si>
  <si>
    <t>ECHAF-13</t>
  </si>
  <si>
    <t>ECHAF-14</t>
  </si>
  <si>
    <t>ECHAF-15</t>
  </si>
  <si>
    <t>ECHAF-16</t>
  </si>
  <si>
    <t>ECHAF-17</t>
  </si>
  <si>
    <t>ECHAF-18</t>
  </si>
  <si>
    <t>ECHAF-19</t>
  </si>
  <si>
    <t>ECHAF-20</t>
  </si>
  <si>
    <t>ECHAF-21</t>
  </si>
  <si>
    <t>ECHAF-22</t>
  </si>
  <si>
    <t>ECHAF-23</t>
  </si>
  <si>
    <t>ECHAF-24</t>
  </si>
  <si>
    <t>ECHAF-25</t>
  </si>
  <si>
    <t>ECHAF-26</t>
  </si>
  <si>
    <t>ECHAF-27</t>
  </si>
  <si>
    <t>ECHAF-28</t>
  </si>
  <si>
    <t>ECHAF-29</t>
  </si>
  <si>
    <t>ECHAF-30</t>
  </si>
  <si>
    <t>ECHAF-31</t>
  </si>
  <si>
    <t>ECHAF-32</t>
  </si>
  <si>
    <t>ECHAF-33</t>
  </si>
  <si>
    <t>ECHAF-34</t>
  </si>
  <si>
    <t>ECHAF-35</t>
  </si>
  <si>
    <t>ECHAF-36</t>
  </si>
  <si>
    <t>ECHAF-37</t>
  </si>
  <si>
    <t>ECHAF-38</t>
  </si>
  <si>
    <t>ECHAF-39</t>
  </si>
  <si>
    <t>ECHAF-40</t>
  </si>
  <si>
    <t>ECHAF-41</t>
  </si>
  <si>
    <t>ECHAF-42</t>
  </si>
  <si>
    <t>ECHAF-43</t>
  </si>
  <si>
    <t>ECHAF-44</t>
  </si>
  <si>
    <t>ECHAF-45</t>
  </si>
  <si>
    <t>ECHAF-46</t>
  </si>
  <si>
    <t>ECHAF-47</t>
  </si>
  <si>
    <t>ECHAF-48</t>
  </si>
  <si>
    <t>ECHAF-49</t>
  </si>
  <si>
    <t>ECHAF-50</t>
  </si>
  <si>
    <t>ECHAF-51</t>
  </si>
  <si>
    <t>ECHAF-52</t>
  </si>
  <si>
    <t>ECHAF-53</t>
  </si>
  <si>
    <t>ECHAF-54</t>
  </si>
  <si>
    <t>ECHAF-55</t>
  </si>
  <si>
    <t>ECHAF-56</t>
  </si>
  <si>
    <t>ECHAF-57</t>
  </si>
  <si>
    <t>ECHAF-58</t>
  </si>
  <si>
    <t>ECHAF-59</t>
  </si>
  <si>
    <t>ECHAF-60</t>
  </si>
  <si>
    <t>ECHAF-61</t>
  </si>
  <si>
    <t>ECHAF-62</t>
  </si>
  <si>
    <t>ECHAF-63</t>
  </si>
</sst>
</file>

<file path=xl/styles.xml><?xml version="1.0" encoding="utf-8"?>
<styleSheet xmlns="http://schemas.openxmlformats.org/spreadsheetml/2006/main">
  <numFmts count="3">
    <numFmt numFmtId="164" formatCode="#,##0.00&quot; MAD&quot;"/>
    <numFmt numFmtId="165" formatCode="#,##0.00&quot; m³&quot;"/>
    <numFmt numFmtId="166" formatCode="#,##0.00&quot; HT&quot;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1"/>
      <name val="Book Antiqua"/>
      <family val="1"/>
    </font>
    <font>
      <sz val="11"/>
      <color rgb="FF000000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22"/>
      <name val="Book Antiqua"/>
      <family val="1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6CEC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4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</cellStyleXfs>
  <cellXfs count="108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16" fontId="3" fillId="0" borderId="8" xfId="22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/>
    <xf numFmtId="16" fontId="10" fillId="0" borderId="0" xfId="22" applyNumberFormat="1" applyFont="1" applyFill="1" applyBorder="1" applyAlignment="1">
      <alignment horizontal="center" vertical="center"/>
    </xf>
    <xf numFmtId="0" fontId="10" fillId="0" borderId="0" xfId="22" applyNumberFormat="1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0" fillId="0" borderId="0" xfId="0"/>
    <xf numFmtId="0" fontId="16" fillId="2" borderId="3" xfId="0" applyFont="1" applyFill="1" applyBorder="1" applyAlignment="1">
      <alignment horizontal="center" vertical="center"/>
    </xf>
    <xf numFmtId="17" fontId="16" fillId="0" borderId="4" xfId="0" applyNumberFormat="1" applyFont="1" applyBorder="1" applyAlignment="1">
      <alignment horizontal="center" vertical="center"/>
    </xf>
    <xf numFmtId="2" fontId="17" fillId="0" borderId="3" xfId="0" applyNumberFormat="1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center" vertical="center"/>
    </xf>
    <xf numFmtId="165" fontId="18" fillId="0" borderId="12" xfId="0" applyNumberFormat="1" applyFont="1" applyBorder="1" applyAlignment="1">
      <alignment horizontal="center" vertical="center"/>
    </xf>
    <xf numFmtId="164" fontId="18" fillId="0" borderId="21" xfId="0" applyNumberFormat="1" applyFont="1" applyBorder="1" applyAlignment="1">
      <alignment horizontal="center" vertical="center"/>
    </xf>
    <xf numFmtId="2" fontId="3" fillId="0" borderId="17" xfId="1" applyNumberFormat="1" applyFont="1" applyBorder="1" applyAlignment="1">
      <alignment horizontal="center" vertical="center"/>
    </xf>
    <xf numFmtId="2" fontId="12" fillId="0" borderId="10" xfId="0" applyNumberFormat="1" applyFont="1" applyBorder="1" applyAlignment="1">
      <alignment horizontal="center" vertical="center"/>
    </xf>
    <xf numFmtId="0" fontId="19" fillId="0" borderId="0" xfId="0" applyFont="1" applyProtection="1">
      <protection locked="0"/>
    </xf>
    <xf numFmtId="0" fontId="20" fillId="2" borderId="3" xfId="23" applyFont="1" applyFill="1" applyBorder="1" applyAlignment="1" applyProtection="1">
      <alignment horizontal="center" vertical="center"/>
    </xf>
    <xf numFmtId="0" fontId="20" fillId="0" borderId="1" xfId="23" applyFont="1" applyBorder="1" applyAlignment="1" applyProtection="1">
      <alignment horizontal="center" vertical="center"/>
    </xf>
    <xf numFmtId="0" fontId="20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3" fillId="2" borderId="7" xfId="1" applyFont="1" applyFill="1" applyBorder="1" applyAlignment="1">
      <alignment horizontal="center" vertical="center"/>
    </xf>
    <xf numFmtId="0" fontId="16" fillId="3" borderId="33" xfId="0" applyNumberFormat="1" applyFont="1" applyFill="1" applyBorder="1" applyAlignment="1">
      <alignment horizontal="center" vertical="center"/>
    </xf>
    <xf numFmtId="4" fontId="16" fillId="3" borderId="34" xfId="0" applyNumberFormat="1" applyFont="1" applyFill="1" applyBorder="1" applyAlignment="1">
      <alignment horizontal="center" vertical="center"/>
    </xf>
    <xf numFmtId="165" fontId="16" fillId="3" borderId="35" xfId="0" applyNumberFormat="1" applyFont="1" applyFill="1" applyBorder="1" applyAlignment="1">
      <alignment horizontal="center" vertical="center"/>
    </xf>
    <xf numFmtId="164" fontId="16" fillId="3" borderId="36" xfId="0" applyNumberFormat="1" applyFont="1" applyFill="1" applyBorder="1" applyAlignment="1">
      <alignment horizontal="center" vertical="center"/>
    </xf>
    <xf numFmtId="0" fontId="3" fillId="2" borderId="37" xfId="1" applyFont="1" applyFill="1" applyBorder="1" applyAlignment="1">
      <alignment horizontal="center" vertical="center"/>
    </xf>
    <xf numFmtId="17" fontId="3" fillId="2" borderId="37" xfId="1" applyNumberFormat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 wrapText="1"/>
    </xf>
    <xf numFmtId="0" fontId="8" fillId="6" borderId="3" xfId="0" applyFont="1" applyFill="1" applyBorder="1" applyAlignment="1" applyProtection="1">
      <alignment horizontal="center" vertical="center"/>
      <protection locked="0"/>
    </xf>
    <xf numFmtId="0" fontId="8" fillId="6" borderId="3" xfId="0" applyNumberFormat="1" applyFont="1" applyFill="1" applyBorder="1" applyAlignment="1" applyProtection="1">
      <alignment horizontal="center" vertical="center"/>
      <protection locked="0"/>
    </xf>
    <xf numFmtId="0" fontId="8" fillId="6" borderId="12" xfId="0" applyFont="1" applyFill="1" applyBorder="1" applyAlignment="1" applyProtection="1">
      <alignment horizontal="center" vertical="center"/>
      <protection locked="0"/>
    </xf>
    <xf numFmtId="14" fontId="3" fillId="0" borderId="9" xfId="1" applyNumberFormat="1" applyFont="1" applyBorder="1" applyAlignment="1">
      <alignment horizontal="center" vertical="center"/>
    </xf>
    <xf numFmtId="4" fontId="3" fillId="0" borderId="24" xfId="1" applyNumberFormat="1" applyFont="1" applyBorder="1" applyAlignment="1">
      <alignment horizontal="center" vertical="center"/>
    </xf>
    <xf numFmtId="4" fontId="3" fillId="0" borderId="9" xfId="1" applyNumberFormat="1" applyFont="1" applyBorder="1" applyAlignment="1">
      <alignment horizontal="center" vertical="center"/>
    </xf>
    <xf numFmtId="4" fontId="3" fillId="0" borderId="17" xfId="1" applyNumberFormat="1" applyFont="1" applyBorder="1" applyAlignment="1">
      <alignment horizontal="center" vertical="center"/>
    </xf>
    <xf numFmtId="16" fontId="3" fillId="0" borderId="32" xfId="22" applyNumberFormat="1" applyFont="1" applyBorder="1" applyAlignment="1">
      <alignment horizontal="center" vertical="center"/>
    </xf>
    <xf numFmtId="2" fontId="3" fillId="0" borderId="18" xfId="1" applyNumberFormat="1" applyFont="1" applyBorder="1" applyAlignment="1">
      <alignment horizontal="center" vertical="center"/>
    </xf>
    <xf numFmtId="4" fontId="3" fillId="0" borderId="18" xfId="1" applyNumberFormat="1" applyFont="1" applyBorder="1" applyAlignment="1">
      <alignment horizontal="center" vertical="center"/>
    </xf>
    <xf numFmtId="14" fontId="3" fillId="0" borderId="11" xfId="1" applyNumberFormat="1" applyFont="1" applyBorder="1" applyAlignment="1">
      <alignment horizontal="center" vertical="center"/>
    </xf>
    <xf numFmtId="4" fontId="3" fillId="0" borderId="11" xfId="1" applyNumberFormat="1" applyFont="1" applyBorder="1" applyAlignment="1">
      <alignment horizontal="center" vertical="center"/>
    </xf>
    <xf numFmtId="4" fontId="3" fillId="0" borderId="38" xfId="1" applyNumberFormat="1" applyFont="1" applyBorder="1" applyAlignment="1">
      <alignment horizontal="center" vertical="center"/>
    </xf>
    <xf numFmtId="2" fontId="12" fillId="0" borderId="31" xfId="0" applyNumberFormat="1" applyFont="1" applyBorder="1" applyAlignment="1">
      <alignment horizontal="center" vertical="center"/>
    </xf>
    <xf numFmtId="16" fontId="3" fillId="6" borderId="8" xfId="22" applyNumberFormat="1" applyFont="1" applyFill="1" applyBorder="1" applyAlignment="1">
      <alignment horizontal="center" vertical="center"/>
    </xf>
    <xf numFmtId="0" fontId="8" fillId="6" borderId="3" xfId="0" applyFont="1" applyFill="1" applyBorder="1" applyAlignment="1" applyProtection="1">
      <alignment horizontal="center" vertical="center"/>
      <protection locked="0"/>
    </xf>
    <xf numFmtId="16" fontId="3" fillId="7" borderId="8" xfId="22" applyNumberFormat="1" applyFont="1" applyFill="1" applyBorder="1" applyAlignment="1">
      <alignment horizontal="center" vertical="center"/>
    </xf>
    <xf numFmtId="16" fontId="3" fillId="8" borderId="8" xfId="22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2" fontId="13" fillId="0" borderId="0" xfId="0" applyNumberFormat="1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10" fillId="0" borderId="43" xfId="22" applyNumberFormat="1" applyFont="1" applyFill="1" applyBorder="1" applyAlignment="1">
      <alignment horizontal="center" vertical="center"/>
    </xf>
    <xf numFmtId="0" fontId="20" fillId="0" borderId="39" xfId="22" applyNumberFormat="1" applyFont="1" applyFill="1" applyBorder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6" fillId="0" borderId="0" xfId="0" applyFont="1"/>
    <xf numFmtId="0" fontId="16" fillId="0" borderId="0" xfId="0" applyFont="1" applyAlignment="1">
      <alignment vertical="center"/>
    </xf>
    <xf numFmtId="166" fontId="20" fillId="0" borderId="39" xfId="22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 applyProtection="1">
      <alignment horizontal="center" vertical="center"/>
      <protection locked="0"/>
    </xf>
    <xf numFmtId="4" fontId="20" fillId="0" borderId="43" xfId="22" applyNumberFormat="1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8" fillId="5" borderId="0" xfId="0" applyNumberFormat="1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17" fontId="8" fillId="0" borderId="44" xfId="0" applyNumberFormat="1" applyFont="1" applyFill="1" applyBorder="1" applyAlignment="1">
      <alignment horizontal="center" vertical="center"/>
    </xf>
    <xf numFmtId="17" fontId="8" fillId="0" borderId="43" xfId="0" applyNumberFormat="1" applyFont="1" applyFill="1" applyBorder="1" applyAlignment="1">
      <alignment horizontal="center" vertical="center"/>
    </xf>
    <xf numFmtId="17" fontId="8" fillId="0" borderId="39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7" fontId="7" fillId="0" borderId="13" xfId="2" applyNumberFormat="1" applyFont="1" applyBorder="1" applyAlignment="1">
      <alignment horizontal="center" vertical="center"/>
    </xf>
    <xf numFmtId="17" fontId="7" fillId="0" borderId="2" xfId="2" applyNumberFormat="1" applyFont="1" applyBorder="1" applyAlignment="1">
      <alignment horizontal="center" vertical="center"/>
    </xf>
    <xf numFmtId="0" fontId="7" fillId="0" borderId="13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</cellXfs>
  <cellStyles count="24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Classeur2" xfId="23"/>
  </cellStyles>
  <dxfs count="0"/>
  <tableStyles count="0" defaultTableStyle="TableStyleMedium9" defaultPivotStyle="PivotStyleLight16"/>
  <colors>
    <mruColors>
      <color rgb="FFF6CECF"/>
      <color rgb="FF0000FF"/>
      <color rgb="FFFE9F98"/>
      <color rgb="FF7FE86E"/>
      <color rgb="FFFFFFAB"/>
      <color rgb="FFFF8B8B"/>
      <color rgb="FFFFFFC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733425</xdr:colOff>
      <xdr:row>2</xdr:row>
      <xdr:rowOff>304800</xdr:rowOff>
    </xdr:to>
    <xdr:pic>
      <xdr:nvPicPr>
        <xdr:cNvPr id="3" name="Picture 1" descr="Bymaro_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14763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219075</xdr:colOff>
      <xdr:row>2</xdr:row>
      <xdr:rowOff>114300</xdr:rowOff>
    </xdr:to>
    <xdr:pic>
      <xdr:nvPicPr>
        <xdr:cNvPr id="4" name="Picture 1" descr="Bymaro_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14763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</xdr:colOff>
      <xdr:row>0</xdr:row>
      <xdr:rowOff>57150</xdr:rowOff>
    </xdr:from>
    <xdr:to>
      <xdr:col>14</xdr:col>
      <xdr:colOff>0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12</xdr:col>
      <xdr:colOff>28575</xdr:colOff>
      <xdr:row>1</xdr:row>
      <xdr:rowOff>200025</xdr:rowOff>
    </xdr:from>
    <xdr:to>
      <xdr:col>14</xdr:col>
      <xdr:colOff>0</xdr:colOff>
      <xdr:row>2</xdr:row>
      <xdr:rowOff>95250</xdr:rowOff>
    </xdr:to>
    <xdr:sp macro="[0]!ThisWorkbook.InsererSousAvecFormules" textlink="">
      <xdr:nvSpPr>
        <xdr:cNvPr id="8" name="Rectangle Ligne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  <xdr:twoCellAnchor>
    <xdr:from>
      <xdr:col>0</xdr:col>
      <xdr:colOff>19050</xdr:colOff>
      <xdr:row>0</xdr:row>
      <xdr:rowOff>19050</xdr:rowOff>
    </xdr:from>
    <xdr:to>
      <xdr:col>1</xdr:col>
      <xdr:colOff>438150</xdr:colOff>
      <xdr:row>2</xdr:row>
      <xdr:rowOff>114300</xdr:rowOff>
    </xdr:to>
    <xdr:pic>
      <xdr:nvPicPr>
        <xdr:cNvPr id="6" name="Picture 1" descr="Bymaro_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14763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3:R13"/>
  <sheetViews>
    <sheetView showGridLines="0" workbookViewId="0">
      <pane xSplit="4" ySplit="11" topLeftCell="J12" activePane="bottomRight" state="frozen"/>
      <selection pane="topRight" activeCell="D1" sqref="D1"/>
      <selection pane="bottomLeft" activeCell="A9" sqref="A9"/>
      <selection pane="bottomRight" activeCell="D16" sqref="D16"/>
    </sheetView>
  </sheetViews>
  <sheetFormatPr baseColWidth="10" defaultRowHeight="15"/>
  <cols>
    <col min="3" max="3" width="4.140625" customWidth="1"/>
    <col min="4" max="4" width="23" customWidth="1"/>
    <col min="5" max="10" width="11.7109375" customWidth="1"/>
    <col min="11" max="11" width="17.7109375" customWidth="1"/>
    <col min="12" max="17" width="13.7109375" customWidth="1"/>
    <col min="18" max="18" width="20.7109375" customWidth="1"/>
  </cols>
  <sheetData>
    <row r="3" spans="1:18" ht="31.5" customHeight="1">
      <c r="E3" s="75" t="str">
        <f>Données!$E$1</f>
        <v>CLUB HOUSE BOUSKOURA</v>
      </c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</row>
    <row r="7" spans="1:18" s="17" customFormat="1"/>
    <row r="8" spans="1:18" s="17" customFormat="1" ht="15.75" thickBot="1"/>
    <row r="9" spans="1:18" ht="27" customHeight="1">
      <c r="D9" s="83" t="s">
        <v>0</v>
      </c>
      <c r="E9" s="69" t="str">
        <f>Données!$E$4</f>
        <v>DESIGNATION</v>
      </c>
      <c r="F9" s="70"/>
      <c r="G9" s="70"/>
      <c r="H9" s="70"/>
      <c r="I9" s="70"/>
      <c r="J9" s="71"/>
      <c r="K9" s="86" t="s">
        <v>5</v>
      </c>
      <c r="L9" s="76" t="str">
        <f>Données!$E$8</f>
        <v>Fourgonnette DOKKER, PARTNER</v>
      </c>
      <c r="M9" s="77"/>
      <c r="N9" s="77"/>
      <c r="O9" s="77"/>
      <c r="P9" s="77"/>
      <c r="Q9" s="78"/>
      <c r="R9" s="79" t="s">
        <v>4</v>
      </c>
    </row>
    <row r="10" spans="1:18" ht="27" customHeight="1">
      <c r="D10" s="84"/>
      <c r="E10" s="72"/>
      <c r="F10" s="73"/>
      <c r="G10" s="73"/>
      <c r="H10" s="73"/>
      <c r="I10" s="73"/>
      <c r="J10" s="74"/>
      <c r="K10" s="87"/>
      <c r="L10" s="18" t="str">
        <f>MID(Données!$D$10,SEARCH("|",SUBSTITUTE(Données!$D$10,"-","|",LEN(Données!$D$10)-LEN(SUBSTITUTE(Données!$D$10,"-",""))))+1,99)</f>
        <v>4</v>
      </c>
      <c r="M10" s="18" t="str">
        <f>MID(Données!$D$12,SEARCH("|",SUBSTITUTE(Données!$D$12,"-","|",LEN(Données!$D$12)-LEN(SUBSTITUTE(Données!$D$12,"-",""))))+1,99)</f>
        <v>6</v>
      </c>
      <c r="N10" s="18" t="str">
        <f>MID(Données!$D$14,SEARCH("|",SUBSTITUTE(Données!$D$14,"-","|",LEN(Données!$D$14)-LEN(SUBSTITUTE(Données!$D$14,"-",""))))+1,99)</f>
        <v>8</v>
      </c>
      <c r="O10" s="18" t="str">
        <f>MID(Données!$D$16,SEARCH("|",SUBSTITUTE(Données!$D$16,"-","|",LEN(Données!$D$16)-LEN(SUBSTITUTE(Données!$D$16,"-",""))))+1,99)</f>
        <v>10</v>
      </c>
      <c r="P10" s="18" t="str">
        <f>MID(Données!$D$18,SEARCH("|",SUBSTITUTE(Données!$D$18,"-","|",LEN(Données!$D$18)-LEN(SUBSTITUTE(Données!$D$18,"-",""))))+1,99)</f>
        <v>12</v>
      </c>
      <c r="Q10" s="18" t="str">
        <f>MID(Données!$D$20,SEARCH("|",SUBSTITUTE(Données!$D$20,"-","|",LEN(Données!$D$20)-LEN(SUBSTITUTE(Données!$D$20,"-",""))))+1,99)</f>
        <v>14</v>
      </c>
      <c r="R10" s="80"/>
    </row>
    <row r="11" spans="1:18" ht="27" customHeight="1">
      <c r="D11" s="85"/>
      <c r="E11" s="18" t="str">
        <f>MID(Données!$D$10,SEARCH("|",SUBSTITUTE(Données!$D$10,"-","|",LEN(Données!$D$10)-LEN(SUBSTITUTE(Données!$D$10,"-",""))))+1,99)</f>
        <v>4</v>
      </c>
      <c r="F11" s="18" t="str">
        <f>MID(Données!$D$12,SEARCH("|",SUBSTITUTE(Données!$D$12,"-","|",LEN(Données!$D$12)-LEN(SUBSTITUTE(Données!$D$12,"-",""))))+1,99)</f>
        <v>6</v>
      </c>
      <c r="G11" s="18" t="str">
        <f>MID(Données!$D$14,SEARCH("|",SUBSTITUTE(Données!$D$14,"-","|",LEN(Données!$D$14)-LEN(SUBSTITUTE(Données!$D$14,"-",""))))+1,99)</f>
        <v>8</v>
      </c>
      <c r="H11" s="18" t="str">
        <f>MID(Données!$D$16,SEARCH("|",SUBSTITUTE(Données!$D$16,"-","|",LEN(Données!$D$16)-LEN(SUBSTITUTE(Données!$D$16,"-",""))))+1,99)</f>
        <v>10</v>
      </c>
      <c r="I11" s="18" t="str">
        <f>MID(Données!$D$18,SEARCH("|",SUBSTITUTE(Données!$D$18,"-","|",LEN(Données!$D$18)-LEN(SUBSTITUTE(Données!$D$18,"-",""))))+1,99)</f>
        <v>12</v>
      </c>
      <c r="J11" s="18" t="str">
        <f>MID(Données!$D$20,SEARCH("|",SUBSTITUTE(Données!$D$20,"-","|",LEN(Données!$D$20)-LEN(SUBSTITUTE(Données!$D$20,"-",""))))+1,99)</f>
        <v>14</v>
      </c>
      <c r="K11" s="88"/>
      <c r="L11" s="18" t="str">
        <f>Données!$E$10</f>
        <v>Logan à bande</v>
      </c>
      <c r="M11" s="18" t="str">
        <f>Données!$E$12</f>
        <v xml:space="preserve">P208 </v>
      </c>
      <c r="N11" s="18" t="str">
        <f>Données!$E$14</f>
        <v>308 Access, C4 attraction, Mégane authentique</v>
      </c>
      <c r="O11" s="18" t="str">
        <f>Données!$E$16</f>
        <v>308 active+, C4 dynamique, Mégane sport</v>
      </c>
      <c r="P11" s="18" t="str">
        <f>Données!$E$18</f>
        <v xml:space="preserve">508 allure BVA, C5 exclusive BVA </v>
      </c>
      <c r="Q11" s="18" t="str">
        <f>Données!$E$20</f>
        <v>BMW 320</v>
      </c>
      <c r="R11" s="81"/>
    </row>
    <row r="12" spans="1:18" ht="27" customHeight="1">
      <c r="D12" s="19" t="str">
        <f ca="1">IFERROR(MID(INDEX(nomfeuilles,ROW()-8),SEARCH("]",INDEX(nomfeuilles,ROW()-8))+1,30),"")</f>
        <v>Février-2015</v>
      </c>
      <c r="E12" s="20" t="str">
        <f ca="1">IFERROR(VLOOKUP($D12,INDIRECT("'"&amp;$D12&amp;"'!"&amp;"$A$9:$K$1000"),3,0),"")</f>
        <v/>
      </c>
      <c r="F12" s="21" t="str">
        <f ca="1">IFERROR(VLOOKUP($D12,INDIRECT("'"&amp;$D12&amp;"'!"&amp;"$A$9:$K$1000"),4,0),"")</f>
        <v/>
      </c>
      <c r="G12" s="21" t="str">
        <f ca="1">IFERROR(VLOOKUP($D12,INDIRECT("'"&amp;$D12&amp;"'!"&amp;"$A$9:$K$1000"),5,0),"")</f>
        <v/>
      </c>
      <c r="H12" s="21" t="str">
        <f ca="1">IFERROR(VLOOKUP($D12,INDIRECT("'"&amp;$D12&amp;"'!"&amp;"$A$9:$K$1000"),6,0),"")</f>
        <v/>
      </c>
      <c r="I12" s="21" t="str">
        <f ca="1">IFERROR(VLOOKUP($D12,INDIRECT("'"&amp;$D12&amp;"'!"&amp;"$A$9:$K$1000"),7,0),"")</f>
        <v/>
      </c>
      <c r="J12" s="21" t="str">
        <f ca="1">IFERROR(VLOOKUP($D12,INDIRECT("'"&amp;$D12&amp;"'!"&amp;"$A$9:$K$1000"),8,0),"")</f>
        <v/>
      </c>
      <c r="K12" s="22">
        <f ca="1">SUM($E12:$J12)</f>
        <v>0</v>
      </c>
      <c r="L12" s="21" t="str">
        <f t="shared" ref="L12:Q12" ca="1" si="0">IFERROR(E12*L$11,"")</f>
        <v/>
      </c>
      <c r="M12" s="21" t="str">
        <f t="shared" ca="1" si="0"/>
        <v/>
      </c>
      <c r="N12" s="21" t="str">
        <f t="shared" ca="1" si="0"/>
        <v/>
      </c>
      <c r="O12" s="21" t="str">
        <f t="shared" ca="1" si="0"/>
        <v/>
      </c>
      <c r="P12" s="21" t="str">
        <f t="shared" ca="1" si="0"/>
        <v/>
      </c>
      <c r="Q12" s="21" t="str">
        <f t="shared" ca="1" si="0"/>
        <v/>
      </c>
      <c r="R12" s="23">
        <f ca="1">SUM($L12:$Q12)</f>
        <v>0</v>
      </c>
    </row>
    <row r="13" spans="1:18" ht="27" customHeight="1" thickBot="1">
      <c r="A13" s="82"/>
      <c r="B13" s="82"/>
      <c r="C13" s="6"/>
      <c r="D13" s="32" t="s">
        <v>2</v>
      </c>
      <c r="E13" s="33">
        <f ca="1">SUM(INDIRECT("E12:"&amp;ADDRESS(ROW()-1,COLUMN(),4)))</f>
        <v>0</v>
      </c>
      <c r="F13" s="33">
        <f ca="1">SUM(INDIRECT("F12:"&amp;ADDRESS(ROW()-1,COLUMN(),4)))</f>
        <v>0</v>
      </c>
      <c r="G13" s="33">
        <f ca="1">SUM(INDIRECT("G12:"&amp;ADDRESS(ROW()-1,COLUMN(),4)))</f>
        <v>0</v>
      </c>
      <c r="H13" s="33">
        <f ca="1">SUM(INDIRECT("H12:"&amp;ADDRESS(ROW()-1,COLUMN(),4)))</f>
        <v>0</v>
      </c>
      <c r="I13" s="33">
        <f ca="1">SUM(INDIRECT("I12:"&amp;ADDRESS(ROW()-1,COLUMN(),4)))</f>
        <v>0</v>
      </c>
      <c r="J13" s="33">
        <f ca="1">SUM(INDIRECT("J12:"&amp;ADDRESS(ROW()-1,COLUMN(),4)))</f>
        <v>0</v>
      </c>
      <c r="K13" s="34">
        <f ca="1">SUM(INDIRECT("K12:"&amp;ADDRESS(ROW()-1,COLUMN(),4)))</f>
        <v>0</v>
      </c>
      <c r="L13" s="33">
        <f ca="1">SUM(INDIRECT("L12:"&amp;ADDRESS(ROW()-1,COLUMN(),4)))</f>
        <v>0</v>
      </c>
      <c r="M13" s="33">
        <f ca="1">SUM(INDIRECT("M12:"&amp;ADDRESS(ROW()-1,COLUMN(),4)))</f>
        <v>0</v>
      </c>
      <c r="N13" s="33">
        <f ca="1">SUM(INDIRECT("N12:"&amp;ADDRESS(ROW()-1,COLUMN(),4)))</f>
        <v>0</v>
      </c>
      <c r="O13" s="33">
        <f ca="1">SUM(INDIRECT("O12:"&amp;ADDRESS(ROW()-1,COLUMN(),4)))</f>
        <v>0</v>
      </c>
      <c r="P13" s="33">
        <f ca="1">SUM(INDIRECT("P12:"&amp;ADDRESS(ROW()-1,COLUMN(),4)))</f>
        <v>0</v>
      </c>
      <c r="Q13" s="33">
        <f ca="1">SUM(INDIRECT("Q12:"&amp;ADDRESS(ROW()-1,COLUMN(),4)))</f>
        <v>0</v>
      </c>
      <c r="R13" s="35">
        <f ca="1">SUM(INDIRECT("R12:"&amp;ADDRESS(ROW()-1,COLUMN(),4)))</f>
        <v>0</v>
      </c>
    </row>
  </sheetData>
  <mergeCells count="7">
    <mergeCell ref="E9:J10"/>
    <mergeCell ref="E3:R3"/>
    <mergeCell ref="L9:Q9"/>
    <mergeCell ref="R9:R11"/>
    <mergeCell ref="A13:B13"/>
    <mergeCell ref="D9:D11"/>
    <mergeCell ref="K9:K11"/>
  </mergeCells>
  <pageMargins left="0.7" right="0.7" top="0.75" bottom="0.75" header="0.3" footer="0.3"/>
  <pageSetup paperSize="9" orientation="portrait" r:id="rId1"/>
  <drawing r:id="rId2"/>
  <legacyDrawing r:id="rId3"/>
  <controls>
    <control shapeId="1036" r:id="rId4" name="CommandButton2"/>
    <control shapeId="1035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2:T54"/>
  <sheetViews>
    <sheetView showGridLines="0" topLeftCell="A11" zoomScaleSheetLayoutView="90" workbookViewId="0">
      <selection activeCell="C15" sqref="C15:F15"/>
    </sheetView>
  </sheetViews>
  <sheetFormatPr baseColWidth="10" defaultRowHeight="15"/>
  <cols>
    <col min="1" max="1" width="19.140625" customWidth="1"/>
    <col min="2" max="2" width="18.7109375" customWidth="1"/>
    <col min="3" max="6" width="20.7109375" customWidth="1"/>
    <col min="7" max="7" width="26.85546875" bestFit="1" customWidth="1"/>
    <col min="8" max="15" width="19.140625" customWidth="1"/>
  </cols>
  <sheetData>
    <row r="2" spans="1:20" ht="30" customHeight="1">
      <c r="B2" s="92" t="str">
        <f>"FACTURE  LOCATION MATERIEL  N° 9002/" &amp;TEXT(EDATE($B$14,0),"mmaaaa")</f>
        <v>FACTURE  LOCATION MATERIEL  N° 9002/022015</v>
      </c>
      <c r="C2" s="92"/>
      <c r="D2" s="92"/>
      <c r="E2" s="92"/>
      <c r="F2" s="92"/>
      <c r="G2" s="92"/>
      <c r="Q2" s="1"/>
      <c r="R2" s="1"/>
      <c r="S2" s="1"/>
      <c r="T2" s="1"/>
    </row>
    <row r="3" spans="1:20" ht="15" customHeight="1">
      <c r="B3" s="92"/>
      <c r="C3" s="92"/>
      <c r="D3" s="92"/>
      <c r="E3" s="92"/>
      <c r="F3" s="92"/>
      <c r="G3" s="92"/>
      <c r="H3" s="7"/>
      <c r="I3" s="7"/>
      <c r="J3" s="7"/>
      <c r="K3" s="7"/>
      <c r="L3" s="7"/>
    </row>
    <row r="4" spans="1:20" s="17" customFormat="1" ht="15" customHeight="1">
      <c r="B4" s="62"/>
      <c r="C4" s="62"/>
      <c r="D4" s="62"/>
      <c r="E4" s="62"/>
      <c r="F4" s="62"/>
      <c r="G4" s="62"/>
      <c r="H4" s="7"/>
      <c r="I4" s="7"/>
      <c r="J4" s="7"/>
      <c r="K4" s="7"/>
      <c r="L4" s="7"/>
    </row>
    <row r="5" spans="1:20" s="17" customFormat="1" ht="15" customHeight="1">
      <c r="B5" s="62"/>
      <c r="C5" s="62"/>
      <c r="D5" s="62"/>
      <c r="E5" s="62"/>
      <c r="F5" s="62"/>
      <c r="G5" s="62"/>
      <c r="H5" s="7"/>
      <c r="I5" s="7"/>
      <c r="J5" s="7"/>
      <c r="K5" s="7"/>
      <c r="L5" s="7"/>
    </row>
    <row r="6" spans="1:20" ht="15" customHeight="1">
      <c r="B6" s="63" t="s">
        <v>865</v>
      </c>
      <c r="C6" s="64" t="s">
        <v>868</v>
      </c>
      <c r="F6" s="64" t="s">
        <v>877</v>
      </c>
      <c r="G6" s="65" t="s">
        <v>872</v>
      </c>
      <c r="H6" s="7"/>
      <c r="I6" s="7"/>
      <c r="J6" s="7"/>
      <c r="K6" s="14"/>
      <c r="L6" s="14"/>
      <c r="M6" s="2"/>
      <c r="N6" s="4"/>
    </row>
    <row r="7" spans="1:20" s="17" customFormat="1" ht="15" customHeight="1">
      <c r="B7" s="63" t="s">
        <v>867</v>
      </c>
      <c r="C7" s="64" t="s">
        <v>869</v>
      </c>
      <c r="F7" s="64" t="s">
        <v>867</v>
      </c>
      <c r="G7" s="65" t="s">
        <v>871</v>
      </c>
      <c r="H7" s="7"/>
      <c r="I7" s="7"/>
      <c r="J7" s="7"/>
      <c r="K7" s="14"/>
      <c r="L7" s="14"/>
      <c r="M7" s="2"/>
      <c r="N7" s="4"/>
    </row>
    <row r="8" spans="1:20" s="17" customFormat="1" ht="15" customHeight="1">
      <c r="B8" s="63" t="s">
        <v>866</v>
      </c>
      <c r="C8" s="63" t="s">
        <v>875</v>
      </c>
      <c r="F8" s="64" t="s">
        <v>870</v>
      </c>
      <c r="G8" s="65" t="str">
        <f>Données!$E$1</f>
        <v>CLUB HOUSE BOUSKOURA</v>
      </c>
      <c r="H8" s="7"/>
      <c r="I8" s="7"/>
      <c r="J8" s="7"/>
      <c r="K8" s="14"/>
      <c r="L8" s="14"/>
      <c r="M8" s="2"/>
      <c r="N8" s="4"/>
    </row>
    <row r="9" spans="1:20" s="17" customFormat="1" ht="15" customHeight="1">
      <c r="B9" s="63" t="s">
        <v>873</v>
      </c>
      <c r="C9" s="63" t="s">
        <v>876</v>
      </c>
      <c r="F9" s="64" t="s">
        <v>873</v>
      </c>
      <c r="G9" s="65" t="s">
        <v>874</v>
      </c>
      <c r="H9" s="7"/>
      <c r="I9" s="7"/>
      <c r="J9" s="7"/>
      <c r="K9" s="14"/>
      <c r="L9" s="14"/>
      <c r="M9" s="2"/>
      <c r="N9" s="4"/>
    </row>
    <row r="10" spans="1:20" s="17" customFormat="1" ht="15" customHeight="1">
      <c r="H10" s="7"/>
      <c r="I10" s="7"/>
      <c r="J10" s="7"/>
      <c r="K10" s="14"/>
      <c r="L10" s="14"/>
      <c r="M10" s="2"/>
      <c r="N10" s="4"/>
    </row>
    <row r="11" spans="1:20" s="17" customFormat="1" ht="15" customHeight="1">
      <c r="G11" s="7"/>
      <c r="H11" s="7"/>
      <c r="I11" s="7"/>
      <c r="J11" s="7"/>
      <c r="K11" s="14"/>
      <c r="L11" s="14"/>
      <c r="M11" s="2"/>
      <c r="N11" s="4"/>
    </row>
    <row r="12" spans="1:20" ht="15.75" thickBot="1"/>
    <row r="13" spans="1:20" s="17" customFormat="1" ht="30" customHeight="1" thickBot="1">
      <c r="A13" s="8"/>
      <c r="B13" s="61" t="s">
        <v>863</v>
      </c>
      <c r="C13" s="94" t="s">
        <v>10</v>
      </c>
      <c r="D13" s="95"/>
      <c r="E13" s="95"/>
      <c r="F13" s="95"/>
      <c r="G13" s="61" t="s">
        <v>864</v>
      </c>
      <c r="H13" s="9"/>
      <c r="I13" s="9"/>
      <c r="J13" s="9"/>
      <c r="K13" s="9"/>
      <c r="L13" s="9"/>
      <c r="M13" s="9"/>
      <c r="N13" s="9"/>
      <c r="O13" s="10"/>
      <c r="P13" s="7"/>
    </row>
    <row r="14" spans="1:20" s="17" customFormat="1" ht="21" customHeight="1">
      <c r="A14" s="8"/>
      <c r="B14" s="96" t="s">
        <v>3</v>
      </c>
      <c r="C14" s="59"/>
      <c r="D14" s="58"/>
      <c r="E14" s="58"/>
      <c r="F14" s="58"/>
      <c r="G14" s="60"/>
      <c r="H14" s="9"/>
      <c r="I14" s="9"/>
      <c r="J14" s="9"/>
      <c r="K14" s="9"/>
      <c r="L14" s="9"/>
      <c r="M14" s="9"/>
      <c r="N14" s="9"/>
      <c r="O14" s="10"/>
      <c r="P14" s="7"/>
    </row>
    <row r="15" spans="1:20" s="17" customFormat="1" ht="21" customHeight="1">
      <c r="A15" s="8"/>
      <c r="B15" s="97"/>
      <c r="C15" s="89" t="s">
        <v>878</v>
      </c>
      <c r="D15" s="90"/>
      <c r="E15" s="90"/>
      <c r="F15" s="91"/>
      <c r="G15" s="68">
        <f ca="1">SUMIFS(INDIRECT("'"&amp;$B$14&amp;"'!"&amp;"I9:I1000"),INDIRECT("'"&amp;$B$14&amp;"'!"&amp;"A9:A1000"),"VL*")</f>
        <v>9635.9285714285725</v>
      </c>
      <c r="H15" s="9"/>
      <c r="I15" s="9"/>
      <c r="J15" s="9"/>
      <c r="K15" s="9"/>
      <c r="L15" s="9"/>
      <c r="M15" s="9"/>
      <c r="N15" s="9"/>
      <c r="O15" s="10"/>
      <c r="P15" s="7"/>
    </row>
    <row r="16" spans="1:20" s="17" customFormat="1" ht="21" customHeight="1">
      <c r="A16" s="8"/>
      <c r="B16" s="97"/>
      <c r="C16" s="89" t="s">
        <v>879</v>
      </c>
      <c r="D16" s="90"/>
      <c r="E16" s="90"/>
      <c r="F16" s="91"/>
      <c r="G16" s="68">
        <f ca="1">SUMIFS(INDIRECT("'"&amp;$B$14&amp;"'!"&amp;"I9:I1000"),INDIRECT("'"&amp;$B$14&amp;"'!"&amp;"A9:A1000"),"CANT*")</f>
        <v>0</v>
      </c>
      <c r="H16" s="9"/>
      <c r="I16" s="9"/>
      <c r="J16" s="9"/>
      <c r="K16" s="9"/>
      <c r="L16" s="9"/>
      <c r="M16" s="9"/>
      <c r="N16" s="9"/>
      <c r="O16" s="10"/>
      <c r="P16" s="7"/>
    </row>
    <row r="17" spans="1:16" s="17" customFormat="1" ht="21" customHeight="1">
      <c r="A17" s="8"/>
      <c r="B17" s="97"/>
      <c r="C17" s="89" t="s">
        <v>880</v>
      </c>
      <c r="D17" s="90"/>
      <c r="E17" s="90"/>
      <c r="F17" s="91"/>
      <c r="G17" s="68">
        <f ca="1">SUMIFS(INDIRECT("'"&amp;$B$14&amp;"'!"&amp;"I9:I1000"),INDIRECT("'"&amp;$B$14&amp;"'!"&amp;"A9:A1000"),"EQUI*")</f>
        <v>0</v>
      </c>
      <c r="H17" s="9"/>
      <c r="I17" s="9"/>
      <c r="J17" s="9"/>
      <c r="K17" s="9"/>
      <c r="L17" s="9"/>
      <c r="M17" s="9"/>
      <c r="N17" s="9"/>
      <c r="O17" s="10"/>
      <c r="P17" s="7"/>
    </row>
    <row r="18" spans="1:16" s="17" customFormat="1" ht="21" customHeight="1">
      <c r="A18" s="8"/>
      <c r="B18" s="97"/>
      <c r="C18" s="89" t="s">
        <v>881</v>
      </c>
      <c r="D18" s="90"/>
      <c r="E18" s="90"/>
      <c r="F18" s="91"/>
      <c r="G18" s="68">
        <f ca="1">SUMIFS(INDIRECT("'"&amp;$B$14&amp;"'!"&amp;"I9:I1000"),INDIRECT("'"&amp;$B$14&amp;"'!"&amp;"A9:A1000"),"ELEC*")</f>
        <v>0</v>
      </c>
      <c r="H18" s="9"/>
      <c r="I18" s="9"/>
      <c r="J18" s="9"/>
      <c r="K18" s="9"/>
      <c r="L18" s="9"/>
      <c r="M18" s="9"/>
      <c r="N18" s="9"/>
      <c r="O18" s="10"/>
      <c r="P18" s="7"/>
    </row>
    <row r="19" spans="1:16" s="17" customFormat="1" ht="21" customHeight="1">
      <c r="A19" s="8"/>
      <c r="B19" s="97"/>
      <c r="C19" s="89" t="s">
        <v>882</v>
      </c>
      <c r="D19" s="90"/>
      <c r="E19" s="90"/>
      <c r="F19" s="91"/>
      <c r="G19" s="68">
        <f ca="1">SUMIFS(INDIRECT("'"&amp;$B$14&amp;"'!"&amp;"I9:I1000"),INDIRECT("'"&amp;$B$14&amp;"'!"&amp;"A9:A1000"),"LEV*")</f>
        <v>0</v>
      </c>
      <c r="H19" s="9"/>
      <c r="I19" s="9"/>
      <c r="J19" s="9"/>
      <c r="K19" s="9"/>
      <c r="L19" s="9"/>
      <c r="M19" s="9"/>
      <c r="N19" s="9"/>
      <c r="O19" s="10"/>
      <c r="P19" s="7"/>
    </row>
    <row r="20" spans="1:16" s="17" customFormat="1" ht="21" customHeight="1">
      <c r="A20" s="8"/>
      <c r="B20" s="97"/>
      <c r="C20" s="89" t="s">
        <v>883</v>
      </c>
      <c r="D20" s="90"/>
      <c r="E20" s="90"/>
      <c r="F20" s="91"/>
      <c r="G20" s="68">
        <f ca="1">SUMIFS(INDIRECT("'"&amp;$B$14&amp;"'!"&amp;"I9:I1000"),INDIRECT("'"&amp;$B$14&amp;"'!"&amp;"A9:A1000"),"PROD*")</f>
        <v>0</v>
      </c>
      <c r="H20" s="9"/>
      <c r="I20" s="9"/>
      <c r="J20" s="9"/>
      <c r="K20" s="9"/>
      <c r="L20" s="9"/>
      <c r="M20" s="9"/>
      <c r="N20" s="9"/>
      <c r="O20" s="10"/>
      <c r="P20" s="7"/>
    </row>
    <row r="21" spans="1:16" s="17" customFormat="1" ht="21" customHeight="1">
      <c r="A21" s="8"/>
      <c r="B21" s="97"/>
      <c r="C21" s="89" t="s">
        <v>884</v>
      </c>
      <c r="D21" s="90"/>
      <c r="E21" s="90"/>
      <c r="F21" s="91"/>
      <c r="G21" s="68">
        <f ca="1">SUMIFS(INDIRECT("'"&amp;$B$14&amp;"'!"&amp;"I9:I1000"),INDIRECT("'"&amp;$B$14&amp;"'!"&amp;"A9:A1000"),"TER*")</f>
        <v>0</v>
      </c>
      <c r="H21" s="9"/>
      <c r="I21" s="9"/>
      <c r="J21" s="9"/>
      <c r="K21" s="9"/>
      <c r="L21" s="9"/>
      <c r="M21" s="9"/>
      <c r="N21" s="9"/>
      <c r="O21" s="10"/>
      <c r="P21" s="7"/>
    </row>
    <row r="22" spans="1:16" s="17" customFormat="1" ht="21" customHeight="1">
      <c r="A22" s="8"/>
      <c r="B22" s="97"/>
      <c r="C22" s="89" t="s">
        <v>885</v>
      </c>
      <c r="D22" s="90"/>
      <c r="E22" s="90"/>
      <c r="F22" s="91"/>
      <c r="G22" s="68">
        <f ca="1">SUMIFS(INDIRECT("'"&amp;$B$14&amp;"'!"&amp;"I9:I1000"),INDIRECT("'"&amp;$B$14&amp;"'!"&amp;"A9:A1000"),"CIT*")</f>
        <v>0</v>
      </c>
      <c r="H22" s="9"/>
      <c r="I22" s="9"/>
      <c r="J22" s="9"/>
      <c r="K22" s="9"/>
      <c r="L22" s="9"/>
      <c r="M22" s="9"/>
      <c r="N22" s="9"/>
      <c r="O22" s="10"/>
      <c r="P22" s="7"/>
    </row>
    <row r="23" spans="1:16" s="17" customFormat="1" ht="21" customHeight="1">
      <c r="A23" s="8"/>
      <c r="B23" s="97"/>
      <c r="C23" s="89" t="s">
        <v>886</v>
      </c>
      <c r="D23" s="90"/>
      <c r="E23" s="90"/>
      <c r="F23" s="91"/>
      <c r="G23" s="68">
        <f ca="1">SUMIFS(INDIRECT("'"&amp;$B$14&amp;"'!"&amp;"I9:I1000"),INDIRECT("'"&amp;$B$14&amp;"'!"&amp;"A9:A1000"),"SEC*")</f>
        <v>0</v>
      </c>
      <c r="H23" s="9"/>
      <c r="I23" s="9"/>
      <c r="J23" s="9"/>
      <c r="K23" s="9"/>
      <c r="L23" s="9"/>
      <c r="M23" s="9"/>
      <c r="N23" s="9"/>
      <c r="O23" s="10"/>
      <c r="P23" s="7"/>
    </row>
    <row r="24" spans="1:16" s="17" customFormat="1" ht="21" customHeight="1">
      <c r="A24" s="8"/>
      <c r="B24" s="97"/>
      <c r="C24" s="89" t="s">
        <v>887</v>
      </c>
      <c r="D24" s="90"/>
      <c r="E24" s="90"/>
      <c r="F24" s="91"/>
      <c r="G24" s="68">
        <f ca="1">SUMIFS(INDIRECT("'"&amp;$B$14&amp;"'!"&amp;"I9:I1000"),INDIRECT("'"&amp;$B$14&amp;"'!"&amp;"A9:A1000"),"COF*")</f>
        <v>144452.21428571429</v>
      </c>
      <c r="H24" s="9"/>
      <c r="I24" s="9"/>
      <c r="J24" s="9"/>
      <c r="K24" s="9"/>
      <c r="L24" s="9"/>
      <c r="M24" s="9"/>
      <c r="N24" s="9"/>
      <c r="O24" s="10"/>
      <c r="P24" s="7"/>
    </row>
    <row r="25" spans="1:16" ht="21" customHeight="1">
      <c r="A25" s="8"/>
      <c r="B25" s="97"/>
      <c r="C25" s="89" t="s">
        <v>888</v>
      </c>
      <c r="D25" s="90"/>
      <c r="E25" s="90"/>
      <c r="F25" s="91"/>
      <c r="G25" s="68">
        <f ca="1">SUMIFS(INDIRECT("'"&amp;$B$14&amp;"'!"&amp;"I9:I1000"),INDIRECT("'"&amp;$B$14&amp;"'!"&amp;"A9:A1000"),"ETAI*")</f>
        <v>0</v>
      </c>
      <c r="H25" s="9"/>
      <c r="I25" s="9"/>
      <c r="J25" s="9"/>
      <c r="K25" s="9"/>
      <c r="L25" s="9"/>
      <c r="M25" s="9"/>
      <c r="N25" s="9"/>
      <c r="O25" s="10"/>
      <c r="P25" s="7"/>
    </row>
    <row r="26" spans="1:16" s="17" customFormat="1" ht="21" customHeight="1">
      <c r="A26" s="8"/>
      <c r="B26" s="97"/>
      <c r="C26" s="89" t="s">
        <v>889</v>
      </c>
      <c r="D26" s="90"/>
      <c r="E26" s="90"/>
      <c r="F26" s="91"/>
      <c r="G26" s="68">
        <f ca="1">SUMIFS(INDIRECT("'"&amp;$B$14&amp;"'!"&amp;"I9:I1000"),INDIRECT("'"&amp;$B$14&amp;"'!"&amp;"A9:A1000"),"ECHAF*")</f>
        <v>0</v>
      </c>
      <c r="H26" s="9"/>
      <c r="I26" s="9"/>
      <c r="J26" s="9"/>
      <c r="K26" s="9"/>
      <c r="L26" s="9"/>
      <c r="M26" s="9"/>
      <c r="N26" s="9"/>
      <c r="O26" s="10"/>
      <c r="P26" s="7"/>
    </row>
    <row r="27" spans="1:16" ht="21" customHeight="1">
      <c r="A27" s="8"/>
      <c r="B27" s="97"/>
      <c r="C27" s="89"/>
      <c r="D27" s="90"/>
      <c r="E27" s="90"/>
      <c r="F27" s="91"/>
      <c r="G27" s="68"/>
      <c r="H27" s="9"/>
      <c r="I27" s="9"/>
      <c r="J27" s="9"/>
      <c r="K27" s="9"/>
      <c r="L27" s="9"/>
      <c r="M27" s="9"/>
      <c r="N27" s="9"/>
      <c r="O27" s="10"/>
      <c r="P27" s="7"/>
    </row>
    <row r="28" spans="1:16" ht="21" customHeight="1">
      <c r="A28" s="8"/>
      <c r="B28" s="97"/>
      <c r="C28" s="89"/>
      <c r="D28" s="90"/>
      <c r="E28" s="90"/>
      <c r="F28" s="91"/>
      <c r="G28" s="68"/>
      <c r="H28" s="9"/>
      <c r="I28" s="9"/>
      <c r="J28" s="9"/>
      <c r="K28" s="9"/>
      <c r="L28" s="9"/>
      <c r="M28" s="9"/>
      <c r="N28" s="9"/>
      <c r="O28" s="10"/>
      <c r="P28" s="7"/>
    </row>
    <row r="29" spans="1:16" ht="21" customHeight="1">
      <c r="A29" s="8"/>
      <c r="B29" s="97"/>
      <c r="C29" s="89"/>
      <c r="D29" s="90"/>
      <c r="E29" s="90"/>
      <c r="F29" s="91"/>
      <c r="G29" s="68"/>
      <c r="H29" s="9"/>
      <c r="I29" s="9"/>
      <c r="J29" s="9"/>
      <c r="K29" s="9"/>
      <c r="L29" s="9"/>
      <c r="M29" s="9"/>
      <c r="N29" s="9"/>
      <c r="O29" s="10"/>
      <c r="P29" s="7"/>
    </row>
    <row r="30" spans="1:16" s="17" customFormat="1" ht="21" customHeight="1">
      <c r="A30" s="8"/>
      <c r="B30" s="97"/>
      <c r="C30" s="59"/>
      <c r="D30" s="57"/>
      <c r="E30" s="57"/>
      <c r="F30" s="57"/>
      <c r="G30" s="68"/>
      <c r="H30" s="9"/>
      <c r="I30" s="9"/>
      <c r="J30" s="9"/>
      <c r="K30" s="9"/>
      <c r="L30" s="9"/>
      <c r="M30" s="9"/>
      <c r="N30" s="9"/>
      <c r="O30" s="10"/>
      <c r="P30" s="7"/>
    </row>
    <row r="31" spans="1:16" s="17" customFormat="1" ht="21" customHeight="1">
      <c r="A31" s="8"/>
      <c r="B31" s="97"/>
      <c r="C31" s="59"/>
      <c r="D31" s="57"/>
      <c r="E31" s="57"/>
      <c r="F31" s="57"/>
      <c r="G31" s="68"/>
      <c r="H31" s="9"/>
      <c r="I31" s="9"/>
      <c r="J31" s="9"/>
      <c r="K31" s="9"/>
      <c r="L31" s="9"/>
      <c r="M31" s="9"/>
      <c r="N31" s="9"/>
      <c r="O31" s="10"/>
      <c r="P31" s="7"/>
    </row>
    <row r="32" spans="1:16" ht="21" customHeight="1">
      <c r="A32" s="8"/>
      <c r="B32" s="97"/>
      <c r="C32" s="59"/>
      <c r="D32" s="58"/>
      <c r="E32" s="58"/>
      <c r="F32" s="58"/>
      <c r="G32" s="68"/>
      <c r="H32" s="9"/>
      <c r="I32" s="9"/>
      <c r="J32" s="9"/>
      <c r="K32" s="9"/>
      <c r="L32" s="9"/>
      <c r="M32" s="9"/>
      <c r="N32" s="9"/>
      <c r="O32" s="10"/>
      <c r="P32" s="7"/>
    </row>
    <row r="33" spans="1:16" s="17" customFormat="1" ht="21" customHeight="1" thickBot="1">
      <c r="A33" s="8"/>
      <c r="B33" s="97"/>
      <c r="C33" s="59"/>
      <c r="D33" s="58"/>
      <c r="E33" s="58"/>
      <c r="F33" s="58"/>
      <c r="G33" s="60"/>
      <c r="H33" s="9"/>
      <c r="I33" s="9"/>
      <c r="J33" s="9"/>
      <c r="K33" s="9"/>
      <c r="L33" s="9"/>
      <c r="M33" s="9"/>
      <c r="N33" s="9"/>
      <c r="O33" s="10"/>
      <c r="P33" s="7"/>
    </row>
    <row r="34" spans="1:16" ht="30" customHeight="1" thickBot="1">
      <c r="A34" s="8"/>
      <c r="B34" s="98" t="s">
        <v>890</v>
      </c>
      <c r="C34" s="98"/>
      <c r="D34" s="98"/>
      <c r="E34" s="98"/>
      <c r="F34" s="98"/>
      <c r="G34" s="66">
        <f ca="1">SUM($G$15:$G$32)</f>
        <v>154088.14285714287</v>
      </c>
      <c r="H34" s="9"/>
      <c r="I34" s="9"/>
      <c r="J34" s="9"/>
      <c r="K34" s="9"/>
      <c r="L34" s="9"/>
      <c r="M34" s="9"/>
      <c r="N34" s="9"/>
      <c r="O34" s="10"/>
      <c r="P34" s="7"/>
    </row>
    <row r="35" spans="1:16" ht="15" customHeight="1">
      <c r="A35" s="8"/>
      <c r="B35" s="9"/>
      <c r="G35" s="9"/>
      <c r="H35" s="9"/>
      <c r="I35" s="9"/>
      <c r="J35" s="9"/>
      <c r="K35" s="9"/>
      <c r="L35" s="9"/>
      <c r="M35" s="9"/>
      <c r="N35" s="9"/>
      <c r="O35" s="10"/>
      <c r="P35" s="7"/>
    </row>
    <row r="36" spans="1:16" ht="21.75" customHeight="1">
      <c r="A36" s="8"/>
      <c r="B36" s="93" t="str">
        <f ca="1">"Le Montant Qu'il Faut Régler Au Service Materiel Pour Le Mois De "&amp;IF(OR(MONTH(B14)={4,8,10}),"Mois D'","Mois De ")&amp;PROPER(TEXT(EDATE($B$14,0),"mmmm-aaaa"))&amp;" est de "&amp;TEXT($G$34,"# ##0,00\ ")&amp;"Dirhams (HT)."</f>
        <v>Le Montant Qu'il Faut Régler Au Service Materiel Pour Le Mois De Mois De Février-2015 est de 154 088,14 Dirhams (HT).</v>
      </c>
      <c r="C36" s="93"/>
      <c r="D36" s="93"/>
      <c r="E36" s="93"/>
      <c r="F36" s="93"/>
      <c r="G36" s="93"/>
      <c r="H36" s="9"/>
      <c r="I36" s="9"/>
      <c r="J36" s="9"/>
      <c r="K36" s="9"/>
      <c r="L36" s="9"/>
      <c r="M36" s="9"/>
      <c r="N36" s="9"/>
      <c r="O36" s="10"/>
      <c r="P36" s="7"/>
    </row>
    <row r="37" spans="1:16" ht="15" customHeight="1">
      <c r="A37" s="8"/>
      <c r="B37" s="9"/>
      <c r="G37" s="9"/>
      <c r="H37" s="9"/>
      <c r="I37" s="9"/>
      <c r="J37" s="9"/>
      <c r="K37" s="9"/>
      <c r="L37" s="9"/>
      <c r="M37" s="9"/>
      <c r="N37" s="9"/>
      <c r="O37" s="10"/>
      <c r="P37" s="7"/>
    </row>
    <row r="38" spans="1:16" ht="15" customHeight="1">
      <c r="A38" s="8"/>
      <c r="B38" s="9"/>
      <c r="G38" s="9"/>
      <c r="H38" s="9"/>
      <c r="I38" s="9"/>
      <c r="J38" s="9"/>
      <c r="K38" s="9"/>
      <c r="L38" s="9"/>
      <c r="M38" s="9"/>
      <c r="N38" s="9"/>
      <c r="O38" s="10"/>
      <c r="P38" s="7"/>
    </row>
    <row r="39" spans="1:16" ht="15" customHeight="1">
      <c r="A39" s="8"/>
      <c r="B39" s="9"/>
      <c r="G39" s="9"/>
      <c r="H39" s="9"/>
      <c r="I39" s="9"/>
      <c r="J39" s="9"/>
      <c r="K39" s="9"/>
      <c r="L39" s="9"/>
      <c r="M39" s="9"/>
      <c r="N39" s="9"/>
      <c r="O39" s="10"/>
      <c r="P39" s="7"/>
    </row>
    <row r="40" spans="1:16" ht="15" customHeight="1">
      <c r="A40" s="8"/>
      <c r="B40" s="9"/>
      <c r="G40" s="9"/>
      <c r="H40" s="9"/>
      <c r="I40" s="9"/>
      <c r="J40" s="9"/>
      <c r="K40" s="9"/>
      <c r="L40" s="9"/>
      <c r="M40" s="9"/>
      <c r="N40" s="9"/>
      <c r="O40" s="10"/>
      <c r="P40" s="7"/>
    </row>
    <row r="41" spans="1:16" ht="15" customHeight="1">
      <c r="A41" s="8"/>
      <c r="B41" s="9"/>
      <c r="G41" s="9"/>
      <c r="H41" s="9"/>
      <c r="I41" s="9"/>
      <c r="J41" s="9"/>
      <c r="K41" s="9"/>
      <c r="L41" s="9"/>
      <c r="M41" s="9"/>
      <c r="N41" s="9"/>
      <c r="O41" s="10"/>
      <c r="P41" s="7"/>
    </row>
    <row r="42" spans="1:16" ht="15" customHeight="1">
      <c r="A42" s="8"/>
      <c r="B42" s="9"/>
      <c r="G42" s="9"/>
      <c r="H42" s="9"/>
      <c r="I42" s="9"/>
      <c r="J42" s="9"/>
      <c r="K42" s="9"/>
      <c r="L42" s="9"/>
      <c r="M42" s="9"/>
      <c r="N42" s="9"/>
      <c r="O42" s="10"/>
      <c r="P42" s="7"/>
    </row>
    <row r="43" spans="1:16" ht="15" customHeight="1">
      <c r="A43" s="8"/>
      <c r="B43" s="9"/>
      <c r="F43" s="17"/>
      <c r="G43" s="9"/>
      <c r="H43" s="9"/>
      <c r="I43" s="9"/>
      <c r="J43" s="9"/>
      <c r="K43" s="9"/>
      <c r="L43" s="9"/>
      <c r="M43" s="9"/>
      <c r="N43" s="9"/>
      <c r="O43" s="10"/>
      <c r="P43" s="7"/>
    </row>
    <row r="44" spans="1:16" ht="15" customHeight="1">
      <c r="A44" s="8"/>
      <c r="B44" s="9"/>
      <c r="G44" s="9"/>
      <c r="H44" s="9"/>
      <c r="I44" s="9"/>
      <c r="J44" s="9"/>
      <c r="K44" s="9"/>
      <c r="L44" s="9"/>
      <c r="M44" s="9"/>
      <c r="N44" s="9"/>
      <c r="O44" s="10"/>
      <c r="P44" s="7"/>
    </row>
    <row r="45" spans="1:16" ht="15" customHeight="1">
      <c r="A45" s="8"/>
      <c r="B45" s="9"/>
      <c r="H45" s="9"/>
      <c r="I45" s="9"/>
      <c r="J45" s="9"/>
      <c r="K45" s="9"/>
      <c r="L45" s="9"/>
      <c r="M45" s="9"/>
      <c r="N45" s="9"/>
      <c r="O45" s="10"/>
      <c r="P45" s="7"/>
    </row>
    <row r="46" spans="1:16" ht="15" customHeight="1">
      <c r="A46" s="8"/>
      <c r="B46" s="9"/>
      <c r="D46" s="30"/>
      <c r="G46" s="9"/>
      <c r="H46" s="9"/>
      <c r="I46" s="9"/>
      <c r="J46" s="9"/>
      <c r="K46" s="9"/>
      <c r="L46" s="9"/>
      <c r="M46" s="9"/>
      <c r="N46" s="9"/>
      <c r="O46" s="10"/>
      <c r="P46" s="7"/>
    </row>
    <row r="47" spans="1:16" ht="15" customHeight="1">
      <c r="A47" s="8"/>
      <c r="B47" s="9"/>
      <c r="G47" s="9"/>
      <c r="H47" s="9"/>
      <c r="I47" s="9"/>
      <c r="J47" s="9"/>
      <c r="K47" s="9"/>
      <c r="L47" s="9"/>
      <c r="M47" s="9"/>
      <c r="N47" s="9"/>
      <c r="O47" s="10"/>
      <c r="P47" s="7"/>
    </row>
    <row r="48" spans="1:16" ht="15" customHeight="1">
      <c r="A48" s="8"/>
      <c r="B48" s="9"/>
      <c r="G48" s="9"/>
      <c r="H48" s="9"/>
      <c r="I48" s="9"/>
      <c r="J48" s="9"/>
      <c r="K48" s="9"/>
      <c r="L48" s="9"/>
      <c r="M48" s="9"/>
      <c r="N48" s="9"/>
      <c r="O48" s="10"/>
      <c r="P48" s="7"/>
    </row>
    <row r="49" spans="1:16" ht="15" customHeight="1">
      <c r="A49" s="8"/>
      <c r="B49" s="9"/>
      <c r="G49" s="9"/>
      <c r="H49" s="9"/>
      <c r="I49" s="9"/>
      <c r="J49" s="9"/>
      <c r="K49" s="9"/>
      <c r="L49" s="9"/>
      <c r="M49" s="9"/>
      <c r="N49" s="9"/>
      <c r="O49" s="10"/>
      <c r="P49" s="7"/>
    </row>
    <row r="50" spans="1:16" ht="15" customHeight="1">
      <c r="A50" s="8"/>
      <c r="B50" s="9"/>
      <c r="G50" s="9"/>
      <c r="H50" s="9"/>
      <c r="I50" s="9"/>
      <c r="J50" s="9"/>
      <c r="K50" s="9"/>
      <c r="L50" s="9"/>
      <c r="M50" s="9"/>
      <c r="N50" s="9"/>
      <c r="O50" s="10"/>
      <c r="P50" s="7"/>
    </row>
    <row r="51" spans="1:16" ht="15" customHeight="1">
      <c r="A51" s="8"/>
      <c r="B51" s="9"/>
      <c r="G51" s="9"/>
      <c r="H51" s="9"/>
      <c r="I51" s="9"/>
      <c r="J51" s="9"/>
      <c r="K51" s="9"/>
      <c r="L51" s="9"/>
      <c r="M51" s="9"/>
      <c r="N51" s="9"/>
      <c r="O51" s="10"/>
      <c r="P51" s="7"/>
    </row>
    <row r="52" spans="1:16" ht="15" customHeight="1">
      <c r="A52" s="8"/>
      <c r="B52" s="9"/>
      <c r="G52" s="9"/>
      <c r="H52" s="9"/>
      <c r="I52" s="9"/>
      <c r="J52" s="9"/>
      <c r="K52" s="9"/>
      <c r="L52" s="9"/>
      <c r="M52" s="9"/>
      <c r="N52" s="9"/>
      <c r="O52" s="10"/>
      <c r="P52" s="7"/>
    </row>
    <row r="53" spans="1:16" ht="15" customHeight="1">
      <c r="A53" s="8"/>
      <c r="B53" s="9"/>
      <c r="G53" s="9"/>
      <c r="H53" s="9"/>
      <c r="I53" s="9"/>
      <c r="J53" s="9"/>
      <c r="K53" s="9"/>
      <c r="L53" s="9"/>
      <c r="M53" s="9"/>
      <c r="N53" s="9"/>
      <c r="O53" s="10"/>
      <c r="P53" s="7"/>
    </row>
    <row r="54" spans="1:16" ht="22.5" customHeight="1">
      <c r="A54" s="11"/>
      <c r="B54" s="12"/>
      <c r="G54" s="10"/>
      <c r="H54" s="10"/>
      <c r="I54" s="10"/>
      <c r="J54" s="10"/>
      <c r="K54" s="10"/>
      <c r="L54" s="10"/>
      <c r="M54" s="10"/>
      <c r="N54" s="10"/>
      <c r="O54" s="13"/>
      <c r="P54" s="7"/>
    </row>
  </sheetData>
  <mergeCells count="20">
    <mergeCell ref="C27:F27"/>
    <mergeCell ref="C28:F28"/>
    <mergeCell ref="B2:G3"/>
    <mergeCell ref="B36:G36"/>
    <mergeCell ref="C24:F24"/>
    <mergeCell ref="C13:F13"/>
    <mergeCell ref="C29:F29"/>
    <mergeCell ref="B14:B33"/>
    <mergeCell ref="B34:F34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5:F25"/>
    <mergeCell ref="C26:F26"/>
  </mergeCells>
  <dataValidations count="1">
    <dataValidation type="list" allowBlank="1" showInputMessage="1" showErrorMessage="1" sqref="B14">
      <formula1>Sheetlist</formula1>
    </dataValidation>
  </dataValidations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8">
    <tabColor theme="9" tint="-0.249977111117893"/>
  </sheetPr>
  <dimension ref="A1:F476"/>
  <sheetViews>
    <sheetView showGridLines="0" workbookViewId="0">
      <selection activeCell="D10" sqref="D10"/>
    </sheetView>
  </sheetViews>
  <sheetFormatPr baseColWidth="10" defaultRowHeight="16.5"/>
  <cols>
    <col min="1" max="1" width="20.7109375" style="26" customWidth="1"/>
    <col min="2" max="3" width="6.7109375" style="3" customWidth="1"/>
    <col min="4" max="4" width="40.7109375" style="3" customWidth="1"/>
    <col min="5" max="5" width="56.7109375" style="3" bestFit="1" customWidth="1"/>
    <col min="6" max="6" width="40.7109375" style="3" customWidth="1"/>
    <col min="7" max="16384" width="11.42578125" style="3"/>
  </cols>
  <sheetData>
    <row r="1" spans="1:6" ht="19.5" customHeight="1">
      <c r="A1" s="27" t="s">
        <v>1</v>
      </c>
      <c r="D1" s="99" t="s">
        <v>6</v>
      </c>
      <c r="E1" s="101" t="s">
        <v>7</v>
      </c>
    </row>
    <row r="2" spans="1:6" ht="15">
      <c r="A2" s="28" t="str">
        <f t="shared" ref="A2:A35" ca="1" si="0">IFERROR(MID(INDEX(nomfeuilles,ROW()+2),SEARCH("]",INDEX(nomfeuilles,ROW()+2))+1,30),"")</f>
        <v>Février-2015</v>
      </c>
      <c r="D2" s="100"/>
      <c r="E2" s="102"/>
    </row>
    <row r="3" spans="1:6" ht="15">
      <c r="A3" s="28" t="str">
        <f t="shared" ca="1" si="0"/>
        <v/>
      </c>
    </row>
    <row r="4" spans="1:6" ht="15" customHeight="1">
      <c r="A4" s="28" t="str">
        <f t="shared" ca="1" si="0"/>
        <v/>
      </c>
      <c r="D4" s="99" t="s">
        <v>9</v>
      </c>
      <c r="E4" s="99" t="s">
        <v>10</v>
      </c>
      <c r="F4" s="99" t="s">
        <v>8</v>
      </c>
    </row>
    <row r="5" spans="1:6" ht="15" customHeight="1">
      <c r="A5" s="28" t="str">
        <f t="shared" ca="1" si="0"/>
        <v/>
      </c>
      <c r="D5" s="100"/>
      <c r="E5" s="100"/>
      <c r="F5" s="100"/>
    </row>
    <row r="6" spans="1:6" ht="15" customHeight="1">
      <c r="A6" s="28"/>
      <c r="D6" s="67"/>
      <c r="E6" s="67" t="s">
        <v>878</v>
      </c>
      <c r="F6" s="67"/>
    </row>
    <row r="7" spans="1:6" ht="15">
      <c r="A7" s="28" t="str">
        <f t="shared" ca="1" si="0"/>
        <v/>
      </c>
      <c r="D7" s="39" t="s">
        <v>31</v>
      </c>
      <c r="E7" s="39" t="s">
        <v>19</v>
      </c>
      <c r="F7" s="39">
        <v>345</v>
      </c>
    </row>
    <row r="8" spans="1:6" ht="15">
      <c r="A8" s="28" t="str">
        <f t="shared" ca="1" si="0"/>
        <v/>
      </c>
      <c r="D8" s="39" t="s">
        <v>32</v>
      </c>
      <c r="E8" s="39" t="s">
        <v>20</v>
      </c>
      <c r="F8" s="39">
        <v>577</v>
      </c>
    </row>
    <row r="9" spans="1:6" ht="15">
      <c r="A9" s="28" t="str">
        <f t="shared" ca="1" si="0"/>
        <v/>
      </c>
      <c r="D9" s="39" t="s">
        <v>33</v>
      </c>
      <c r="E9" s="39" t="s">
        <v>21</v>
      </c>
      <c r="F9" s="39">
        <v>809</v>
      </c>
    </row>
    <row r="10" spans="1:6" ht="15">
      <c r="A10" s="28" t="str">
        <f t="shared" ca="1" si="0"/>
        <v/>
      </c>
      <c r="D10" s="39" t="s">
        <v>34</v>
      </c>
      <c r="E10" s="40" t="s">
        <v>22</v>
      </c>
      <c r="F10" s="39">
        <v>1041</v>
      </c>
    </row>
    <row r="11" spans="1:6" ht="15">
      <c r="A11" s="28" t="str">
        <f t="shared" ca="1" si="0"/>
        <v/>
      </c>
      <c r="D11" s="39" t="s">
        <v>35</v>
      </c>
      <c r="E11" s="40" t="s">
        <v>23</v>
      </c>
      <c r="F11" s="39">
        <v>1273</v>
      </c>
    </row>
    <row r="12" spans="1:6" ht="15">
      <c r="A12" s="28" t="str">
        <f t="shared" ca="1" si="0"/>
        <v/>
      </c>
      <c r="D12" s="39" t="s">
        <v>36</v>
      </c>
      <c r="E12" s="40" t="s">
        <v>50</v>
      </c>
      <c r="F12" s="39">
        <v>1505</v>
      </c>
    </row>
    <row r="13" spans="1:6" ht="15">
      <c r="A13" s="28" t="str">
        <f t="shared" ca="1" si="0"/>
        <v/>
      </c>
      <c r="D13" s="39" t="s">
        <v>37</v>
      </c>
      <c r="E13" s="40" t="s">
        <v>46</v>
      </c>
      <c r="F13" s="39">
        <v>1737</v>
      </c>
    </row>
    <row r="14" spans="1:6" ht="15">
      <c r="A14" s="28" t="str">
        <f t="shared" ca="1" si="0"/>
        <v/>
      </c>
      <c r="D14" s="39" t="s">
        <v>38</v>
      </c>
      <c r="E14" s="40" t="s">
        <v>24</v>
      </c>
      <c r="F14" s="39">
        <v>1969</v>
      </c>
    </row>
    <row r="15" spans="1:6" ht="15">
      <c r="A15" s="28" t="str">
        <f t="shared" ca="1" si="0"/>
        <v/>
      </c>
      <c r="D15" s="39" t="s">
        <v>39</v>
      </c>
      <c r="E15" s="40" t="s">
        <v>49</v>
      </c>
      <c r="F15" s="39">
        <v>2201</v>
      </c>
    </row>
    <row r="16" spans="1:6" ht="15">
      <c r="A16" s="28" t="str">
        <f t="shared" ca="1" si="0"/>
        <v/>
      </c>
      <c r="D16" s="39" t="s">
        <v>40</v>
      </c>
      <c r="E16" s="40" t="s">
        <v>789</v>
      </c>
      <c r="F16" s="39">
        <v>2433</v>
      </c>
    </row>
    <row r="17" spans="1:6" ht="15">
      <c r="A17" s="28" t="str">
        <f t="shared" ca="1" si="0"/>
        <v/>
      </c>
      <c r="D17" s="39" t="s">
        <v>41</v>
      </c>
      <c r="E17" s="40" t="s">
        <v>790</v>
      </c>
      <c r="F17" s="39">
        <v>2665</v>
      </c>
    </row>
    <row r="18" spans="1:6" ht="15">
      <c r="A18" s="28" t="str">
        <f t="shared" ca="1" si="0"/>
        <v/>
      </c>
      <c r="D18" s="39" t="s">
        <v>42</v>
      </c>
      <c r="E18" s="40" t="s">
        <v>25</v>
      </c>
      <c r="F18" s="39">
        <v>2897</v>
      </c>
    </row>
    <row r="19" spans="1:6" ht="15">
      <c r="A19" s="28" t="str">
        <f t="shared" ca="1" si="0"/>
        <v/>
      </c>
      <c r="D19" s="39" t="s">
        <v>43</v>
      </c>
      <c r="E19" s="40" t="s">
        <v>26</v>
      </c>
      <c r="F19" s="39">
        <v>3129</v>
      </c>
    </row>
    <row r="20" spans="1:6" ht="15">
      <c r="A20" s="28" t="str">
        <f t="shared" ca="1" si="0"/>
        <v/>
      </c>
      <c r="D20" s="39" t="s">
        <v>44</v>
      </c>
      <c r="E20" s="40" t="s">
        <v>27</v>
      </c>
      <c r="F20" s="39">
        <v>3361</v>
      </c>
    </row>
    <row r="21" spans="1:6" ht="15">
      <c r="A21" s="28" t="str">
        <f t="shared" ca="1" si="0"/>
        <v/>
      </c>
      <c r="D21" s="39" t="s">
        <v>45</v>
      </c>
      <c r="E21" s="40" t="s">
        <v>28</v>
      </c>
      <c r="F21" s="39">
        <v>3593</v>
      </c>
    </row>
    <row r="22" spans="1:6" ht="15">
      <c r="A22" s="28" t="str">
        <f t="shared" ca="1" si="0"/>
        <v/>
      </c>
      <c r="D22" s="39" t="s">
        <v>47</v>
      </c>
      <c r="E22" s="40" t="s">
        <v>29</v>
      </c>
      <c r="F22" s="39">
        <v>3825</v>
      </c>
    </row>
    <row r="23" spans="1:6" ht="15">
      <c r="A23" s="28" t="str">
        <f t="shared" ca="1" si="0"/>
        <v/>
      </c>
      <c r="D23" s="39" t="s">
        <v>48</v>
      </c>
      <c r="E23" s="40" t="s">
        <v>30</v>
      </c>
      <c r="F23" s="39">
        <v>4057</v>
      </c>
    </row>
    <row r="24" spans="1:6" ht="15">
      <c r="A24" s="28"/>
      <c r="D24" s="67"/>
      <c r="E24" s="67" t="s">
        <v>879</v>
      </c>
      <c r="F24" s="67"/>
    </row>
    <row r="25" spans="1:6" ht="15">
      <c r="A25" s="28" t="str">
        <f t="shared" ca="1" si="0"/>
        <v/>
      </c>
      <c r="D25" s="39" t="s">
        <v>83</v>
      </c>
      <c r="E25" s="40" t="s">
        <v>51</v>
      </c>
      <c r="F25" s="39">
        <v>4289</v>
      </c>
    </row>
    <row r="26" spans="1:6" ht="15">
      <c r="A26" s="28" t="str">
        <f t="shared" ca="1" si="0"/>
        <v/>
      </c>
      <c r="D26" s="39" t="s">
        <v>84</v>
      </c>
      <c r="E26" s="40" t="s">
        <v>52</v>
      </c>
      <c r="F26" s="39">
        <v>4521</v>
      </c>
    </row>
    <row r="27" spans="1:6" ht="15">
      <c r="A27" s="28" t="str">
        <f t="shared" ca="1" si="0"/>
        <v/>
      </c>
      <c r="D27" s="39" t="s">
        <v>85</v>
      </c>
      <c r="E27" s="40" t="s">
        <v>52</v>
      </c>
      <c r="F27" s="39">
        <v>4753</v>
      </c>
    </row>
    <row r="28" spans="1:6" ht="15">
      <c r="A28" s="28" t="str">
        <f t="shared" ca="1" si="0"/>
        <v/>
      </c>
      <c r="D28" s="39" t="s">
        <v>86</v>
      </c>
      <c r="E28" s="39" t="s">
        <v>53</v>
      </c>
      <c r="F28" s="39">
        <v>4985</v>
      </c>
    </row>
    <row r="29" spans="1:6" ht="15">
      <c r="A29" s="28" t="str">
        <f t="shared" ca="1" si="0"/>
        <v/>
      </c>
      <c r="D29" s="39" t="s">
        <v>87</v>
      </c>
      <c r="E29" s="39" t="s">
        <v>54</v>
      </c>
      <c r="F29" s="39">
        <v>5217</v>
      </c>
    </row>
    <row r="30" spans="1:6" ht="15">
      <c r="A30" s="28" t="str">
        <f t="shared" ca="1" si="0"/>
        <v/>
      </c>
      <c r="D30" s="39" t="s">
        <v>88</v>
      </c>
      <c r="E30" s="39" t="s">
        <v>55</v>
      </c>
      <c r="F30" s="39">
        <v>5449</v>
      </c>
    </row>
    <row r="31" spans="1:6" ht="15">
      <c r="A31" s="28" t="str">
        <f t="shared" ca="1" si="0"/>
        <v/>
      </c>
      <c r="D31" s="39" t="s">
        <v>89</v>
      </c>
      <c r="E31" s="39" t="s">
        <v>56</v>
      </c>
      <c r="F31" s="39">
        <v>5681</v>
      </c>
    </row>
    <row r="32" spans="1:6" ht="15">
      <c r="A32" s="28" t="str">
        <f t="shared" ca="1" si="0"/>
        <v/>
      </c>
      <c r="D32" s="39" t="s">
        <v>90</v>
      </c>
      <c r="E32" s="39" t="s">
        <v>57</v>
      </c>
      <c r="F32" s="39">
        <v>5913</v>
      </c>
    </row>
    <row r="33" spans="1:6" ht="15">
      <c r="A33" s="28" t="str">
        <f t="shared" ca="1" si="0"/>
        <v/>
      </c>
      <c r="D33" s="39" t="s">
        <v>91</v>
      </c>
      <c r="E33" s="39" t="s">
        <v>58</v>
      </c>
      <c r="F33" s="39">
        <v>6145</v>
      </c>
    </row>
    <row r="34" spans="1:6" ht="15">
      <c r="A34" s="28" t="str">
        <f t="shared" ca="1" si="0"/>
        <v/>
      </c>
      <c r="D34" s="39" t="s">
        <v>92</v>
      </c>
      <c r="E34" s="39" t="s">
        <v>59</v>
      </c>
      <c r="F34" s="39">
        <v>6377</v>
      </c>
    </row>
    <row r="35" spans="1:6" ht="15">
      <c r="A35" s="28" t="str">
        <f t="shared" ca="1" si="0"/>
        <v/>
      </c>
      <c r="D35" s="39" t="s">
        <v>93</v>
      </c>
      <c r="E35" s="39" t="s">
        <v>60</v>
      </c>
      <c r="F35" s="39">
        <v>6609</v>
      </c>
    </row>
    <row r="36" spans="1:6" ht="15">
      <c r="A36" s="28" t="str">
        <f t="shared" ref="A36:A69" ca="1" si="1">IFERROR(MID(INDEX(nomfeuilles,ROW()+2),SEARCH("]",INDEX(nomfeuilles,ROW()+2))+1,30),"")</f>
        <v/>
      </c>
      <c r="D36" s="39" t="s">
        <v>94</v>
      </c>
      <c r="E36" s="39" t="s">
        <v>61</v>
      </c>
      <c r="F36" s="39">
        <v>6841</v>
      </c>
    </row>
    <row r="37" spans="1:6" ht="15">
      <c r="A37" s="28" t="str">
        <f t="shared" ca="1" si="1"/>
        <v/>
      </c>
      <c r="D37" s="39" t="s">
        <v>95</v>
      </c>
      <c r="E37" s="39" t="s">
        <v>62</v>
      </c>
      <c r="F37" s="39">
        <v>7073</v>
      </c>
    </row>
    <row r="38" spans="1:6" ht="15">
      <c r="A38" s="28" t="str">
        <f t="shared" ca="1" si="1"/>
        <v/>
      </c>
      <c r="D38" s="39" t="s">
        <v>96</v>
      </c>
      <c r="E38" s="39" t="s">
        <v>63</v>
      </c>
      <c r="F38" s="39">
        <v>7305</v>
      </c>
    </row>
    <row r="39" spans="1:6" ht="15">
      <c r="A39" s="28" t="str">
        <f t="shared" ca="1" si="1"/>
        <v/>
      </c>
      <c r="D39" s="39" t="s">
        <v>97</v>
      </c>
      <c r="E39" s="39" t="s">
        <v>64</v>
      </c>
      <c r="F39" s="39">
        <v>7537</v>
      </c>
    </row>
    <row r="40" spans="1:6" ht="15">
      <c r="A40" s="28" t="str">
        <f t="shared" ca="1" si="1"/>
        <v/>
      </c>
      <c r="D40" s="39" t="s">
        <v>98</v>
      </c>
      <c r="E40" s="39" t="s">
        <v>65</v>
      </c>
      <c r="F40" s="39">
        <v>7769</v>
      </c>
    </row>
    <row r="41" spans="1:6" ht="15">
      <c r="A41" s="28" t="str">
        <f t="shared" ca="1" si="1"/>
        <v/>
      </c>
      <c r="D41" s="39" t="s">
        <v>99</v>
      </c>
      <c r="E41" s="39" t="s">
        <v>66</v>
      </c>
      <c r="F41" s="39">
        <v>8001</v>
      </c>
    </row>
    <row r="42" spans="1:6" ht="15">
      <c r="A42" s="28" t="str">
        <f t="shared" ca="1" si="1"/>
        <v/>
      </c>
      <c r="D42" s="39" t="s">
        <v>100</v>
      </c>
      <c r="E42" s="39" t="s">
        <v>67</v>
      </c>
      <c r="F42" s="39">
        <v>8233</v>
      </c>
    </row>
    <row r="43" spans="1:6" ht="15">
      <c r="A43" s="28" t="str">
        <f t="shared" ca="1" si="1"/>
        <v/>
      </c>
      <c r="D43" s="39" t="s">
        <v>101</v>
      </c>
      <c r="E43" s="39" t="s">
        <v>68</v>
      </c>
      <c r="F43" s="39">
        <v>8465</v>
      </c>
    </row>
    <row r="44" spans="1:6" ht="15">
      <c r="A44" s="28" t="str">
        <f t="shared" ca="1" si="1"/>
        <v/>
      </c>
      <c r="D44" s="39" t="s">
        <v>102</v>
      </c>
      <c r="E44" s="39" t="s">
        <v>69</v>
      </c>
      <c r="F44" s="39">
        <v>8697</v>
      </c>
    </row>
    <row r="45" spans="1:6" ht="15">
      <c r="A45" s="28" t="str">
        <f t="shared" ca="1" si="1"/>
        <v/>
      </c>
      <c r="D45" s="39" t="s">
        <v>103</v>
      </c>
      <c r="E45" s="39" t="s">
        <v>70</v>
      </c>
      <c r="F45" s="39">
        <v>8929</v>
      </c>
    </row>
    <row r="46" spans="1:6" ht="15">
      <c r="A46" s="28" t="str">
        <f t="shared" ca="1" si="1"/>
        <v/>
      </c>
      <c r="D46" s="39" t="s">
        <v>104</v>
      </c>
      <c r="E46" s="39" t="s">
        <v>71</v>
      </c>
      <c r="F46" s="39">
        <v>9161</v>
      </c>
    </row>
    <row r="47" spans="1:6" ht="15">
      <c r="A47" s="28" t="str">
        <f t="shared" ca="1" si="1"/>
        <v/>
      </c>
      <c r="D47" s="39" t="s">
        <v>105</v>
      </c>
      <c r="E47" s="39" t="s">
        <v>72</v>
      </c>
      <c r="F47" s="39">
        <v>9393</v>
      </c>
    </row>
    <row r="48" spans="1:6" ht="15">
      <c r="A48" s="28" t="str">
        <f t="shared" ca="1" si="1"/>
        <v/>
      </c>
      <c r="D48" s="39" t="s">
        <v>106</v>
      </c>
      <c r="E48" s="39" t="s">
        <v>73</v>
      </c>
      <c r="F48" s="39">
        <v>9625</v>
      </c>
    </row>
    <row r="49" spans="1:6" ht="15">
      <c r="A49" s="28" t="str">
        <f t="shared" ca="1" si="1"/>
        <v/>
      </c>
      <c r="D49" s="39" t="s">
        <v>107</v>
      </c>
      <c r="E49" s="39" t="s">
        <v>74</v>
      </c>
      <c r="F49" s="39">
        <v>9857</v>
      </c>
    </row>
    <row r="50" spans="1:6" ht="15">
      <c r="A50" s="28" t="str">
        <f t="shared" ca="1" si="1"/>
        <v/>
      </c>
      <c r="D50" s="39" t="s">
        <v>108</v>
      </c>
      <c r="E50" s="39" t="s">
        <v>75</v>
      </c>
      <c r="F50" s="39">
        <v>10089</v>
      </c>
    </row>
    <row r="51" spans="1:6" ht="15">
      <c r="A51" s="28" t="str">
        <f t="shared" ca="1" si="1"/>
        <v/>
      </c>
      <c r="D51" s="39" t="s">
        <v>109</v>
      </c>
      <c r="E51" s="39" t="s">
        <v>76</v>
      </c>
      <c r="F51" s="39">
        <v>10321</v>
      </c>
    </row>
    <row r="52" spans="1:6" ht="15">
      <c r="A52" s="28" t="str">
        <f t="shared" ca="1" si="1"/>
        <v/>
      </c>
      <c r="D52" s="39" t="s">
        <v>110</v>
      </c>
      <c r="E52" s="39" t="s">
        <v>77</v>
      </c>
      <c r="F52" s="39">
        <v>10553</v>
      </c>
    </row>
    <row r="53" spans="1:6" ht="15">
      <c r="A53" s="28" t="str">
        <f t="shared" ca="1" si="1"/>
        <v/>
      </c>
      <c r="D53" s="39" t="s">
        <v>111</v>
      </c>
      <c r="E53" s="39" t="s">
        <v>78</v>
      </c>
      <c r="F53" s="39">
        <v>10785</v>
      </c>
    </row>
    <row r="54" spans="1:6" ht="15">
      <c r="A54" s="28" t="str">
        <f t="shared" ca="1" si="1"/>
        <v/>
      </c>
      <c r="D54" s="39" t="s">
        <v>112</v>
      </c>
      <c r="E54" s="54" t="s">
        <v>791</v>
      </c>
      <c r="F54" s="39">
        <v>11017</v>
      </c>
    </row>
    <row r="55" spans="1:6" ht="15">
      <c r="A55" s="28" t="str">
        <f t="shared" ca="1" si="1"/>
        <v/>
      </c>
      <c r="D55" s="39" t="s">
        <v>113</v>
      </c>
      <c r="E55" s="39" t="s">
        <v>79</v>
      </c>
      <c r="F55" s="39">
        <v>11249</v>
      </c>
    </row>
    <row r="56" spans="1:6" ht="15">
      <c r="A56" s="28" t="str">
        <f t="shared" ca="1" si="1"/>
        <v/>
      </c>
      <c r="D56" s="39" t="s">
        <v>114</v>
      </c>
      <c r="E56" s="39" t="s">
        <v>80</v>
      </c>
      <c r="F56" s="39">
        <v>11481</v>
      </c>
    </row>
    <row r="57" spans="1:6" ht="15">
      <c r="A57" s="28" t="str">
        <f t="shared" ca="1" si="1"/>
        <v/>
      </c>
      <c r="D57" s="39" t="s">
        <v>115</v>
      </c>
      <c r="E57" s="39" t="s">
        <v>81</v>
      </c>
      <c r="F57" s="39">
        <v>11713</v>
      </c>
    </row>
    <row r="58" spans="1:6" ht="15">
      <c r="A58" s="28" t="str">
        <f t="shared" ca="1" si="1"/>
        <v/>
      </c>
      <c r="D58" s="39" t="s">
        <v>116</v>
      </c>
      <c r="E58" s="39" t="s">
        <v>82</v>
      </c>
      <c r="F58" s="39">
        <v>11945</v>
      </c>
    </row>
    <row r="59" spans="1:6" ht="15">
      <c r="A59" s="28"/>
      <c r="D59" s="67"/>
      <c r="E59" s="67" t="s">
        <v>880</v>
      </c>
      <c r="F59" s="67"/>
    </row>
    <row r="60" spans="1:6" ht="15">
      <c r="A60" s="28" t="str">
        <f t="shared" ca="1" si="1"/>
        <v/>
      </c>
      <c r="D60" s="39" t="s">
        <v>121</v>
      </c>
      <c r="E60" s="39" t="s">
        <v>117</v>
      </c>
      <c r="F60" s="39">
        <v>12177</v>
      </c>
    </row>
    <row r="61" spans="1:6" ht="15">
      <c r="A61" s="28" t="str">
        <f t="shared" ca="1" si="1"/>
        <v/>
      </c>
      <c r="D61" s="39" t="s">
        <v>122</v>
      </c>
      <c r="E61" s="54" t="s">
        <v>792</v>
      </c>
      <c r="F61" s="39">
        <v>12409</v>
      </c>
    </row>
    <row r="62" spans="1:6" ht="15">
      <c r="A62" s="28" t="str">
        <f t="shared" ca="1" si="1"/>
        <v/>
      </c>
      <c r="D62" s="39" t="s">
        <v>123</v>
      </c>
      <c r="E62" s="39" t="s">
        <v>118</v>
      </c>
      <c r="F62" s="39">
        <v>12641</v>
      </c>
    </row>
    <row r="63" spans="1:6" ht="15">
      <c r="A63" s="28" t="str">
        <f t="shared" ca="1" si="1"/>
        <v/>
      </c>
      <c r="D63" s="39" t="s">
        <v>124</v>
      </c>
      <c r="E63" s="39" t="s">
        <v>119</v>
      </c>
      <c r="F63" s="39">
        <v>12873</v>
      </c>
    </row>
    <row r="64" spans="1:6" ht="15">
      <c r="A64" s="28" t="str">
        <f t="shared" ca="1" si="1"/>
        <v/>
      </c>
      <c r="D64" s="39" t="s">
        <v>125</v>
      </c>
      <c r="E64" s="39" t="s">
        <v>120</v>
      </c>
      <c r="F64" s="39">
        <v>13105</v>
      </c>
    </row>
    <row r="65" spans="1:6" ht="15">
      <c r="A65" s="28" t="str">
        <f t="shared" ca="1" si="1"/>
        <v/>
      </c>
      <c r="D65" s="39" t="s">
        <v>126</v>
      </c>
      <c r="E65" s="54" t="s">
        <v>793</v>
      </c>
      <c r="F65" s="39">
        <v>13337</v>
      </c>
    </row>
    <row r="66" spans="1:6" ht="15">
      <c r="A66" s="28"/>
      <c r="D66" s="67"/>
      <c r="E66" s="67" t="s">
        <v>881</v>
      </c>
      <c r="F66" s="67"/>
    </row>
    <row r="67" spans="1:6" ht="15">
      <c r="A67" s="28" t="str">
        <f t="shared" ca="1" si="1"/>
        <v/>
      </c>
      <c r="D67" s="39" t="s">
        <v>145</v>
      </c>
      <c r="E67" s="54" t="s">
        <v>794</v>
      </c>
      <c r="F67" s="39">
        <v>13569</v>
      </c>
    </row>
    <row r="68" spans="1:6" ht="15">
      <c r="A68" s="28" t="str">
        <f t="shared" ca="1" si="1"/>
        <v/>
      </c>
      <c r="D68" s="39" t="s">
        <v>146</v>
      </c>
      <c r="E68" s="54" t="s">
        <v>795</v>
      </c>
      <c r="F68" s="39">
        <v>13801</v>
      </c>
    </row>
    <row r="69" spans="1:6" ht="15">
      <c r="A69" s="28" t="str">
        <f t="shared" ca="1" si="1"/>
        <v/>
      </c>
      <c r="D69" s="39" t="s">
        <v>147</v>
      </c>
      <c r="E69" s="54" t="s">
        <v>796</v>
      </c>
      <c r="F69" s="39">
        <v>14033</v>
      </c>
    </row>
    <row r="70" spans="1:6" ht="15">
      <c r="A70" s="28" t="str">
        <f t="shared" ref="A70:A106" ca="1" si="2">IFERROR(MID(INDEX(nomfeuilles,ROW()+2),SEARCH("]",INDEX(nomfeuilles,ROW()+2))+1,30),"")</f>
        <v/>
      </c>
      <c r="D70" s="39" t="s">
        <v>148</v>
      </c>
      <c r="E70" s="54" t="s">
        <v>797</v>
      </c>
      <c r="F70" s="39">
        <v>14265</v>
      </c>
    </row>
    <row r="71" spans="1:6" ht="15">
      <c r="A71" s="28" t="str">
        <f t="shared" ca="1" si="2"/>
        <v/>
      </c>
      <c r="D71" s="39" t="s">
        <v>149</v>
      </c>
      <c r="E71" s="54" t="s">
        <v>798</v>
      </c>
      <c r="F71" s="39">
        <v>14497</v>
      </c>
    </row>
    <row r="72" spans="1:6" ht="15">
      <c r="A72" s="28" t="str">
        <f t="shared" ca="1" si="2"/>
        <v/>
      </c>
      <c r="D72" s="39" t="s">
        <v>150</v>
      </c>
      <c r="E72" s="54" t="s">
        <v>799</v>
      </c>
      <c r="F72" s="39">
        <v>14729</v>
      </c>
    </row>
    <row r="73" spans="1:6" ht="15">
      <c r="A73" s="28" t="str">
        <f t="shared" ca="1" si="2"/>
        <v/>
      </c>
      <c r="D73" s="39" t="s">
        <v>151</v>
      </c>
      <c r="E73" s="39" t="s">
        <v>127</v>
      </c>
      <c r="F73" s="39">
        <v>14961</v>
      </c>
    </row>
    <row r="74" spans="1:6" ht="15">
      <c r="A74" s="28" t="str">
        <f t="shared" ca="1" si="2"/>
        <v/>
      </c>
      <c r="D74" s="39" t="s">
        <v>152</v>
      </c>
      <c r="E74" s="54" t="s">
        <v>800</v>
      </c>
      <c r="F74" s="39">
        <v>15193</v>
      </c>
    </row>
    <row r="75" spans="1:6" ht="15">
      <c r="A75" s="28" t="str">
        <f t="shared" ca="1" si="2"/>
        <v/>
      </c>
      <c r="D75" s="39" t="s">
        <v>153</v>
      </c>
      <c r="E75" s="54" t="s">
        <v>801</v>
      </c>
      <c r="F75" s="39">
        <v>15425</v>
      </c>
    </row>
    <row r="76" spans="1:6" ht="15">
      <c r="A76" s="28" t="str">
        <f t="shared" ca="1" si="2"/>
        <v/>
      </c>
      <c r="D76" s="39" t="s">
        <v>154</v>
      </c>
      <c r="E76" s="39" t="s">
        <v>128</v>
      </c>
      <c r="F76" s="39">
        <v>15657</v>
      </c>
    </row>
    <row r="77" spans="1:6" ht="15">
      <c r="A77" s="28" t="str">
        <f t="shared" ca="1" si="2"/>
        <v/>
      </c>
      <c r="D77" s="39" t="s">
        <v>155</v>
      </c>
      <c r="E77" s="39" t="s">
        <v>129</v>
      </c>
      <c r="F77" s="39">
        <v>15889</v>
      </c>
    </row>
    <row r="78" spans="1:6" ht="15">
      <c r="A78" s="28" t="str">
        <f t="shared" ca="1" si="2"/>
        <v/>
      </c>
      <c r="D78" s="39" t="s">
        <v>156</v>
      </c>
      <c r="E78" s="39" t="s">
        <v>130</v>
      </c>
      <c r="F78" s="39">
        <v>16121</v>
      </c>
    </row>
    <row r="79" spans="1:6" ht="15">
      <c r="A79" s="28" t="str">
        <f t="shared" ca="1" si="2"/>
        <v/>
      </c>
      <c r="D79" s="39" t="s">
        <v>157</v>
      </c>
      <c r="E79" s="39" t="s">
        <v>141</v>
      </c>
      <c r="F79" s="39">
        <v>16353</v>
      </c>
    </row>
    <row r="80" spans="1:6" ht="15">
      <c r="A80" s="28" t="str">
        <f t="shared" ca="1" si="2"/>
        <v/>
      </c>
      <c r="D80" s="39" t="s">
        <v>158</v>
      </c>
      <c r="E80" s="39" t="s">
        <v>131</v>
      </c>
      <c r="F80" s="39">
        <v>16585</v>
      </c>
    </row>
    <row r="81" spans="1:6" ht="15">
      <c r="A81" s="28" t="str">
        <f t="shared" ca="1" si="2"/>
        <v/>
      </c>
      <c r="D81" s="39" t="s">
        <v>159</v>
      </c>
      <c r="E81" s="39" t="s">
        <v>132</v>
      </c>
      <c r="F81" s="39">
        <v>16817</v>
      </c>
    </row>
    <row r="82" spans="1:6" ht="15">
      <c r="A82" s="28" t="str">
        <f t="shared" ca="1" si="2"/>
        <v/>
      </c>
      <c r="D82" s="39" t="s">
        <v>160</v>
      </c>
      <c r="E82" s="39" t="s">
        <v>133</v>
      </c>
      <c r="F82" s="39">
        <v>17049</v>
      </c>
    </row>
    <row r="83" spans="1:6" ht="15">
      <c r="A83" s="28" t="str">
        <f t="shared" ca="1" si="2"/>
        <v/>
      </c>
      <c r="D83" s="39" t="s">
        <v>161</v>
      </c>
      <c r="E83" s="39" t="s">
        <v>134</v>
      </c>
      <c r="F83" s="39">
        <v>17281</v>
      </c>
    </row>
    <row r="84" spans="1:6" ht="15">
      <c r="A84" s="28" t="str">
        <f t="shared" ca="1" si="2"/>
        <v/>
      </c>
      <c r="D84" s="39" t="s">
        <v>162</v>
      </c>
      <c r="E84" s="39" t="s">
        <v>135</v>
      </c>
      <c r="F84" s="39">
        <v>17513</v>
      </c>
    </row>
    <row r="85" spans="1:6" ht="15">
      <c r="A85" s="28" t="str">
        <f t="shared" ca="1" si="2"/>
        <v/>
      </c>
      <c r="D85" s="39" t="s">
        <v>163</v>
      </c>
      <c r="E85" s="39" t="s">
        <v>142</v>
      </c>
      <c r="F85" s="39">
        <v>17745</v>
      </c>
    </row>
    <row r="86" spans="1:6" ht="15">
      <c r="A86" s="28" t="str">
        <f t="shared" ca="1" si="2"/>
        <v/>
      </c>
      <c r="D86" s="39" t="s">
        <v>164</v>
      </c>
      <c r="E86" s="39" t="s">
        <v>143</v>
      </c>
      <c r="F86" s="39">
        <v>17977</v>
      </c>
    </row>
    <row r="87" spans="1:6" ht="15">
      <c r="A87" s="28" t="str">
        <f t="shared" ca="1" si="2"/>
        <v/>
      </c>
      <c r="D87" s="39" t="s">
        <v>165</v>
      </c>
      <c r="E87" s="39" t="s">
        <v>136</v>
      </c>
      <c r="F87" s="39">
        <v>18209</v>
      </c>
    </row>
    <row r="88" spans="1:6" ht="15">
      <c r="A88" s="28" t="str">
        <f t="shared" ca="1" si="2"/>
        <v/>
      </c>
      <c r="D88" s="39" t="s">
        <v>166</v>
      </c>
      <c r="E88" s="39" t="s">
        <v>137</v>
      </c>
      <c r="F88" s="39">
        <v>18441</v>
      </c>
    </row>
    <row r="89" spans="1:6" ht="15">
      <c r="A89" s="28" t="str">
        <f t="shared" ca="1" si="2"/>
        <v/>
      </c>
      <c r="D89" s="39" t="s">
        <v>167</v>
      </c>
      <c r="E89" s="39" t="s">
        <v>138</v>
      </c>
      <c r="F89" s="39">
        <v>18673</v>
      </c>
    </row>
    <row r="90" spans="1:6" ht="15">
      <c r="A90" s="28" t="str">
        <f t="shared" ca="1" si="2"/>
        <v/>
      </c>
      <c r="D90" s="39" t="s">
        <v>168</v>
      </c>
      <c r="E90" s="39" t="s">
        <v>144</v>
      </c>
      <c r="F90" s="39">
        <v>18905</v>
      </c>
    </row>
    <row r="91" spans="1:6" ht="15">
      <c r="A91" s="28" t="str">
        <f t="shared" ca="1" si="2"/>
        <v/>
      </c>
      <c r="D91" s="39" t="s">
        <v>169</v>
      </c>
      <c r="E91" s="39" t="s">
        <v>139</v>
      </c>
      <c r="F91" s="39">
        <v>19137</v>
      </c>
    </row>
    <row r="92" spans="1:6" ht="15">
      <c r="A92" s="28" t="str">
        <f t="shared" ca="1" si="2"/>
        <v/>
      </c>
      <c r="D92" s="39" t="s">
        <v>170</v>
      </c>
      <c r="E92" s="39" t="s">
        <v>140</v>
      </c>
      <c r="F92" s="39">
        <v>19369</v>
      </c>
    </row>
    <row r="93" spans="1:6" ht="15">
      <c r="A93" s="28"/>
      <c r="D93" s="67"/>
      <c r="E93" s="67" t="s">
        <v>882</v>
      </c>
      <c r="F93" s="67"/>
    </row>
    <row r="94" spans="1:6" ht="15">
      <c r="A94" s="28" t="str">
        <f t="shared" ca="1" si="2"/>
        <v/>
      </c>
      <c r="D94" s="39" t="s">
        <v>189</v>
      </c>
      <c r="E94" s="39" t="s">
        <v>181</v>
      </c>
      <c r="F94" s="39">
        <v>19601</v>
      </c>
    </row>
    <row r="95" spans="1:6" ht="15">
      <c r="A95" s="28" t="str">
        <f t="shared" ca="1" si="2"/>
        <v/>
      </c>
      <c r="D95" s="39" t="s">
        <v>190</v>
      </c>
      <c r="E95" s="39" t="s">
        <v>183</v>
      </c>
      <c r="F95" s="39">
        <v>19833</v>
      </c>
    </row>
    <row r="96" spans="1:6" ht="15">
      <c r="A96" s="28" t="str">
        <f t="shared" ca="1" si="2"/>
        <v/>
      </c>
      <c r="D96" s="39" t="s">
        <v>191</v>
      </c>
      <c r="E96" s="39" t="s">
        <v>182</v>
      </c>
      <c r="F96" s="39">
        <v>20065</v>
      </c>
    </row>
    <row r="97" spans="1:6" ht="15">
      <c r="A97" s="28" t="str">
        <f t="shared" ca="1" si="2"/>
        <v/>
      </c>
      <c r="D97" s="39" t="s">
        <v>192</v>
      </c>
      <c r="E97" s="39" t="s">
        <v>178</v>
      </c>
      <c r="F97" s="39">
        <v>20297</v>
      </c>
    </row>
    <row r="98" spans="1:6" ht="15">
      <c r="A98" s="28" t="str">
        <f t="shared" ca="1" si="2"/>
        <v/>
      </c>
      <c r="D98" s="39" t="s">
        <v>193</v>
      </c>
      <c r="E98" s="39" t="s">
        <v>179</v>
      </c>
      <c r="F98" s="39">
        <v>20529</v>
      </c>
    </row>
    <row r="99" spans="1:6" ht="15">
      <c r="A99" s="28" t="str">
        <f t="shared" ca="1" si="2"/>
        <v/>
      </c>
      <c r="D99" s="39" t="s">
        <v>194</v>
      </c>
      <c r="E99" s="39" t="s">
        <v>185</v>
      </c>
      <c r="F99" s="39">
        <v>20761</v>
      </c>
    </row>
    <row r="100" spans="1:6" ht="15">
      <c r="A100" s="28" t="str">
        <f t="shared" ca="1" si="2"/>
        <v/>
      </c>
      <c r="D100" s="39" t="s">
        <v>195</v>
      </c>
      <c r="E100" s="39" t="s">
        <v>186</v>
      </c>
      <c r="F100" s="39">
        <v>20993</v>
      </c>
    </row>
    <row r="101" spans="1:6" ht="15">
      <c r="A101" s="28" t="str">
        <f t="shared" ca="1" si="2"/>
        <v/>
      </c>
      <c r="D101" s="39" t="s">
        <v>196</v>
      </c>
      <c r="E101" s="39" t="s">
        <v>187</v>
      </c>
      <c r="F101" s="39">
        <v>21225</v>
      </c>
    </row>
    <row r="102" spans="1:6" ht="15">
      <c r="A102" s="28" t="str">
        <f t="shared" ca="1" si="2"/>
        <v/>
      </c>
      <c r="D102" s="39" t="s">
        <v>197</v>
      </c>
      <c r="E102" s="39" t="s">
        <v>188</v>
      </c>
      <c r="F102" s="39">
        <v>21457</v>
      </c>
    </row>
    <row r="103" spans="1:6" ht="15">
      <c r="A103" s="28" t="str">
        <f t="shared" ca="1" si="2"/>
        <v/>
      </c>
      <c r="D103" s="39" t="s">
        <v>198</v>
      </c>
      <c r="E103" s="39" t="s">
        <v>184</v>
      </c>
      <c r="F103" s="39">
        <v>21689</v>
      </c>
    </row>
    <row r="104" spans="1:6" ht="15">
      <c r="A104" s="28" t="str">
        <f t="shared" ca="1" si="2"/>
        <v/>
      </c>
      <c r="D104" s="39" t="s">
        <v>199</v>
      </c>
      <c r="E104" s="39" t="s">
        <v>171</v>
      </c>
      <c r="F104" s="39">
        <v>21921</v>
      </c>
    </row>
    <row r="105" spans="1:6" ht="15">
      <c r="A105" s="28" t="str">
        <f t="shared" ca="1" si="2"/>
        <v/>
      </c>
      <c r="D105" s="39" t="s">
        <v>200</v>
      </c>
      <c r="E105" s="39" t="s">
        <v>172</v>
      </c>
      <c r="F105" s="39">
        <v>22153</v>
      </c>
    </row>
    <row r="106" spans="1:6" ht="15">
      <c r="A106" s="29" t="str">
        <f t="shared" ca="1" si="2"/>
        <v/>
      </c>
      <c r="D106" s="39" t="s">
        <v>201</v>
      </c>
      <c r="E106" s="39" t="s">
        <v>214</v>
      </c>
      <c r="F106" s="39">
        <v>22385</v>
      </c>
    </row>
    <row r="107" spans="1:6">
      <c r="D107" s="39" t="s">
        <v>202</v>
      </c>
      <c r="E107" s="39" t="s">
        <v>255</v>
      </c>
      <c r="F107" s="39">
        <v>22617</v>
      </c>
    </row>
    <row r="108" spans="1:6">
      <c r="D108" s="39" t="s">
        <v>203</v>
      </c>
      <c r="E108" s="39" t="s">
        <v>173</v>
      </c>
      <c r="F108" s="39">
        <v>22849</v>
      </c>
    </row>
    <row r="109" spans="1:6">
      <c r="D109" s="39" t="s">
        <v>204</v>
      </c>
      <c r="E109" s="39" t="s">
        <v>213</v>
      </c>
      <c r="F109" s="39">
        <v>23081</v>
      </c>
    </row>
    <row r="110" spans="1:6">
      <c r="D110" s="39" t="s">
        <v>205</v>
      </c>
      <c r="E110" s="39" t="s">
        <v>180</v>
      </c>
      <c r="F110" s="39">
        <v>23313</v>
      </c>
    </row>
    <row r="111" spans="1:6">
      <c r="D111" s="39" t="s">
        <v>206</v>
      </c>
      <c r="E111" s="39" t="s">
        <v>174</v>
      </c>
      <c r="F111" s="39">
        <v>23545</v>
      </c>
    </row>
    <row r="112" spans="1:6">
      <c r="D112" s="39" t="s">
        <v>207</v>
      </c>
      <c r="E112" s="39" t="s">
        <v>254</v>
      </c>
      <c r="F112" s="39">
        <v>23777</v>
      </c>
    </row>
    <row r="113" spans="4:6">
      <c r="D113" s="39" t="s">
        <v>208</v>
      </c>
      <c r="E113" s="39" t="s">
        <v>253</v>
      </c>
      <c r="F113" s="39">
        <v>24009</v>
      </c>
    </row>
    <row r="114" spans="4:6">
      <c r="D114" s="39" t="s">
        <v>209</v>
      </c>
      <c r="E114" s="39" t="s">
        <v>252</v>
      </c>
      <c r="F114" s="39">
        <v>24241</v>
      </c>
    </row>
    <row r="115" spans="4:6">
      <c r="D115" s="39" t="s">
        <v>210</v>
      </c>
      <c r="E115" s="39" t="s">
        <v>175</v>
      </c>
      <c r="F115" s="39">
        <v>24473</v>
      </c>
    </row>
    <row r="116" spans="4:6">
      <c r="D116" s="39" t="s">
        <v>211</v>
      </c>
      <c r="E116" s="39" t="s">
        <v>176</v>
      </c>
      <c r="F116" s="39">
        <v>24705</v>
      </c>
    </row>
    <row r="117" spans="4:6">
      <c r="D117" s="39" t="s">
        <v>212</v>
      </c>
      <c r="E117" s="39" t="s">
        <v>177</v>
      </c>
      <c r="F117" s="39">
        <v>24937</v>
      </c>
    </row>
    <row r="118" spans="4:6">
      <c r="D118" s="67"/>
      <c r="E118" s="67" t="s">
        <v>883</v>
      </c>
      <c r="F118" s="67"/>
    </row>
    <row r="119" spans="4:6">
      <c r="D119" s="41" t="s">
        <v>229</v>
      </c>
      <c r="E119" s="39" t="s">
        <v>251</v>
      </c>
      <c r="F119" s="39">
        <v>25169</v>
      </c>
    </row>
    <row r="120" spans="4:6">
      <c r="D120" s="41" t="s">
        <v>230</v>
      </c>
      <c r="E120" s="39" t="s">
        <v>250</v>
      </c>
      <c r="F120" s="39">
        <v>25401</v>
      </c>
    </row>
    <row r="121" spans="4:6">
      <c r="D121" s="41" t="s">
        <v>231</v>
      </c>
      <c r="E121" s="39" t="s">
        <v>215</v>
      </c>
      <c r="F121" s="39">
        <v>25633</v>
      </c>
    </row>
    <row r="122" spans="4:6">
      <c r="D122" s="41" t="s">
        <v>232</v>
      </c>
      <c r="E122" s="39" t="s">
        <v>256</v>
      </c>
      <c r="F122" s="39">
        <v>25865</v>
      </c>
    </row>
    <row r="123" spans="4:6">
      <c r="D123" s="41" t="s">
        <v>233</v>
      </c>
      <c r="E123" s="54" t="s">
        <v>802</v>
      </c>
      <c r="F123" s="39">
        <v>26097</v>
      </c>
    </row>
    <row r="124" spans="4:6">
      <c r="D124" s="41" t="s">
        <v>234</v>
      </c>
      <c r="E124" s="54" t="s">
        <v>803</v>
      </c>
      <c r="F124" s="39">
        <v>26329</v>
      </c>
    </row>
    <row r="125" spans="4:6">
      <c r="D125" s="41" t="s">
        <v>235</v>
      </c>
      <c r="E125" s="39" t="s">
        <v>216</v>
      </c>
      <c r="F125" s="39">
        <v>26561</v>
      </c>
    </row>
    <row r="126" spans="4:6">
      <c r="D126" s="41" t="s">
        <v>236</v>
      </c>
      <c r="E126" s="39" t="s">
        <v>217</v>
      </c>
      <c r="F126" s="39">
        <v>26793</v>
      </c>
    </row>
    <row r="127" spans="4:6">
      <c r="D127" s="41" t="s">
        <v>237</v>
      </c>
      <c r="E127" s="39" t="s">
        <v>218</v>
      </c>
      <c r="F127" s="39">
        <v>27025</v>
      </c>
    </row>
    <row r="128" spans="4:6">
      <c r="D128" s="41" t="s">
        <v>238</v>
      </c>
      <c r="E128" s="39" t="s">
        <v>219</v>
      </c>
      <c r="F128" s="39">
        <v>27257</v>
      </c>
    </row>
    <row r="129" spans="4:6">
      <c r="D129" s="41" t="s">
        <v>239</v>
      </c>
      <c r="E129" s="39" t="s">
        <v>220</v>
      </c>
      <c r="F129" s="39">
        <v>27489</v>
      </c>
    </row>
    <row r="130" spans="4:6">
      <c r="D130" s="41" t="s">
        <v>240</v>
      </c>
      <c r="E130" s="39" t="s">
        <v>221</v>
      </c>
      <c r="F130" s="39">
        <v>27721</v>
      </c>
    </row>
    <row r="131" spans="4:6">
      <c r="D131" s="41" t="s">
        <v>241</v>
      </c>
      <c r="E131" s="39" t="s">
        <v>222</v>
      </c>
      <c r="F131" s="39">
        <v>27953</v>
      </c>
    </row>
    <row r="132" spans="4:6">
      <c r="D132" s="41" t="s">
        <v>242</v>
      </c>
      <c r="E132" s="39" t="s">
        <v>223</v>
      </c>
      <c r="F132" s="39">
        <v>28185</v>
      </c>
    </row>
    <row r="133" spans="4:6">
      <c r="D133" s="41" t="s">
        <v>243</v>
      </c>
      <c r="E133" s="39" t="s">
        <v>224</v>
      </c>
      <c r="F133" s="39">
        <v>28417</v>
      </c>
    </row>
    <row r="134" spans="4:6">
      <c r="D134" s="41" t="s">
        <v>244</v>
      </c>
      <c r="E134" s="39" t="s">
        <v>225</v>
      </c>
      <c r="F134" s="39">
        <v>28649</v>
      </c>
    </row>
    <row r="135" spans="4:6">
      <c r="D135" s="41" t="s">
        <v>245</v>
      </c>
      <c r="E135" s="39" t="s">
        <v>226</v>
      </c>
      <c r="F135" s="39">
        <v>28881</v>
      </c>
    </row>
    <row r="136" spans="4:6">
      <c r="D136" s="41" t="s">
        <v>246</v>
      </c>
      <c r="E136" s="39" t="s">
        <v>257</v>
      </c>
      <c r="F136" s="39">
        <v>29113</v>
      </c>
    </row>
    <row r="137" spans="4:6">
      <c r="D137" s="41" t="s">
        <v>247</v>
      </c>
      <c r="E137" s="39" t="s">
        <v>227</v>
      </c>
      <c r="F137" s="39">
        <v>29345</v>
      </c>
    </row>
    <row r="138" spans="4:6">
      <c r="D138" s="41" t="s">
        <v>248</v>
      </c>
      <c r="E138" s="39" t="s">
        <v>258</v>
      </c>
      <c r="F138" s="39">
        <v>29577</v>
      </c>
    </row>
    <row r="139" spans="4:6">
      <c r="D139" s="41" t="s">
        <v>249</v>
      </c>
      <c r="E139" s="39" t="s">
        <v>228</v>
      </c>
      <c r="F139" s="39">
        <v>29809</v>
      </c>
    </row>
    <row r="140" spans="4:6">
      <c r="D140" s="67"/>
      <c r="E140" s="67" t="s">
        <v>884</v>
      </c>
      <c r="F140" s="67"/>
    </row>
    <row r="141" spans="4:6">
      <c r="D141" s="39" t="s">
        <v>283</v>
      </c>
      <c r="E141" s="39" t="s">
        <v>274</v>
      </c>
      <c r="F141" s="39">
        <v>30041</v>
      </c>
    </row>
    <row r="142" spans="4:6">
      <c r="D142" s="39" t="s">
        <v>284</v>
      </c>
      <c r="E142" s="39" t="s">
        <v>275</v>
      </c>
      <c r="F142" s="39">
        <v>30273</v>
      </c>
    </row>
    <row r="143" spans="4:6">
      <c r="D143" s="39" t="s">
        <v>285</v>
      </c>
      <c r="E143" s="39" t="s">
        <v>259</v>
      </c>
      <c r="F143" s="39">
        <v>30505</v>
      </c>
    </row>
    <row r="144" spans="4:6">
      <c r="D144" s="39" t="s">
        <v>286</v>
      </c>
      <c r="E144" s="39" t="s">
        <v>276</v>
      </c>
      <c r="F144" s="39">
        <v>30737</v>
      </c>
    </row>
    <row r="145" spans="4:6">
      <c r="D145" s="39" t="s">
        <v>287</v>
      </c>
      <c r="E145" s="39" t="s">
        <v>260</v>
      </c>
      <c r="F145" s="39">
        <v>30969</v>
      </c>
    </row>
    <row r="146" spans="4:6">
      <c r="D146" s="39" t="s">
        <v>288</v>
      </c>
      <c r="E146" s="39" t="s">
        <v>261</v>
      </c>
      <c r="F146" s="39">
        <v>31201</v>
      </c>
    </row>
    <row r="147" spans="4:6">
      <c r="D147" s="39" t="s">
        <v>289</v>
      </c>
      <c r="E147" s="39" t="s">
        <v>277</v>
      </c>
      <c r="F147" s="39">
        <v>31433</v>
      </c>
    </row>
    <row r="148" spans="4:6">
      <c r="D148" s="39" t="s">
        <v>290</v>
      </c>
      <c r="E148" s="39" t="s">
        <v>262</v>
      </c>
      <c r="F148" s="39">
        <v>31665</v>
      </c>
    </row>
    <row r="149" spans="4:6">
      <c r="D149" s="67"/>
      <c r="E149" s="67" t="s">
        <v>885</v>
      </c>
      <c r="F149" s="67"/>
    </row>
    <row r="150" spans="4:6">
      <c r="D150" s="39" t="s">
        <v>291</v>
      </c>
      <c r="E150" s="39" t="s">
        <v>263</v>
      </c>
      <c r="F150" s="39">
        <v>31897</v>
      </c>
    </row>
    <row r="151" spans="4:6">
      <c r="D151" s="39" t="s">
        <v>292</v>
      </c>
      <c r="E151" s="39" t="s">
        <v>278</v>
      </c>
      <c r="F151" s="39">
        <v>32129</v>
      </c>
    </row>
    <row r="152" spans="4:6">
      <c r="D152" s="39" t="s">
        <v>293</v>
      </c>
      <c r="E152" s="39" t="s">
        <v>279</v>
      </c>
      <c r="F152" s="39">
        <v>32361</v>
      </c>
    </row>
    <row r="153" spans="4:6">
      <c r="D153" s="39" t="s">
        <v>294</v>
      </c>
      <c r="E153" s="39" t="s">
        <v>264</v>
      </c>
      <c r="F153" s="39">
        <v>32593</v>
      </c>
    </row>
    <row r="154" spans="4:6">
      <c r="D154" s="39" t="s">
        <v>295</v>
      </c>
      <c r="E154" s="39" t="s">
        <v>280</v>
      </c>
      <c r="F154" s="39">
        <v>32825</v>
      </c>
    </row>
    <row r="155" spans="4:6">
      <c r="D155" s="39" t="s">
        <v>296</v>
      </c>
      <c r="E155" s="39" t="s">
        <v>281</v>
      </c>
      <c r="F155" s="39">
        <v>33057</v>
      </c>
    </row>
    <row r="156" spans="4:6">
      <c r="D156" s="39" t="s">
        <v>297</v>
      </c>
      <c r="E156" s="39" t="s">
        <v>282</v>
      </c>
      <c r="F156" s="39">
        <v>33289</v>
      </c>
    </row>
    <row r="157" spans="4:6">
      <c r="D157" s="39" t="s">
        <v>298</v>
      </c>
      <c r="E157" s="39" t="s">
        <v>265</v>
      </c>
      <c r="F157" s="39">
        <v>33521</v>
      </c>
    </row>
    <row r="158" spans="4:6">
      <c r="D158" s="39" t="s">
        <v>299</v>
      </c>
      <c r="E158" s="39" t="s">
        <v>266</v>
      </c>
      <c r="F158" s="39">
        <v>33753</v>
      </c>
    </row>
    <row r="159" spans="4:6">
      <c r="D159" s="39" t="s">
        <v>300</v>
      </c>
      <c r="E159" s="39" t="s">
        <v>267</v>
      </c>
      <c r="F159" s="39">
        <v>33985</v>
      </c>
    </row>
    <row r="160" spans="4:6">
      <c r="D160" s="39" t="s">
        <v>301</v>
      </c>
      <c r="E160" s="39" t="s">
        <v>268</v>
      </c>
      <c r="F160" s="39">
        <v>34217</v>
      </c>
    </row>
    <row r="161" spans="4:6">
      <c r="D161" s="39" t="s">
        <v>302</v>
      </c>
      <c r="E161" s="39" t="s">
        <v>269</v>
      </c>
      <c r="F161" s="39">
        <v>34449</v>
      </c>
    </row>
    <row r="162" spans="4:6">
      <c r="D162" s="39" t="s">
        <v>303</v>
      </c>
      <c r="E162" s="39" t="s">
        <v>270</v>
      </c>
      <c r="F162" s="39">
        <v>34681</v>
      </c>
    </row>
    <row r="163" spans="4:6">
      <c r="D163" s="39" t="s">
        <v>304</v>
      </c>
      <c r="E163" s="39" t="s">
        <v>271</v>
      </c>
      <c r="F163" s="39">
        <v>34913</v>
      </c>
    </row>
    <row r="164" spans="4:6">
      <c r="D164" s="39" t="s">
        <v>305</v>
      </c>
      <c r="E164" s="39" t="s">
        <v>272</v>
      </c>
      <c r="F164" s="39">
        <v>35145</v>
      </c>
    </row>
    <row r="165" spans="4:6">
      <c r="D165" s="39" t="s">
        <v>306</v>
      </c>
      <c r="E165" s="39" t="s">
        <v>273</v>
      </c>
      <c r="F165" s="39">
        <v>35377</v>
      </c>
    </row>
    <row r="166" spans="4:6">
      <c r="D166" s="67"/>
      <c r="E166" s="67" t="s">
        <v>886</v>
      </c>
      <c r="F166" s="67"/>
    </row>
    <row r="167" spans="4:6">
      <c r="D167" s="39" t="s">
        <v>353</v>
      </c>
      <c r="E167" s="39" t="s">
        <v>348</v>
      </c>
      <c r="F167" s="39">
        <v>35609</v>
      </c>
    </row>
    <row r="168" spans="4:6">
      <c r="D168" s="39" t="s">
        <v>354</v>
      </c>
      <c r="E168" s="39" t="s">
        <v>349</v>
      </c>
      <c r="F168" s="39">
        <v>35841</v>
      </c>
    </row>
    <row r="169" spans="4:6">
      <c r="D169" s="39" t="s">
        <v>355</v>
      </c>
      <c r="E169" s="39" t="s">
        <v>351</v>
      </c>
      <c r="F169" s="39">
        <v>36073</v>
      </c>
    </row>
    <row r="170" spans="4:6">
      <c r="D170" s="39" t="s">
        <v>356</v>
      </c>
      <c r="E170" s="39" t="s">
        <v>350</v>
      </c>
      <c r="F170" s="39">
        <v>36305</v>
      </c>
    </row>
    <row r="171" spans="4:6">
      <c r="D171" s="39" t="s">
        <v>357</v>
      </c>
      <c r="E171" s="39" t="s">
        <v>307</v>
      </c>
      <c r="F171" s="39">
        <v>36537</v>
      </c>
    </row>
    <row r="172" spans="4:6">
      <c r="D172" s="39" t="s">
        <v>358</v>
      </c>
      <c r="E172" s="39" t="s">
        <v>308</v>
      </c>
      <c r="F172" s="39">
        <v>36769</v>
      </c>
    </row>
    <row r="173" spans="4:6">
      <c r="D173" s="39" t="s">
        <v>359</v>
      </c>
      <c r="E173" s="39" t="s">
        <v>309</v>
      </c>
      <c r="F173" s="39">
        <v>37001</v>
      </c>
    </row>
    <row r="174" spans="4:6">
      <c r="D174" s="39" t="s">
        <v>360</v>
      </c>
      <c r="E174" s="39" t="s">
        <v>352</v>
      </c>
      <c r="F174" s="39">
        <v>37233</v>
      </c>
    </row>
    <row r="175" spans="4:6">
      <c r="D175" s="39" t="s">
        <v>361</v>
      </c>
      <c r="E175" s="39" t="s">
        <v>310</v>
      </c>
      <c r="F175" s="39">
        <v>37465</v>
      </c>
    </row>
    <row r="176" spans="4:6">
      <c r="D176" s="39" t="s">
        <v>362</v>
      </c>
      <c r="E176" s="39" t="s">
        <v>311</v>
      </c>
      <c r="F176" s="39">
        <v>37697</v>
      </c>
    </row>
    <row r="177" spans="4:6">
      <c r="D177" s="39" t="s">
        <v>363</v>
      </c>
      <c r="E177" s="39" t="s">
        <v>312</v>
      </c>
      <c r="F177" s="39">
        <v>37929</v>
      </c>
    </row>
    <row r="178" spans="4:6">
      <c r="D178" s="39" t="s">
        <v>364</v>
      </c>
      <c r="E178" s="39" t="s">
        <v>313</v>
      </c>
      <c r="F178" s="39">
        <v>38161</v>
      </c>
    </row>
    <row r="179" spans="4:6">
      <c r="D179" s="39" t="s">
        <v>365</v>
      </c>
      <c r="E179" s="39" t="s">
        <v>314</v>
      </c>
      <c r="F179" s="39">
        <v>38393</v>
      </c>
    </row>
    <row r="180" spans="4:6">
      <c r="D180" s="39" t="s">
        <v>366</v>
      </c>
      <c r="E180" s="39" t="s">
        <v>315</v>
      </c>
      <c r="F180" s="39">
        <v>38625</v>
      </c>
    </row>
    <row r="181" spans="4:6">
      <c r="D181" s="39" t="s">
        <v>367</v>
      </c>
      <c r="E181" s="39" t="s">
        <v>316</v>
      </c>
      <c r="F181" s="39">
        <v>38857</v>
      </c>
    </row>
    <row r="182" spans="4:6">
      <c r="D182" s="39" t="s">
        <v>368</v>
      </c>
      <c r="E182" s="39" t="s">
        <v>317</v>
      </c>
      <c r="F182" s="39">
        <v>39089</v>
      </c>
    </row>
    <row r="183" spans="4:6">
      <c r="D183" s="39" t="s">
        <v>369</v>
      </c>
      <c r="E183" s="39" t="s">
        <v>318</v>
      </c>
      <c r="F183" s="39">
        <v>39321</v>
      </c>
    </row>
    <row r="184" spans="4:6">
      <c r="D184" s="39" t="s">
        <v>370</v>
      </c>
      <c r="E184" s="39" t="s">
        <v>319</v>
      </c>
      <c r="F184" s="39">
        <v>39553</v>
      </c>
    </row>
    <row r="185" spans="4:6">
      <c r="D185" s="39" t="s">
        <v>371</v>
      </c>
      <c r="E185" s="39" t="s">
        <v>320</v>
      </c>
      <c r="F185" s="39">
        <v>39785</v>
      </c>
    </row>
    <row r="186" spans="4:6">
      <c r="D186" s="39" t="s">
        <v>372</v>
      </c>
      <c r="E186" s="39" t="s">
        <v>321</v>
      </c>
      <c r="F186" s="39">
        <v>40017</v>
      </c>
    </row>
    <row r="187" spans="4:6">
      <c r="D187" s="39" t="s">
        <v>373</v>
      </c>
      <c r="E187" s="39" t="s">
        <v>322</v>
      </c>
      <c r="F187" s="39">
        <v>40249</v>
      </c>
    </row>
    <row r="188" spans="4:6">
      <c r="D188" s="39" t="s">
        <v>374</v>
      </c>
      <c r="E188" s="39" t="s">
        <v>323</v>
      </c>
      <c r="F188" s="39">
        <v>40481</v>
      </c>
    </row>
    <row r="189" spans="4:6">
      <c r="D189" s="39" t="s">
        <v>375</v>
      </c>
      <c r="E189" s="39" t="s">
        <v>324</v>
      </c>
      <c r="F189" s="39">
        <v>40713</v>
      </c>
    </row>
    <row r="190" spans="4:6">
      <c r="D190" s="39" t="s">
        <v>376</v>
      </c>
      <c r="E190" s="54" t="s">
        <v>804</v>
      </c>
      <c r="F190" s="39">
        <v>40945</v>
      </c>
    </row>
    <row r="191" spans="4:6">
      <c r="D191" s="39" t="s">
        <v>377</v>
      </c>
      <c r="E191" s="39" t="s">
        <v>325</v>
      </c>
      <c r="F191" s="39">
        <v>41177</v>
      </c>
    </row>
    <row r="192" spans="4:6">
      <c r="D192" s="39" t="s">
        <v>378</v>
      </c>
      <c r="E192" s="39" t="s">
        <v>326</v>
      </c>
      <c r="F192" s="39">
        <v>41409</v>
      </c>
    </row>
    <row r="193" spans="4:6">
      <c r="D193" s="39" t="s">
        <v>379</v>
      </c>
      <c r="E193" s="39" t="s">
        <v>327</v>
      </c>
      <c r="F193" s="39">
        <v>41641</v>
      </c>
    </row>
    <row r="194" spans="4:6">
      <c r="D194" s="39" t="s">
        <v>380</v>
      </c>
      <c r="E194" s="39" t="s">
        <v>328</v>
      </c>
      <c r="F194" s="39">
        <v>41873</v>
      </c>
    </row>
    <row r="195" spans="4:6">
      <c r="D195" s="39" t="s">
        <v>381</v>
      </c>
      <c r="E195" s="39" t="s">
        <v>329</v>
      </c>
      <c r="F195" s="39">
        <v>42105</v>
      </c>
    </row>
    <row r="196" spans="4:6">
      <c r="D196" s="39" t="s">
        <v>382</v>
      </c>
      <c r="E196" s="39" t="s">
        <v>330</v>
      </c>
      <c r="F196" s="39">
        <v>42337</v>
      </c>
    </row>
    <row r="197" spans="4:6">
      <c r="D197" s="39" t="s">
        <v>383</v>
      </c>
      <c r="E197" s="39" t="s">
        <v>331</v>
      </c>
      <c r="F197" s="39">
        <v>42569</v>
      </c>
    </row>
    <row r="198" spans="4:6">
      <c r="D198" s="39" t="s">
        <v>384</v>
      </c>
      <c r="E198" s="39" t="s">
        <v>332</v>
      </c>
      <c r="F198" s="39">
        <v>42801</v>
      </c>
    </row>
    <row r="199" spans="4:6">
      <c r="D199" s="39" t="s">
        <v>385</v>
      </c>
      <c r="E199" s="39" t="s">
        <v>333</v>
      </c>
      <c r="F199" s="39">
        <v>43033</v>
      </c>
    </row>
    <row r="200" spans="4:6">
      <c r="D200" s="39" t="s">
        <v>386</v>
      </c>
      <c r="E200" s="39" t="s">
        <v>334</v>
      </c>
      <c r="F200" s="39">
        <v>43265</v>
      </c>
    </row>
    <row r="201" spans="4:6">
      <c r="D201" s="39" t="s">
        <v>387</v>
      </c>
      <c r="E201" s="54" t="s">
        <v>335</v>
      </c>
      <c r="F201" s="39">
        <v>43497</v>
      </c>
    </row>
    <row r="202" spans="4:6">
      <c r="D202" s="39" t="s">
        <v>388</v>
      </c>
      <c r="E202" s="54" t="s">
        <v>336</v>
      </c>
      <c r="F202" s="39">
        <v>43729</v>
      </c>
    </row>
    <row r="203" spans="4:6">
      <c r="D203" s="39" t="s">
        <v>389</v>
      </c>
      <c r="E203" s="39" t="s">
        <v>337</v>
      </c>
      <c r="F203" s="39">
        <v>43961</v>
      </c>
    </row>
    <row r="204" spans="4:6">
      <c r="D204" s="39" t="s">
        <v>390</v>
      </c>
      <c r="E204" s="39" t="s">
        <v>338</v>
      </c>
      <c r="F204" s="39">
        <v>44193</v>
      </c>
    </row>
    <row r="205" spans="4:6">
      <c r="D205" s="39" t="s">
        <v>391</v>
      </c>
      <c r="E205" s="39" t="s">
        <v>339</v>
      </c>
      <c r="F205" s="39">
        <v>44425</v>
      </c>
    </row>
    <row r="206" spans="4:6">
      <c r="D206" s="39" t="s">
        <v>392</v>
      </c>
      <c r="E206" s="39" t="s">
        <v>340</v>
      </c>
      <c r="F206" s="39">
        <v>44657</v>
      </c>
    </row>
    <row r="207" spans="4:6">
      <c r="D207" s="39" t="s">
        <v>393</v>
      </c>
      <c r="E207" s="39" t="s">
        <v>341</v>
      </c>
      <c r="F207" s="39">
        <v>44889</v>
      </c>
    </row>
    <row r="208" spans="4:6">
      <c r="D208" s="39" t="s">
        <v>394</v>
      </c>
      <c r="E208" s="39" t="s">
        <v>342</v>
      </c>
      <c r="F208" s="39">
        <v>45121</v>
      </c>
    </row>
    <row r="209" spans="4:6">
      <c r="D209" s="39" t="s">
        <v>395</v>
      </c>
      <c r="E209" s="39" t="s">
        <v>343</v>
      </c>
      <c r="F209" s="39">
        <v>45353</v>
      </c>
    </row>
    <row r="210" spans="4:6">
      <c r="D210" s="39" t="s">
        <v>396</v>
      </c>
      <c r="E210" s="39" t="s">
        <v>344</v>
      </c>
      <c r="F210" s="39">
        <v>45585</v>
      </c>
    </row>
    <row r="211" spans="4:6">
      <c r="D211" s="39" t="s">
        <v>397</v>
      </c>
      <c r="E211" s="39" t="s">
        <v>345</v>
      </c>
      <c r="F211" s="39">
        <v>45817</v>
      </c>
    </row>
    <row r="212" spans="4:6">
      <c r="D212" s="39" t="s">
        <v>398</v>
      </c>
      <c r="E212" s="39" t="s">
        <v>346</v>
      </c>
      <c r="F212" s="39">
        <v>46049</v>
      </c>
    </row>
    <row r="213" spans="4:6">
      <c r="D213" s="39" t="s">
        <v>399</v>
      </c>
      <c r="E213" s="39" t="s">
        <v>347</v>
      </c>
      <c r="F213" s="39">
        <v>46281</v>
      </c>
    </row>
    <row r="214" spans="4:6">
      <c r="D214" s="67"/>
      <c r="E214" s="67" t="s">
        <v>887</v>
      </c>
      <c r="F214" s="67"/>
    </row>
    <row r="215" spans="4:6">
      <c r="D215" s="39" t="s">
        <v>505</v>
      </c>
      <c r="E215" s="54" t="s">
        <v>805</v>
      </c>
      <c r="F215" s="39">
        <v>46513</v>
      </c>
    </row>
    <row r="216" spans="4:6">
      <c r="D216" s="39" t="s">
        <v>506</v>
      </c>
      <c r="E216" s="54" t="s">
        <v>806</v>
      </c>
      <c r="F216" s="39">
        <v>46745</v>
      </c>
    </row>
    <row r="217" spans="4:6">
      <c r="D217" s="39" t="s">
        <v>507</v>
      </c>
      <c r="E217" s="39" t="s">
        <v>633</v>
      </c>
      <c r="F217" s="39">
        <v>46977</v>
      </c>
    </row>
    <row r="218" spans="4:6">
      <c r="D218" s="39" t="s">
        <v>508</v>
      </c>
      <c r="E218" s="39" t="s">
        <v>400</v>
      </c>
      <c r="F218" s="39">
        <v>47209</v>
      </c>
    </row>
    <row r="219" spans="4:6">
      <c r="D219" s="39" t="s">
        <v>509</v>
      </c>
      <c r="E219" s="39" t="s">
        <v>401</v>
      </c>
      <c r="F219" s="39">
        <v>47441</v>
      </c>
    </row>
    <row r="220" spans="4:6">
      <c r="D220" s="39" t="s">
        <v>510</v>
      </c>
      <c r="E220" s="39" t="s">
        <v>402</v>
      </c>
      <c r="F220" s="39">
        <v>47673</v>
      </c>
    </row>
    <row r="221" spans="4:6">
      <c r="D221" s="39" t="s">
        <v>511</v>
      </c>
      <c r="E221" s="39" t="s">
        <v>403</v>
      </c>
      <c r="F221" s="39">
        <v>47905</v>
      </c>
    </row>
    <row r="222" spans="4:6">
      <c r="D222" s="39" t="s">
        <v>512</v>
      </c>
      <c r="E222" s="39" t="s">
        <v>404</v>
      </c>
      <c r="F222" s="39">
        <v>48137</v>
      </c>
    </row>
    <row r="223" spans="4:6">
      <c r="D223" s="39" t="s">
        <v>513</v>
      </c>
      <c r="E223" s="39" t="s">
        <v>405</v>
      </c>
      <c r="F223" s="39">
        <v>48369</v>
      </c>
    </row>
    <row r="224" spans="4:6">
      <c r="D224" s="39" t="s">
        <v>514</v>
      </c>
      <c r="E224" s="39" t="s">
        <v>406</v>
      </c>
      <c r="F224" s="39">
        <v>48601</v>
      </c>
    </row>
    <row r="225" spans="4:6">
      <c r="D225" s="39" t="s">
        <v>515</v>
      </c>
      <c r="E225" s="54" t="s">
        <v>807</v>
      </c>
      <c r="F225" s="39">
        <v>48833</v>
      </c>
    </row>
    <row r="226" spans="4:6">
      <c r="D226" s="39" t="s">
        <v>516</v>
      </c>
      <c r="E226" s="39" t="s">
        <v>407</v>
      </c>
      <c r="F226" s="39">
        <v>49065</v>
      </c>
    </row>
    <row r="227" spans="4:6">
      <c r="D227" s="39" t="s">
        <v>517</v>
      </c>
      <c r="E227" s="39" t="s">
        <v>408</v>
      </c>
      <c r="F227" s="39">
        <v>49297</v>
      </c>
    </row>
    <row r="228" spans="4:6">
      <c r="D228" s="39" t="s">
        <v>518</v>
      </c>
      <c r="E228" s="39" t="s">
        <v>409</v>
      </c>
      <c r="F228" s="39">
        <v>49529</v>
      </c>
    </row>
    <row r="229" spans="4:6">
      <c r="D229" s="39" t="s">
        <v>519</v>
      </c>
      <c r="E229" s="39" t="s">
        <v>410</v>
      </c>
      <c r="F229" s="39">
        <v>49761</v>
      </c>
    </row>
    <row r="230" spans="4:6">
      <c r="D230" s="39" t="s">
        <v>520</v>
      </c>
      <c r="E230" s="39" t="s">
        <v>411</v>
      </c>
      <c r="F230" s="39">
        <v>49993</v>
      </c>
    </row>
    <row r="231" spans="4:6">
      <c r="D231" s="39" t="s">
        <v>521</v>
      </c>
      <c r="E231" s="39" t="s">
        <v>412</v>
      </c>
      <c r="F231" s="39">
        <v>50225</v>
      </c>
    </row>
    <row r="232" spans="4:6">
      <c r="D232" s="39" t="s">
        <v>522</v>
      </c>
      <c r="E232" s="39" t="s">
        <v>413</v>
      </c>
      <c r="F232" s="39">
        <v>50457</v>
      </c>
    </row>
    <row r="233" spans="4:6">
      <c r="D233" s="39" t="s">
        <v>523</v>
      </c>
      <c r="E233" s="39" t="s">
        <v>414</v>
      </c>
      <c r="F233" s="39">
        <v>50689</v>
      </c>
    </row>
    <row r="234" spans="4:6">
      <c r="D234" s="39" t="s">
        <v>524</v>
      </c>
      <c r="E234" s="39" t="s">
        <v>415</v>
      </c>
      <c r="F234" s="39">
        <v>50921</v>
      </c>
    </row>
    <row r="235" spans="4:6">
      <c r="D235" s="39" t="s">
        <v>525</v>
      </c>
      <c r="E235" s="39" t="s">
        <v>416</v>
      </c>
      <c r="F235" s="39">
        <v>51153</v>
      </c>
    </row>
    <row r="236" spans="4:6">
      <c r="D236" s="39" t="s">
        <v>526</v>
      </c>
      <c r="E236" s="39" t="s">
        <v>417</v>
      </c>
      <c r="F236" s="39">
        <v>51385</v>
      </c>
    </row>
    <row r="237" spans="4:6">
      <c r="D237" s="39" t="s">
        <v>527</v>
      </c>
      <c r="E237" s="39" t="s">
        <v>418</v>
      </c>
      <c r="F237" s="39">
        <v>51617</v>
      </c>
    </row>
    <row r="238" spans="4:6">
      <c r="D238" s="39" t="s">
        <v>528</v>
      </c>
      <c r="E238" s="39" t="s">
        <v>419</v>
      </c>
      <c r="F238" s="39">
        <v>51849</v>
      </c>
    </row>
    <row r="239" spans="4:6">
      <c r="D239" s="39" t="s">
        <v>529</v>
      </c>
      <c r="E239" s="39" t="s">
        <v>420</v>
      </c>
      <c r="F239" s="39">
        <v>52081</v>
      </c>
    </row>
    <row r="240" spans="4:6">
      <c r="D240" s="39" t="s">
        <v>530</v>
      </c>
      <c r="E240" s="39" t="s">
        <v>421</v>
      </c>
      <c r="F240" s="39">
        <v>52313</v>
      </c>
    </row>
    <row r="241" spans="4:6">
      <c r="D241" s="39" t="s">
        <v>531</v>
      </c>
      <c r="E241" s="39" t="s">
        <v>422</v>
      </c>
      <c r="F241" s="39">
        <v>52545</v>
      </c>
    </row>
    <row r="242" spans="4:6">
      <c r="D242" s="39" t="s">
        <v>532</v>
      </c>
      <c r="E242" s="39" t="s">
        <v>423</v>
      </c>
      <c r="F242" s="39">
        <v>52777</v>
      </c>
    </row>
    <row r="243" spans="4:6">
      <c r="D243" s="39" t="s">
        <v>533</v>
      </c>
      <c r="E243" s="39" t="s">
        <v>460</v>
      </c>
      <c r="F243" s="39">
        <v>53009</v>
      </c>
    </row>
    <row r="244" spans="4:6">
      <c r="D244" s="39" t="s">
        <v>534</v>
      </c>
      <c r="E244" s="39" t="s">
        <v>461</v>
      </c>
      <c r="F244" s="39">
        <v>53241</v>
      </c>
    </row>
    <row r="245" spans="4:6">
      <c r="D245" s="39" t="s">
        <v>535</v>
      </c>
      <c r="E245" s="39" t="s">
        <v>424</v>
      </c>
      <c r="F245" s="39">
        <v>53473</v>
      </c>
    </row>
    <row r="246" spans="4:6">
      <c r="D246" s="39" t="s">
        <v>536</v>
      </c>
      <c r="E246" s="39" t="s">
        <v>425</v>
      </c>
      <c r="F246" s="39">
        <v>53705</v>
      </c>
    </row>
    <row r="247" spans="4:6">
      <c r="D247" s="39" t="s">
        <v>537</v>
      </c>
      <c r="E247" s="39" t="s">
        <v>431</v>
      </c>
      <c r="F247" s="39">
        <v>53937</v>
      </c>
    </row>
    <row r="248" spans="4:6">
      <c r="D248" s="39" t="s">
        <v>538</v>
      </c>
      <c r="E248" s="39" t="s">
        <v>432</v>
      </c>
      <c r="F248" s="39">
        <v>54169</v>
      </c>
    </row>
    <row r="249" spans="4:6">
      <c r="D249" s="39" t="s">
        <v>539</v>
      </c>
      <c r="E249" s="39" t="s">
        <v>438</v>
      </c>
      <c r="F249" s="39">
        <v>54401</v>
      </c>
    </row>
    <row r="250" spans="4:6">
      <c r="D250" s="39" t="s">
        <v>540</v>
      </c>
      <c r="E250" s="39" t="s">
        <v>439</v>
      </c>
      <c r="F250" s="39">
        <v>54633</v>
      </c>
    </row>
    <row r="251" spans="4:6">
      <c r="D251" s="39" t="s">
        <v>541</v>
      </c>
      <c r="E251" s="39" t="s">
        <v>453</v>
      </c>
      <c r="F251" s="39">
        <v>54865</v>
      </c>
    </row>
    <row r="252" spans="4:6">
      <c r="D252" s="39" t="s">
        <v>542</v>
      </c>
      <c r="E252" s="39" t="s">
        <v>451</v>
      </c>
      <c r="F252" s="39">
        <v>55097</v>
      </c>
    </row>
    <row r="253" spans="4:6">
      <c r="D253" s="39" t="s">
        <v>543</v>
      </c>
      <c r="E253" s="39" t="s">
        <v>454</v>
      </c>
      <c r="F253" s="39">
        <v>55329</v>
      </c>
    </row>
    <row r="254" spans="4:6">
      <c r="D254" s="39" t="s">
        <v>544</v>
      </c>
      <c r="E254" s="39" t="s">
        <v>445</v>
      </c>
      <c r="F254" s="39">
        <v>55561</v>
      </c>
    </row>
    <row r="255" spans="4:6">
      <c r="D255" s="39" t="s">
        <v>545</v>
      </c>
      <c r="E255" s="39" t="s">
        <v>426</v>
      </c>
      <c r="F255" s="39">
        <v>55793</v>
      </c>
    </row>
    <row r="256" spans="4:6">
      <c r="D256" s="39" t="s">
        <v>546</v>
      </c>
      <c r="E256" s="39" t="s">
        <v>427</v>
      </c>
      <c r="F256" s="39">
        <v>56025</v>
      </c>
    </row>
    <row r="257" spans="4:6">
      <c r="D257" s="39" t="s">
        <v>547</v>
      </c>
      <c r="E257" s="39" t="s">
        <v>428</v>
      </c>
      <c r="F257" s="39">
        <v>56257</v>
      </c>
    </row>
    <row r="258" spans="4:6">
      <c r="D258" s="39" t="s">
        <v>548</v>
      </c>
      <c r="E258" s="39" t="s">
        <v>429</v>
      </c>
      <c r="F258" s="39">
        <v>56489</v>
      </c>
    </row>
    <row r="259" spans="4:6">
      <c r="D259" s="39" t="s">
        <v>549</v>
      </c>
      <c r="E259" s="39" t="s">
        <v>430</v>
      </c>
      <c r="F259" s="39">
        <v>56721</v>
      </c>
    </row>
    <row r="260" spans="4:6">
      <c r="D260" s="39" t="s">
        <v>550</v>
      </c>
      <c r="E260" s="39" t="s">
        <v>433</v>
      </c>
      <c r="F260" s="39">
        <v>56953</v>
      </c>
    </row>
    <row r="261" spans="4:6">
      <c r="D261" s="39" t="s">
        <v>551</v>
      </c>
      <c r="E261" s="39" t="s">
        <v>434</v>
      </c>
      <c r="F261" s="39">
        <v>57185</v>
      </c>
    </row>
    <row r="262" spans="4:6">
      <c r="D262" s="39" t="s">
        <v>552</v>
      </c>
      <c r="E262" s="39" t="s">
        <v>435</v>
      </c>
      <c r="F262" s="39">
        <v>57417</v>
      </c>
    </row>
    <row r="263" spans="4:6">
      <c r="D263" s="39" t="s">
        <v>553</v>
      </c>
      <c r="E263" s="39" t="s">
        <v>436</v>
      </c>
      <c r="F263" s="39">
        <v>57649</v>
      </c>
    </row>
    <row r="264" spans="4:6">
      <c r="D264" s="39" t="s">
        <v>554</v>
      </c>
      <c r="E264" s="39" t="s">
        <v>437</v>
      </c>
      <c r="F264" s="39">
        <v>57881</v>
      </c>
    </row>
    <row r="265" spans="4:6">
      <c r="D265" s="39" t="s">
        <v>555</v>
      </c>
      <c r="E265" s="39" t="s">
        <v>440</v>
      </c>
      <c r="F265" s="39">
        <v>58113</v>
      </c>
    </row>
    <row r="266" spans="4:6">
      <c r="D266" s="39" t="s">
        <v>556</v>
      </c>
      <c r="E266" s="39" t="s">
        <v>441</v>
      </c>
      <c r="F266" s="39">
        <v>58345</v>
      </c>
    </row>
    <row r="267" spans="4:6">
      <c r="D267" s="39" t="s">
        <v>557</v>
      </c>
      <c r="E267" s="39" t="s">
        <v>442</v>
      </c>
      <c r="F267" s="39">
        <v>58577</v>
      </c>
    </row>
    <row r="268" spans="4:6">
      <c r="D268" s="39" t="s">
        <v>558</v>
      </c>
      <c r="E268" s="39" t="s">
        <v>443</v>
      </c>
      <c r="F268" s="39">
        <v>58809</v>
      </c>
    </row>
    <row r="269" spans="4:6">
      <c r="D269" s="39" t="s">
        <v>559</v>
      </c>
      <c r="E269" s="39" t="s">
        <v>444</v>
      </c>
      <c r="F269" s="39">
        <v>59041</v>
      </c>
    </row>
    <row r="270" spans="4:6">
      <c r="D270" s="39" t="s">
        <v>560</v>
      </c>
      <c r="E270" s="39" t="s">
        <v>446</v>
      </c>
      <c r="F270" s="39">
        <v>59273</v>
      </c>
    </row>
    <row r="271" spans="4:6">
      <c r="D271" s="39" t="s">
        <v>561</v>
      </c>
      <c r="E271" s="39" t="s">
        <v>447</v>
      </c>
      <c r="F271" s="39">
        <v>59505</v>
      </c>
    </row>
    <row r="272" spans="4:6">
      <c r="D272" s="39" t="s">
        <v>562</v>
      </c>
      <c r="E272" s="39" t="s">
        <v>448</v>
      </c>
      <c r="F272" s="39">
        <v>59737</v>
      </c>
    </row>
    <row r="273" spans="4:6">
      <c r="D273" s="39" t="s">
        <v>563</v>
      </c>
      <c r="E273" s="39" t="s">
        <v>449</v>
      </c>
      <c r="F273" s="39">
        <v>59969</v>
      </c>
    </row>
    <row r="274" spans="4:6">
      <c r="D274" s="39" t="s">
        <v>564</v>
      </c>
      <c r="E274" s="39" t="s">
        <v>450</v>
      </c>
      <c r="F274" s="39">
        <v>60201</v>
      </c>
    </row>
    <row r="275" spans="4:6">
      <c r="D275" s="39" t="s">
        <v>565</v>
      </c>
      <c r="E275" s="39" t="s">
        <v>452</v>
      </c>
      <c r="F275" s="39">
        <v>60433</v>
      </c>
    </row>
    <row r="276" spans="4:6">
      <c r="D276" s="39" t="s">
        <v>566</v>
      </c>
      <c r="E276" s="39" t="s">
        <v>455</v>
      </c>
      <c r="F276" s="39">
        <v>60665</v>
      </c>
    </row>
    <row r="277" spans="4:6">
      <c r="D277" s="39" t="s">
        <v>567</v>
      </c>
      <c r="E277" s="39" t="s">
        <v>456</v>
      </c>
      <c r="F277" s="39">
        <v>60897</v>
      </c>
    </row>
    <row r="278" spans="4:6">
      <c r="D278" s="39" t="s">
        <v>568</v>
      </c>
      <c r="E278" s="39" t="s">
        <v>457</v>
      </c>
      <c r="F278" s="39">
        <v>61129</v>
      </c>
    </row>
    <row r="279" spans="4:6">
      <c r="D279" s="39" t="s">
        <v>569</v>
      </c>
      <c r="E279" s="39" t="s">
        <v>458</v>
      </c>
      <c r="F279" s="39">
        <v>61361</v>
      </c>
    </row>
    <row r="280" spans="4:6">
      <c r="D280" s="39" t="s">
        <v>570</v>
      </c>
      <c r="E280" s="39" t="s">
        <v>459</v>
      </c>
      <c r="F280" s="39">
        <v>61593</v>
      </c>
    </row>
    <row r="281" spans="4:6">
      <c r="D281" s="39" t="s">
        <v>571</v>
      </c>
      <c r="E281" s="39" t="s">
        <v>433</v>
      </c>
      <c r="F281" s="39">
        <v>61825</v>
      </c>
    </row>
    <row r="282" spans="4:6">
      <c r="D282" s="39" t="s">
        <v>572</v>
      </c>
      <c r="E282" s="39" t="s">
        <v>434</v>
      </c>
      <c r="F282" s="39">
        <v>62057</v>
      </c>
    </row>
    <row r="283" spans="4:6">
      <c r="D283" s="39" t="s">
        <v>573</v>
      </c>
      <c r="E283" s="39" t="s">
        <v>435</v>
      </c>
      <c r="F283" s="39">
        <v>62289</v>
      </c>
    </row>
    <row r="284" spans="4:6">
      <c r="D284" s="39" t="s">
        <v>574</v>
      </c>
      <c r="E284" s="39" t="s">
        <v>462</v>
      </c>
      <c r="F284" s="39">
        <v>62521</v>
      </c>
    </row>
    <row r="285" spans="4:6">
      <c r="D285" s="39" t="s">
        <v>575</v>
      </c>
      <c r="E285" s="39" t="s">
        <v>463</v>
      </c>
      <c r="F285" s="39">
        <v>62753</v>
      </c>
    </row>
    <row r="286" spans="4:6">
      <c r="D286" s="39" t="s">
        <v>576</v>
      </c>
      <c r="E286" s="39" t="s">
        <v>446</v>
      </c>
      <c r="F286" s="39">
        <v>62985</v>
      </c>
    </row>
    <row r="287" spans="4:6">
      <c r="D287" s="39" t="s">
        <v>577</v>
      </c>
      <c r="E287" s="39" t="s">
        <v>447</v>
      </c>
      <c r="F287" s="39">
        <v>63217</v>
      </c>
    </row>
    <row r="288" spans="4:6">
      <c r="D288" s="39" t="s">
        <v>578</v>
      </c>
      <c r="E288" s="39" t="s">
        <v>448</v>
      </c>
      <c r="F288" s="39">
        <v>63449</v>
      </c>
    </row>
    <row r="289" spans="4:6">
      <c r="D289" s="39" t="s">
        <v>579</v>
      </c>
      <c r="E289" s="39" t="s">
        <v>464</v>
      </c>
      <c r="F289" s="39">
        <v>63681</v>
      </c>
    </row>
    <row r="290" spans="4:6">
      <c r="D290" s="39" t="s">
        <v>580</v>
      </c>
      <c r="E290" s="39" t="s">
        <v>465</v>
      </c>
      <c r="F290" s="39">
        <v>63913</v>
      </c>
    </row>
    <row r="291" spans="4:6">
      <c r="D291" s="39" t="s">
        <v>581</v>
      </c>
      <c r="E291" s="39" t="s">
        <v>466</v>
      </c>
      <c r="F291" s="39">
        <v>64145</v>
      </c>
    </row>
    <row r="292" spans="4:6">
      <c r="D292" s="39" t="s">
        <v>582</v>
      </c>
      <c r="E292" s="39" t="s">
        <v>467</v>
      </c>
      <c r="F292" s="39">
        <v>64377</v>
      </c>
    </row>
    <row r="293" spans="4:6">
      <c r="D293" s="39" t="s">
        <v>583</v>
      </c>
      <c r="E293" s="39" t="s">
        <v>468</v>
      </c>
      <c r="F293" s="39">
        <v>64609</v>
      </c>
    </row>
    <row r="294" spans="4:6">
      <c r="D294" s="39" t="s">
        <v>584</v>
      </c>
      <c r="E294" s="39" t="s">
        <v>469</v>
      </c>
      <c r="F294" s="39">
        <v>64841</v>
      </c>
    </row>
    <row r="295" spans="4:6">
      <c r="D295" s="39" t="s">
        <v>585</v>
      </c>
      <c r="E295" s="39" t="s">
        <v>470</v>
      </c>
      <c r="F295" s="39">
        <v>65073</v>
      </c>
    </row>
    <row r="296" spans="4:6">
      <c r="D296" s="39" t="s">
        <v>586</v>
      </c>
      <c r="E296" s="39" t="s">
        <v>471</v>
      </c>
      <c r="F296" s="39">
        <v>65305</v>
      </c>
    </row>
    <row r="297" spans="4:6">
      <c r="D297" s="39" t="s">
        <v>587</v>
      </c>
      <c r="E297" s="39" t="s">
        <v>472</v>
      </c>
      <c r="F297" s="39">
        <v>65537</v>
      </c>
    </row>
    <row r="298" spans="4:6">
      <c r="D298" s="39" t="s">
        <v>588</v>
      </c>
      <c r="E298" s="39" t="s">
        <v>473</v>
      </c>
      <c r="F298" s="39">
        <v>65769</v>
      </c>
    </row>
    <row r="299" spans="4:6">
      <c r="D299" s="39" t="s">
        <v>589</v>
      </c>
      <c r="E299" s="39" t="s">
        <v>474</v>
      </c>
      <c r="F299" s="39">
        <v>66001</v>
      </c>
    </row>
    <row r="300" spans="4:6">
      <c r="D300" s="39" t="s">
        <v>590</v>
      </c>
      <c r="E300" s="39" t="s">
        <v>475</v>
      </c>
      <c r="F300" s="39">
        <v>66233</v>
      </c>
    </row>
    <row r="301" spans="4:6">
      <c r="D301" s="39" t="s">
        <v>591</v>
      </c>
      <c r="E301" s="39" t="s">
        <v>476</v>
      </c>
      <c r="F301" s="39">
        <v>66465</v>
      </c>
    </row>
    <row r="302" spans="4:6">
      <c r="D302" s="39" t="s">
        <v>592</v>
      </c>
      <c r="E302" s="39" t="s">
        <v>477</v>
      </c>
      <c r="F302" s="39">
        <v>66697</v>
      </c>
    </row>
    <row r="303" spans="4:6">
      <c r="D303" s="39" t="s">
        <v>593</v>
      </c>
      <c r="E303" s="39" t="s">
        <v>478</v>
      </c>
      <c r="F303" s="39">
        <v>66929</v>
      </c>
    </row>
    <row r="304" spans="4:6">
      <c r="D304" s="39" t="s">
        <v>594</v>
      </c>
      <c r="E304" s="39" t="s">
        <v>479</v>
      </c>
      <c r="F304" s="39">
        <v>67161</v>
      </c>
    </row>
    <row r="305" spans="4:6">
      <c r="D305" s="39" t="s">
        <v>595</v>
      </c>
      <c r="E305" s="39" t="s">
        <v>480</v>
      </c>
      <c r="F305" s="39">
        <v>67393</v>
      </c>
    </row>
    <row r="306" spans="4:6">
      <c r="D306" s="39" t="s">
        <v>596</v>
      </c>
      <c r="E306" s="54" t="s">
        <v>808</v>
      </c>
      <c r="F306" s="39">
        <v>67625</v>
      </c>
    </row>
    <row r="307" spans="4:6">
      <c r="D307" s="39" t="s">
        <v>597</v>
      </c>
      <c r="E307" s="54" t="s">
        <v>809</v>
      </c>
      <c r="F307" s="39">
        <v>67857</v>
      </c>
    </row>
    <row r="308" spans="4:6">
      <c r="D308" s="39" t="s">
        <v>598</v>
      </c>
      <c r="E308" s="54" t="s">
        <v>810</v>
      </c>
      <c r="F308" s="39">
        <v>68089</v>
      </c>
    </row>
    <row r="309" spans="4:6">
      <c r="D309" s="39" t="s">
        <v>599</v>
      </c>
      <c r="E309" s="54" t="s">
        <v>811</v>
      </c>
      <c r="F309" s="39">
        <v>68321</v>
      </c>
    </row>
    <row r="310" spans="4:6">
      <c r="D310" s="39" t="s">
        <v>600</v>
      </c>
      <c r="E310" s="54" t="s">
        <v>812</v>
      </c>
      <c r="F310" s="39">
        <v>68553</v>
      </c>
    </row>
    <row r="311" spans="4:6">
      <c r="D311" s="39" t="s">
        <v>601</v>
      </c>
      <c r="E311" s="54" t="s">
        <v>813</v>
      </c>
      <c r="F311" s="39">
        <v>68785</v>
      </c>
    </row>
    <row r="312" spans="4:6">
      <c r="D312" s="39" t="s">
        <v>602</v>
      </c>
      <c r="E312" s="54" t="s">
        <v>814</v>
      </c>
      <c r="F312" s="39">
        <v>69017</v>
      </c>
    </row>
    <row r="313" spans="4:6">
      <c r="D313" s="39" t="s">
        <v>603</v>
      </c>
      <c r="E313" s="54" t="s">
        <v>815</v>
      </c>
      <c r="F313" s="39">
        <v>69249</v>
      </c>
    </row>
    <row r="314" spans="4:6">
      <c r="D314" s="39" t="s">
        <v>604</v>
      </c>
      <c r="E314" s="54" t="s">
        <v>816</v>
      </c>
      <c r="F314" s="39">
        <v>69481</v>
      </c>
    </row>
    <row r="315" spans="4:6">
      <c r="D315" s="39" t="s">
        <v>605</v>
      </c>
      <c r="E315" s="54" t="s">
        <v>817</v>
      </c>
      <c r="F315" s="39">
        <v>69713</v>
      </c>
    </row>
    <row r="316" spans="4:6">
      <c r="D316" s="39" t="s">
        <v>606</v>
      </c>
      <c r="E316" s="54" t="s">
        <v>818</v>
      </c>
      <c r="F316" s="39">
        <v>69945</v>
      </c>
    </row>
    <row r="317" spans="4:6">
      <c r="D317" s="39" t="s">
        <v>607</v>
      </c>
      <c r="E317" s="39" t="s">
        <v>481</v>
      </c>
      <c r="F317" s="39">
        <v>70177</v>
      </c>
    </row>
    <row r="318" spans="4:6">
      <c r="D318" s="39" t="s">
        <v>608</v>
      </c>
      <c r="E318" s="39" t="s">
        <v>482</v>
      </c>
      <c r="F318" s="39">
        <v>70409</v>
      </c>
    </row>
    <row r="319" spans="4:6">
      <c r="D319" s="39" t="s">
        <v>609</v>
      </c>
      <c r="E319" s="39" t="s">
        <v>483</v>
      </c>
      <c r="F319" s="39">
        <v>70641</v>
      </c>
    </row>
    <row r="320" spans="4:6">
      <c r="D320" s="39" t="s">
        <v>610</v>
      </c>
      <c r="E320" s="39" t="s">
        <v>484</v>
      </c>
      <c r="F320" s="39">
        <v>70873</v>
      </c>
    </row>
    <row r="321" spans="4:6">
      <c r="D321" s="39" t="s">
        <v>611</v>
      </c>
      <c r="E321" s="39" t="s">
        <v>485</v>
      </c>
      <c r="F321" s="39">
        <v>71105</v>
      </c>
    </row>
    <row r="322" spans="4:6">
      <c r="D322" s="39" t="s">
        <v>612</v>
      </c>
      <c r="E322" s="39" t="s">
        <v>486</v>
      </c>
      <c r="F322" s="39">
        <v>71337</v>
      </c>
    </row>
    <row r="323" spans="4:6">
      <c r="D323" s="39" t="s">
        <v>613</v>
      </c>
      <c r="E323" s="39" t="s">
        <v>487</v>
      </c>
      <c r="F323" s="39">
        <v>71569</v>
      </c>
    </row>
    <row r="324" spans="4:6">
      <c r="D324" s="39" t="s">
        <v>614</v>
      </c>
      <c r="E324" s="39" t="s">
        <v>488</v>
      </c>
      <c r="F324" s="39">
        <v>71801</v>
      </c>
    </row>
    <row r="325" spans="4:6">
      <c r="D325" s="39" t="s">
        <v>615</v>
      </c>
      <c r="E325" s="39" t="s">
        <v>489</v>
      </c>
      <c r="F325" s="39">
        <v>72033</v>
      </c>
    </row>
    <row r="326" spans="4:6">
      <c r="D326" s="39" t="s">
        <v>616</v>
      </c>
      <c r="E326" s="39" t="s">
        <v>490</v>
      </c>
      <c r="F326" s="39">
        <v>72265</v>
      </c>
    </row>
    <row r="327" spans="4:6">
      <c r="D327" s="39" t="s">
        <v>617</v>
      </c>
      <c r="E327" s="39" t="s">
        <v>491</v>
      </c>
      <c r="F327" s="39">
        <v>72497</v>
      </c>
    </row>
    <row r="328" spans="4:6">
      <c r="D328" s="39" t="s">
        <v>618</v>
      </c>
      <c r="E328" s="39" t="s">
        <v>492</v>
      </c>
      <c r="F328" s="39">
        <v>72729</v>
      </c>
    </row>
    <row r="329" spans="4:6">
      <c r="D329" s="39" t="s">
        <v>619</v>
      </c>
      <c r="E329" s="39" t="s">
        <v>493</v>
      </c>
      <c r="F329" s="39">
        <v>72961</v>
      </c>
    </row>
    <row r="330" spans="4:6">
      <c r="D330" s="39" t="s">
        <v>620</v>
      </c>
      <c r="E330" s="39" t="s">
        <v>494</v>
      </c>
      <c r="F330" s="39">
        <v>73193</v>
      </c>
    </row>
    <row r="331" spans="4:6">
      <c r="D331" s="39" t="s">
        <v>621</v>
      </c>
      <c r="E331" s="39" t="s">
        <v>495</v>
      </c>
      <c r="F331" s="39">
        <v>73425</v>
      </c>
    </row>
    <row r="332" spans="4:6">
      <c r="D332" s="39" t="s">
        <v>622</v>
      </c>
      <c r="E332" s="39" t="s">
        <v>496</v>
      </c>
      <c r="F332" s="39">
        <v>73657</v>
      </c>
    </row>
    <row r="333" spans="4:6">
      <c r="D333" s="39" t="s">
        <v>623</v>
      </c>
      <c r="E333" s="39" t="s">
        <v>497</v>
      </c>
      <c r="F333" s="39">
        <v>73889</v>
      </c>
    </row>
    <row r="334" spans="4:6">
      <c r="D334" s="39" t="s">
        <v>624</v>
      </c>
      <c r="E334" s="39" t="s">
        <v>504</v>
      </c>
      <c r="F334" s="39">
        <v>74121</v>
      </c>
    </row>
    <row r="335" spans="4:6">
      <c r="D335" s="39" t="s">
        <v>625</v>
      </c>
      <c r="E335" s="39" t="s">
        <v>498</v>
      </c>
      <c r="F335" s="39">
        <v>74353</v>
      </c>
    </row>
    <row r="336" spans="4:6">
      <c r="D336" s="39" t="s">
        <v>626</v>
      </c>
      <c r="E336" s="39" t="s">
        <v>499</v>
      </c>
      <c r="F336" s="39">
        <v>74585</v>
      </c>
    </row>
    <row r="337" spans="4:6">
      <c r="D337" s="39" t="s">
        <v>627</v>
      </c>
      <c r="E337" s="39" t="s">
        <v>500</v>
      </c>
      <c r="F337" s="39">
        <v>74817</v>
      </c>
    </row>
    <row r="338" spans="4:6">
      <c r="D338" s="39" t="s">
        <v>628</v>
      </c>
      <c r="E338" s="39" t="s">
        <v>501</v>
      </c>
      <c r="F338" s="39">
        <v>75049</v>
      </c>
    </row>
    <row r="339" spans="4:6">
      <c r="D339" s="39" t="s">
        <v>629</v>
      </c>
      <c r="E339" s="39" t="s">
        <v>502</v>
      </c>
      <c r="F339" s="39">
        <v>75281</v>
      </c>
    </row>
    <row r="340" spans="4:6">
      <c r="D340" s="39" t="s">
        <v>630</v>
      </c>
      <c r="E340" s="39" t="s">
        <v>502</v>
      </c>
      <c r="F340" s="39">
        <v>75513</v>
      </c>
    </row>
    <row r="341" spans="4:6">
      <c r="D341" s="39" t="s">
        <v>631</v>
      </c>
      <c r="E341" s="39" t="s">
        <v>503</v>
      </c>
      <c r="F341" s="39">
        <v>75745</v>
      </c>
    </row>
    <row r="342" spans="4:6">
      <c r="D342" s="39" t="s">
        <v>632</v>
      </c>
      <c r="E342" s="39" t="s">
        <v>503</v>
      </c>
      <c r="F342" s="39">
        <v>75977</v>
      </c>
    </row>
    <row r="343" spans="4:6">
      <c r="D343" s="67"/>
      <c r="E343" s="67" t="s">
        <v>888</v>
      </c>
      <c r="F343" s="67"/>
    </row>
    <row r="344" spans="4:6">
      <c r="D344" s="39" t="s">
        <v>700</v>
      </c>
      <c r="E344" s="39" t="s">
        <v>634</v>
      </c>
      <c r="F344" s="39">
        <v>76209</v>
      </c>
    </row>
    <row r="345" spans="4:6">
      <c r="D345" s="39" t="s">
        <v>701</v>
      </c>
      <c r="E345" s="39" t="s">
        <v>635</v>
      </c>
      <c r="F345" s="39">
        <v>76441</v>
      </c>
    </row>
    <row r="346" spans="4:6">
      <c r="D346" s="39" t="s">
        <v>702</v>
      </c>
      <c r="E346" s="39" t="s">
        <v>636</v>
      </c>
      <c r="F346" s="39">
        <v>76673</v>
      </c>
    </row>
    <row r="347" spans="4:6">
      <c r="D347" s="39" t="s">
        <v>703</v>
      </c>
      <c r="E347" s="39" t="s">
        <v>637</v>
      </c>
      <c r="F347" s="39">
        <v>76905</v>
      </c>
    </row>
    <row r="348" spans="4:6">
      <c r="D348" s="39" t="s">
        <v>704</v>
      </c>
      <c r="E348" s="39" t="s">
        <v>638</v>
      </c>
      <c r="F348" s="39">
        <v>77137</v>
      </c>
    </row>
    <row r="349" spans="4:6">
      <c r="D349" s="39" t="s">
        <v>705</v>
      </c>
      <c r="E349" s="39" t="s">
        <v>639</v>
      </c>
      <c r="F349" s="39">
        <v>77369</v>
      </c>
    </row>
    <row r="350" spans="4:6">
      <c r="D350" s="39" t="s">
        <v>706</v>
      </c>
      <c r="E350" s="39" t="s">
        <v>640</v>
      </c>
      <c r="F350" s="39">
        <v>77601</v>
      </c>
    </row>
    <row r="351" spans="4:6">
      <c r="D351" s="39" t="s">
        <v>707</v>
      </c>
      <c r="E351" s="39" t="s">
        <v>641</v>
      </c>
      <c r="F351" s="39">
        <v>77833</v>
      </c>
    </row>
    <row r="352" spans="4:6">
      <c r="D352" s="39" t="s">
        <v>708</v>
      </c>
      <c r="E352" s="39" t="s">
        <v>642</v>
      </c>
      <c r="F352" s="39">
        <v>78065</v>
      </c>
    </row>
    <row r="353" spans="4:6">
      <c r="D353" s="39" t="s">
        <v>709</v>
      </c>
      <c r="E353" s="39" t="s">
        <v>643</v>
      </c>
      <c r="F353" s="39">
        <v>78297</v>
      </c>
    </row>
    <row r="354" spans="4:6">
      <c r="D354" s="39" t="s">
        <v>710</v>
      </c>
      <c r="E354" s="39" t="s">
        <v>644</v>
      </c>
      <c r="F354" s="39">
        <v>78529</v>
      </c>
    </row>
    <row r="355" spans="4:6">
      <c r="D355" s="39" t="s">
        <v>711</v>
      </c>
      <c r="E355" s="39" t="s">
        <v>645</v>
      </c>
      <c r="F355" s="39">
        <v>78761</v>
      </c>
    </row>
    <row r="356" spans="4:6">
      <c r="D356" s="39" t="s">
        <v>712</v>
      </c>
      <c r="E356" s="39" t="s">
        <v>646</v>
      </c>
      <c r="F356" s="39">
        <v>78993</v>
      </c>
    </row>
    <row r="357" spans="4:6">
      <c r="D357" s="39" t="s">
        <v>713</v>
      </c>
      <c r="E357" s="39" t="s">
        <v>647</v>
      </c>
      <c r="F357" s="39">
        <v>79225</v>
      </c>
    </row>
    <row r="358" spans="4:6">
      <c r="D358" s="39" t="s">
        <v>714</v>
      </c>
      <c r="E358" s="39" t="s">
        <v>648</v>
      </c>
      <c r="F358" s="39">
        <v>79457</v>
      </c>
    </row>
    <row r="359" spans="4:6">
      <c r="D359" s="39" t="s">
        <v>715</v>
      </c>
      <c r="E359" s="39" t="s">
        <v>649</v>
      </c>
      <c r="F359" s="39">
        <v>79689</v>
      </c>
    </row>
    <row r="360" spans="4:6">
      <c r="D360" s="39" t="s">
        <v>716</v>
      </c>
      <c r="E360" s="39" t="s">
        <v>650</v>
      </c>
      <c r="F360" s="39">
        <v>79921</v>
      </c>
    </row>
    <row r="361" spans="4:6">
      <c r="D361" s="39" t="s">
        <v>717</v>
      </c>
      <c r="E361" s="39" t="s">
        <v>651</v>
      </c>
      <c r="F361" s="39">
        <v>80153</v>
      </c>
    </row>
    <row r="362" spans="4:6">
      <c r="D362" s="39" t="s">
        <v>718</v>
      </c>
      <c r="E362" s="39" t="s">
        <v>652</v>
      </c>
      <c r="F362" s="39">
        <v>80385</v>
      </c>
    </row>
    <row r="363" spans="4:6">
      <c r="D363" s="39" t="s">
        <v>719</v>
      </c>
      <c r="E363" s="39" t="s">
        <v>653</v>
      </c>
      <c r="F363" s="39">
        <v>80617</v>
      </c>
    </row>
    <row r="364" spans="4:6">
      <c r="D364" s="39" t="s">
        <v>720</v>
      </c>
      <c r="E364" s="39" t="s">
        <v>654</v>
      </c>
      <c r="F364" s="39">
        <v>80849</v>
      </c>
    </row>
    <row r="365" spans="4:6">
      <c r="D365" s="39" t="s">
        <v>721</v>
      </c>
      <c r="E365" s="39" t="s">
        <v>655</v>
      </c>
      <c r="F365" s="39">
        <v>81081</v>
      </c>
    </row>
    <row r="366" spans="4:6">
      <c r="D366" s="39" t="s">
        <v>722</v>
      </c>
      <c r="E366" s="39" t="s">
        <v>656</v>
      </c>
      <c r="F366" s="39">
        <v>81313</v>
      </c>
    </row>
    <row r="367" spans="4:6">
      <c r="D367" s="39" t="s">
        <v>723</v>
      </c>
      <c r="E367" s="39" t="s">
        <v>657</v>
      </c>
      <c r="F367" s="39">
        <v>81545</v>
      </c>
    </row>
    <row r="368" spans="4:6">
      <c r="D368" s="39" t="s">
        <v>724</v>
      </c>
      <c r="E368" s="39" t="s">
        <v>658</v>
      </c>
      <c r="F368" s="39">
        <v>81777</v>
      </c>
    </row>
    <row r="369" spans="4:6">
      <c r="D369" s="39" t="s">
        <v>725</v>
      </c>
      <c r="E369" s="39" t="s">
        <v>659</v>
      </c>
      <c r="F369" s="39">
        <v>82009</v>
      </c>
    </row>
    <row r="370" spans="4:6">
      <c r="D370" s="39" t="s">
        <v>726</v>
      </c>
      <c r="E370" s="39" t="s">
        <v>660</v>
      </c>
      <c r="F370" s="39">
        <v>82241</v>
      </c>
    </row>
    <row r="371" spans="4:6">
      <c r="D371" s="39" t="s">
        <v>727</v>
      </c>
      <c r="E371" s="39" t="s">
        <v>661</v>
      </c>
      <c r="F371" s="39">
        <v>82473</v>
      </c>
    </row>
    <row r="372" spans="4:6">
      <c r="D372" s="39" t="s">
        <v>728</v>
      </c>
      <c r="E372" s="39" t="s">
        <v>662</v>
      </c>
      <c r="F372" s="39">
        <v>82705</v>
      </c>
    </row>
    <row r="373" spans="4:6">
      <c r="D373" s="39" t="s">
        <v>729</v>
      </c>
      <c r="E373" s="39" t="s">
        <v>663</v>
      </c>
      <c r="F373" s="39">
        <v>82937</v>
      </c>
    </row>
    <row r="374" spans="4:6">
      <c r="D374" s="39" t="s">
        <v>730</v>
      </c>
      <c r="E374" s="39" t="s">
        <v>664</v>
      </c>
      <c r="F374" s="39">
        <v>83169</v>
      </c>
    </row>
    <row r="375" spans="4:6">
      <c r="D375" s="39" t="s">
        <v>731</v>
      </c>
      <c r="E375" s="39" t="s">
        <v>665</v>
      </c>
      <c r="F375" s="39">
        <v>83401</v>
      </c>
    </row>
    <row r="376" spans="4:6">
      <c r="D376" s="39" t="s">
        <v>732</v>
      </c>
      <c r="E376" s="39" t="s">
        <v>666</v>
      </c>
      <c r="F376" s="39">
        <v>83633</v>
      </c>
    </row>
    <row r="377" spans="4:6">
      <c r="D377" s="39" t="s">
        <v>733</v>
      </c>
      <c r="E377" s="54" t="s">
        <v>819</v>
      </c>
      <c r="F377" s="39">
        <v>83865</v>
      </c>
    </row>
    <row r="378" spans="4:6">
      <c r="D378" s="39" t="s">
        <v>734</v>
      </c>
      <c r="E378" s="39" t="s">
        <v>667</v>
      </c>
      <c r="F378" s="39">
        <v>84097</v>
      </c>
    </row>
    <row r="379" spans="4:6">
      <c r="D379" s="39" t="s">
        <v>735</v>
      </c>
      <c r="E379" s="39" t="s">
        <v>668</v>
      </c>
      <c r="F379" s="39">
        <v>84329</v>
      </c>
    </row>
    <row r="380" spans="4:6">
      <c r="D380" s="39" t="s">
        <v>736</v>
      </c>
      <c r="E380" s="39" t="s">
        <v>669</v>
      </c>
      <c r="F380" s="39">
        <v>84561</v>
      </c>
    </row>
    <row r="381" spans="4:6">
      <c r="D381" s="39" t="s">
        <v>737</v>
      </c>
      <c r="E381" s="39" t="s">
        <v>670</v>
      </c>
      <c r="F381" s="39">
        <v>84793</v>
      </c>
    </row>
    <row r="382" spans="4:6">
      <c r="D382" s="39" t="s">
        <v>738</v>
      </c>
      <c r="E382" s="39" t="s">
        <v>671</v>
      </c>
      <c r="F382" s="39">
        <v>85025</v>
      </c>
    </row>
    <row r="383" spans="4:6">
      <c r="D383" s="39" t="s">
        <v>739</v>
      </c>
      <c r="E383" s="39" t="s">
        <v>672</v>
      </c>
      <c r="F383" s="39">
        <v>85257</v>
      </c>
    </row>
    <row r="384" spans="4:6">
      <c r="D384" s="39" t="s">
        <v>740</v>
      </c>
      <c r="E384" s="39" t="s">
        <v>673</v>
      </c>
      <c r="F384" s="39">
        <v>85489</v>
      </c>
    </row>
    <row r="385" spans="4:6">
      <c r="D385" s="39" t="s">
        <v>741</v>
      </c>
      <c r="E385" s="39" t="s">
        <v>674</v>
      </c>
      <c r="F385" s="39">
        <v>85721</v>
      </c>
    </row>
    <row r="386" spans="4:6">
      <c r="D386" s="39" t="s">
        <v>742</v>
      </c>
      <c r="E386" s="39" t="s">
        <v>675</v>
      </c>
      <c r="F386" s="39">
        <v>85953</v>
      </c>
    </row>
    <row r="387" spans="4:6">
      <c r="D387" s="39" t="s">
        <v>743</v>
      </c>
      <c r="E387" s="39" t="s">
        <v>676</v>
      </c>
      <c r="F387" s="39">
        <v>86185</v>
      </c>
    </row>
    <row r="388" spans="4:6">
      <c r="D388" s="39" t="s">
        <v>744</v>
      </c>
      <c r="E388" s="39" t="s">
        <v>677</v>
      </c>
      <c r="F388" s="39">
        <v>86417</v>
      </c>
    </row>
    <row r="389" spans="4:6">
      <c r="D389" s="39" t="s">
        <v>745</v>
      </c>
      <c r="E389" s="39" t="s">
        <v>678</v>
      </c>
      <c r="F389" s="39">
        <v>86649</v>
      </c>
    </row>
    <row r="390" spans="4:6">
      <c r="D390" s="39" t="s">
        <v>746</v>
      </c>
      <c r="E390" s="39" t="s">
        <v>679</v>
      </c>
      <c r="F390" s="39">
        <v>86881</v>
      </c>
    </row>
    <row r="391" spans="4:6">
      <c r="D391" s="39" t="s">
        <v>747</v>
      </c>
      <c r="E391" s="39" t="s">
        <v>680</v>
      </c>
      <c r="F391" s="39">
        <v>87113</v>
      </c>
    </row>
    <row r="392" spans="4:6">
      <c r="D392" s="39" t="s">
        <v>748</v>
      </c>
      <c r="E392" s="39" t="s">
        <v>681</v>
      </c>
      <c r="F392" s="39">
        <v>87345</v>
      </c>
    </row>
    <row r="393" spans="4:6">
      <c r="D393" s="39" t="s">
        <v>749</v>
      </c>
      <c r="E393" s="39" t="s">
        <v>682</v>
      </c>
      <c r="F393" s="39">
        <v>87577</v>
      </c>
    </row>
    <row r="394" spans="4:6">
      <c r="D394" s="39" t="s">
        <v>750</v>
      </c>
      <c r="E394" s="39" t="s">
        <v>683</v>
      </c>
      <c r="F394" s="39">
        <v>87809</v>
      </c>
    </row>
    <row r="395" spans="4:6">
      <c r="D395" s="39" t="s">
        <v>751</v>
      </c>
      <c r="E395" s="39" t="s">
        <v>684</v>
      </c>
      <c r="F395" s="39">
        <v>88041</v>
      </c>
    </row>
    <row r="396" spans="4:6">
      <c r="D396" s="39" t="s">
        <v>752</v>
      </c>
      <c r="E396" s="39" t="s">
        <v>685</v>
      </c>
      <c r="F396" s="39">
        <v>88273</v>
      </c>
    </row>
    <row r="397" spans="4:6">
      <c r="D397" s="39" t="s">
        <v>753</v>
      </c>
      <c r="E397" s="39" t="s">
        <v>686</v>
      </c>
      <c r="F397" s="39">
        <v>88505</v>
      </c>
    </row>
    <row r="398" spans="4:6">
      <c r="D398" s="39" t="s">
        <v>754</v>
      </c>
      <c r="E398" s="39" t="s">
        <v>687</v>
      </c>
      <c r="F398" s="39">
        <v>88737</v>
      </c>
    </row>
    <row r="399" spans="4:6">
      <c r="D399" s="39" t="s">
        <v>755</v>
      </c>
      <c r="E399" s="39" t="s">
        <v>688</v>
      </c>
      <c r="F399" s="39">
        <v>88969</v>
      </c>
    </row>
    <row r="400" spans="4:6">
      <c r="D400" s="39" t="s">
        <v>756</v>
      </c>
      <c r="E400" s="39" t="s">
        <v>689</v>
      </c>
      <c r="F400" s="39">
        <v>89201</v>
      </c>
    </row>
    <row r="401" spans="4:6">
      <c r="D401" s="39" t="s">
        <v>757</v>
      </c>
      <c r="E401" s="39" t="s">
        <v>690</v>
      </c>
      <c r="F401" s="39">
        <v>89433</v>
      </c>
    </row>
    <row r="402" spans="4:6">
      <c r="D402" s="39" t="s">
        <v>758</v>
      </c>
      <c r="E402" s="39" t="s">
        <v>691</v>
      </c>
      <c r="F402" s="39">
        <v>89665</v>
      </c>
    </row>
    <row r="403" spans="4:6">
      <c r="D403" s="39" t="s">
        <v>759</v>
      </c>
      <c r="E403" s="39" t="s">
        <v>692</v>
      </c>
      <c r="F403" s="39">
        <v>89897</v>
      </c>
    </row>
    <row r="404" spans="4:6">
      <c r="D404" s="39" t="s">
        <v>760</v>
      </c>
      <c r="E404" s="39" t="s">
        <v>693</v>
      </c>
      <c r="F404" s="39">
        <v>90129</v>
      </c>
    </row>
    <row r="405" spans="4:6">
      <c r="D405" s="39" t="s">
        <v>761</v>
      </c>
      <c r="E405" s="39" t="s">
        <v>694</v>
      </c>
      <c r="F405" s="39">
        <v>90361</v>
      </c>
    </row>
    <row r="406" spans="4:6">
      <c r="D406" s="39" t="s">
        <v>762</v>
      </c>
      <c r="E406" s="39" t="s">
        <v>694</v>
      </c>
      <c r="F406" s="39">
        <v>90593</v>
      </c>
    </row>
    <row r="407" spans="4:6">
      <c r="D407" s="39" t="s">
        <v>763</v>
      </c>
      <c r="E407" s="39" t="s">
        <v>695</v>
      </c>
      <c r="F407" s="39">
        <v>90825</v>
      </c>
    </row>
    <row r="408" spans="4:6">
      <c r="D408" s="39" t="s">
        <v>764</v>
      </c>
      <c r="E408" s="39" t="s">
        <v>696</v>
      </c>
      <c r="F408" s="39">
        <v>91057</v>
      </c>
    </row>
    <row r="409" spans="4:6">
      <c r="D409" s="39" t="s">
        <v>765</v>
      </c>
      <c r="E409" s="39" t="s">
        <v>697</v>
      </c>
      <c r="F409" s="39">
        <v>91289</v>
      </c>
    </row>
    <row r="410" spans="4:6">
      <c r="D410" s="39" t="s">
        <v>766</v>
      </c>
      <c r="E410" s="39" t="s">
        <v>698</v>
      </c>
      <c r="F410" s="39">
        <v>91521</v>
      </c>
    </row>
    <row r="411" spans="4:6">
      <c r="D411" s="39" t="s">
        <v>767</v>
      </c>
      <c r="E411" s="39" t="s">
        <v>699</v>
      </c>
      <c r="F411" s="39">
        <v>91753</v>
      </c>
    </row>
    <row r="412" spans="4:6">
      <c r="D412" s="39" t="s">
        <v>768</v>
      </c>
      <c r="E412" s="54" t="s">
        <v>820</v>
      </c>
      <c r="F412" s="39">
        <v>91985</v>
      </c>
    </row>
    <row r="413" spans="4:6">
      <c r="D413" s="67"/>
      <c r="E413" s="67" t="s">
        <v>889</v>
      </c>
      <c r="F413" s="67"/>
    </row>
    <row r="414" spans="4:6">
      <c r="D414" s="54" t="s">
        <v>891</v>
      </c>
      <c r="E414" s="39" t="s">
        <v>769</v>
      </c>
      <c r="F414" s="39">
        <v>92217</v>
      </c>
    </row>
    <row r="415" spans="4:6">
      <c r="D415" s="54" t="s">
        <v>892</v>
      </c>
      <c r="E415" s="39" t="s">
        <v>770</v>
      </c>
      <c r="F415" s="39">
        <v>92449</v>
      </c>
    </row>
    <row r="416" spans="4:6">
      <c r="D416" s="54" t="s">
        <v>893</v>
      </c>
      <c r="E416" s="54" t="s">
        <v>821</v>
      </c>
      <c r="F416" s="39">
        <v>92681</v>
      </c>
    </row>
    <row r="417" spans="4:6">
      <c r="D417" s="54" t="s">
        <v>894</v>
      </c>
      <c r="E417" s="54" t="s">
        <v>822</v>
      </c>
      <c r="F417" s="39">
        <v>92913</v>
      </c>
    </row>
    <row r="418" spans="4:6">
      <c r="D418" s="54" t="s">
        <v>895</v>
      </c>
      <c r="E418" s="54" t="s">
        <v>823</v>
      </c>
      <c r="F418" s="39">
        <v>93145</v>
      </c>
    </row>
    <row r="419" spans="4:6">
      <c r="D419" s="54" t="s">
        <v>896</v>
      </c>
      <c r="E419" s="54" t="s">
        <v>824</v>
      </c>
      <c r="F419" s="39">
        <v>93377</v>
      </c>
    </row>
    <row r="420" spans="4:6">
      <c r="D420" s="54" t="s">
        <v>897</v>
      </c>
      <c r="E420" s="54" t="s">
        <v>825</v>
      </c>
      <c r="F420" s="39">
        <v>93609</v>
      </c>
    </row>
    <row r="421" spans="4:6">
      <c r="D421" s="54" t="s">
        <v>898</v>
      </c>
      <c r="E421" s="54" t="s">
        <v>826</v>
      </c>
      <c r="F421" s="39">
        <v>93841</v>
      </c>
    </row>
    <row r="422" spans="4:6">
      <c r="D422" s="54" t="s">
        <v>899</v>
      </c>
      <c r="E422" s="54" t="s">
        <v>827</v>
      </c>
      <c r="F422" s="39">
        <v>94073</v>
      </c>
    </row>
    <row r="423" spans="4:6">
      <c r="D423" s="54" t="s">
        <v>900</v>
      </c>
      <c r="E423" s="54" t="s">
        <v>828</v>
      </c>
      <c r="F423" s="39">
        <v>94305</v>
      </c>
    </row>
    <row r="424" spans="4:6">
      <c r="D424" s="54" t="s">
        <v>901</v>
      </c>
      <c r="E424" s="54" t="s">
        <v>829</v>
      </c>
      <c r="F424" s="39">
        <v>94537</v>
      </c>
    </row>
    <row r="425" spans="4:6">
      <c r="D425" s="54" t="s">
        <v>902</v>
      </c>
      <c r="E425" s="54" t="s">
        <v>830</v>
      </c>
      <c r="F425" s="39">
        <v>94769</v>
      </c>
    </row>
    <row r="426" spans="4:6">
      <c r="D426" s="54" t="s">
        <v>903</v>
      </c>
      <c r="E426" s="54" t="s">
        <v>831</v>
      </c>
      <c r="F426" s="39">
        <v>95001</v>
      </c>
    </row>
    <row r="427" spans="4:6">
      <c r="D427" s="54" t="s">
        <v>904</v>
      </c>
      <c r="E427" s="54" t="s">
        <v>832</v>
      </c>
      <c r="F427" s="39">
        <v>95233</v>
      </c>
    </row>
    <row r="428" spans="4:6">
      <c r="D428" s="54" t="s">
        <v>905</v>
      </c>
      <c r="E428" s="54" t="s">
        <v>833</v>
      </c>
      <c r="F428" s="39">
        <v>95465</v>
      </c>
    </row>
    <row r="429" spans="4:6">
      <c r="D429" s="54" t="s">
        <v>906</v>
      </c>
      <c r="E429" s="54" t="s">
        <v>834</v>
      </c>
      <c r="F429" s="39">
        <v>95697</v>
      </c>
    </row>
    <row r="430" spans="4:6">
      <c r="D430" s="54" t="s">
        <v>907</v>
      </c>
      <c r="E430" s="54" t="s">
        <v>835</v>
      </c>
      <c r="F430" s="39">
        <v>95929</v>
      </c>
    </row>
    <row r="431" spans="4:6">
      <c r="D431" s="54" t="s">
        <v>908</v>
      </c>
      <c r="E431" s="54" t="s">
        <v>836</v>
      </c>
      <c r="F431" s="39">
        <v>96161</v>
      </c>
    </row>
    <row r="432" spans="4:6">
      <c r="D432" s="54" t="s">
        <v>909</v>
      </c>
      <c r="E432" s="39" t="s">
        <v>771</v>
      </c>
      <c r="F432" s="39">
        <v>96393</v>
      </c>
    </row>
    <row r="433" spans="4:6">
      <c r="D433" s="54" t="s">
        <v>910</v>
      </c>
      <c r="E433" s="39" t="s">
        <v>772</v>
      </c>
      <c r="F433" s="39">
        <v>96625</v>
      </c>
    </row>
    <row r="434" spans="4:6">
      <c r="D434" s="54" t="s">
        <v>911</v>
      </c>
      <c r="E434" s="39" t="s">
        <v>773</v>
      </c>
      <c r="F434" s="39">
        <v>96857</v>
      </c>
    </row>
    <row r="435" spans="4:6">
      <c r="D435" s="54" t="s">
        <v>912</v>
      </c>
      <c r="E435" s="54" t="s">
        <v>837</v>
      </c>
      <c r="F435" s="39">
        <v>97089</v>
      </c>
    </row>
    <row r="436" spans="4:6">
      <c r="D436" s="54" t="s">
        <v>913</v>
      </c>
      <c r="E436" s="54" t="s">
        <v>838</v>
      </c>
      <c r="F436" s="39">
        <v>97321</v>
      </c>
    </row>
    <row r="437" spans="4:6">
      <c r="D437" s="54" t="s">
        <v>914</v>
      </c>
      <c r="E437" s="54" t="s">
        <v>839</v>
      </c>
      <c r="F437" s="39">
        <v>97553</v>
      </c>
    </row>
    <row r="438" spans="4:6">
      <c r="D438" s="54" t="s">
        <v>915</v>
      </c>
      <c r="E438" s="39" t="s">
        <v>774</v>
      </c>
      <c r="F438" s="39">
        <v>97785</v>
      </c>
    </row>
    <row r="439" spans="4:6">
      <c r="D439" s="54" t="s">
        <v>916</v>
      </c>
      <c r="E439" s="54" t="s">
        <v>840</v>
      </c>
      <c r="F439" s="39">
        <v>98017</v>
      </c>
    </row>
    <row r="440" spans="4:6">
      <c r="D440" s="54" t="s">
        <v>917</v>
      </c>
      <c r="E440" s="54" t="s">
        <v>841</v>
      </c>
      <c r="F440" s="39">
        <v>98249</v>
      </c>
    </row>
    <row r="441" spans="4:6">
      <c r="D441" s="54" t="s">
        <v>918</v>
      </c>
      <c r="E441" s="54" t="s">
        <v>842</v>
      </c>
      <c r="F441" s="39">
        <v>98481</v>
      </c>
    </row>
    <row r="442" spans="4:6">
      <c r="D442" s="54" t="s">
        <v>919</v>
      </c>
      <c r="E442" s="54" t="s">
        <v>843</v>
      </c>
      <c r="F442" s="39">
        <v>98713</v>
      </c>
    </row>
    <row r="443" spans="4:6">
      <c r="D443" s="54" t="s">
        <v>920</v>
      </c>
      <c r="E443" s="54" t="s">
        <v>844</v>
      </c>
      <c r="F443" s="39">
        <v>98945</v>
      </c>
    </row>
    <row r="444" spans="4:6">
      <c r="D444" s="54" t="s">
        <v>921</v>
      </c>
      <c r="E444" s="54" t="s">
        <v>845</v>
      </c>
      <c r="F444" s="39">
        <v>99177</v>
      </c>
    </row>
    <row r="445" spans="4:6">
      <c r="D445" s="54" t="s">
        <v>922</v>
      </c>
      <c r="E445" s="54" t="s">
        <v>846</v>
      </c>
      <c r="F445" s="39">
        <v>99409</v>
      </c>
    </row>
    <row r="446" spans="4:6">
      <c r="D446" s="54" t="s">
        <v>923</v>
      </c>
      <c r="E446" s="54" t="s">
        <v>847</v>
      </c>
      <c r="F446" s="39">
        <v>99641</v>
      </c>
    </row>
    <row r="447" spans="4:6">
      <c r="D447" s="54" t="s">
        <v>924</v>
      </c>
      <c r="E447" s="54" t="s">
        <v>848</v>
      </c>
      <c r="F447" s="39">
        <v>99873</v>
      </c>
    </row>
    <row r="448" spans="4:6">
      <c r="D448" s="54" t="s">
        <v>925</v>
      </c>
      <c r="E448" s="39" t="s">
        <v>775</v>
      </c>
      <c r="F448" s="39">
        <v>100105</v>
      </c>
    </row>
    <row r="449" spans="4:6">
      <c r="D449" s="54" t="s">
        <v>926</v>
      </c>
      <c r="E449" s="39" t="s">
        <v>776</v>
      </c>
      <c r="F449" s="39">
        <v>100337</v>
      </c>
    </row>
    <row r="450" spans="4:6">
      <c r="D450" s="54" t="s">
        <v>927</v>
      </c>
      <c r="E450" s="39" t="s">
        <v>777</v>
      </c>
      <c r="F450" s="39">
        <v>100569</v>
      </c>
    </row>
    <row r="451" spans="4:6">
      <c r="D451" s="54" t="s">
        <v>928</v>
      </c>
      <c r="E451" s="39" t="s">
        <v>778</v>
      </c>
      <c r="F451" s="39">
        <v>100801</v>
      </c>
    </row>
    <row r="452" spans="4:6">
      <c r="D452" s="54" t="s">
        <v>929</v>
      </c>
      <c r="E452" s="39" t="s">
        <v>779</v>
      </c>
      <c r="F452" s="39">
        <v>101033</v>
      </c>
    </row>
    <row r="453" spans="4:6">
      <c r="D453" s="54" t="s">
        <v>930</v>
      </c>
      <c r="E453" s="54" t="s">
        <v>849</v>
      </c>
      <c r="F453" s="39">
        <v>101265</v>
      </c>
    </row>
    <row r="454" spans="4:6">
      <c r="D454" s="54" t="s">
        <v>931</v>
      </c>
      <c r="E454" s="54" t="s">
        <v>850</v>
      </c>
      <c r="F454" s="39">
        <v>101497</v>
      </c>
    </row>
    <row r="455" spans="4:6">
      <c r="D455" s="54" t="s">
        <v>932</v>
      </c>
      <c r="E455" s="54" t="s">
        <v>851</v>
      </c>
      <c r="F455" s="39">
        <v>101729</v>
      </c>
    </row>
    <row r="456" spans="4:6">
      <c r="D456" s="54" t="s">
        <v>933</v>
      </c>
      <c r="E456" s="54" t="s">
        <v>780</v>
      </c>
      <c r="F456" s="39">
        <v>101961</v>
      </c>
    </row>
    <row r="457" spans="4:6">
      <c r="D457" s="54" t="s">
        <v>934</v>
      </c>
      <c r="E457" s="54" t="s">
        <v>781</v>
      </c>
      <c r="F457" s="39">
        <v>102193</v>
      </c>
    </row>
    <row r="458" spans="4:6">
      <c r="D458" s="54" t="s">
        <v>935</v>
      </c>
      <c r="E458" s="54" t="s">
        <v>852</v>
      </c>
      <c r="F458" s="39">
        <v>102425</v>
      </c>
    </row>
    <row r="459" spans="4:6">
      <c r="D459" s="54" t="s">
        <v>936</v>
      </c>
      <c r="E459" s="39" t="s">
        <v>786</v>
      </c>
      <c r="F459" s="39">
        <v>102657</v>
      </c>
    </row>
    <row r="460" spans="4:6">
      <c r="D460" s="54" t="s">
        <v>937</v>
      </c>
      <c r="E460" s="39" t="s">
        <v>787</v>
      </c>
      <c r="F460" s="39">
        <v>102889</v>
      </c>
    </row>
    <row r="461" spans="4:6">
      <c r="D461" s="54" t="s">
        <v>938</v>
      </c>
      <c r="E461" s="39" t="s">
        <v>788</v>
      </c>
      <c r="F461" s="39">
        <v>103121</v>
      </c>
    </row>
    <row r="462" spans="4:6">
      <c r="D462" s="54" t="s">
        <v>939</v>
      </c>
      <c r="E462" s="54" t="s">
        <v>854</v>
      </c>
      <c r="F462" s="39">
        <v>103353</v>
      </c>
    </row>
    <row r="463" spans="4:6">
      <c r="D463" s="54" t="s">
        <v>940</v>
      </c>
      <c r="E463" s="54" t="s">
        <v>853</v>
      </c>
      <c r="F463" s="39">
        <v>103585</v>
      </c>
    </row>
    <row r="464" spans="4:6">
      <c r="D464" s="54" t="s">
        <v>941</v>
      </c>
      <c r="E464" s="54" t="s">
        <v>782</v>
      </c>
      <c r="F464" s="39">
        <v>103817</v>
      </c>
    </row>
    <row r="465" spans="4:6">
      <c r="D465" s="54" t="s">
        <v>942</v>
      </c>
      <c r="E465" s="54" t="s">
        <v>855</v>
      </c>
      <c r="F465" s="39">
        <v>104049</v>
      </c>
    </row>
    <row r="466" spans="4:6">
      <c r="D466" s="54" t="s">
        <v>943</v>
      </c>
      <c r="E466" s="54" t="s">
        <v>856</v>
      </c>
      <c r="F466" s="39">
        <v>104281</v>
      </c>
    </row>
    <row r="467" spans="4:6">
      <c r="D467" s="54" t="s">
        <v>944</v>
      </c>
      <c r="E467" s="54" t="s">
        <v>857</v>
      </c>
      <c r="F467" s="39">
        <v>104513</v>
      </c>
    </row>
    <row r="468" spans="4:6">
      <c r="D468" s="54" t="s">
        <v>945</v>
      </c>
      <c r="E468" s="54" t="s">
        <v>858</v>
      </c>
      <c r="F468" s="39">
        <v>104745</v>
      </c>
    </row>
    <row r="469" spans="4:6">
      <c r="D469" s="54" t="s">
        <v>946</v>
      </c>
      <c r="E469" s="54" t="s">
        <v>859</v>
      </c>
      <c r="F469" s="39">
        <v>104977</v>
      </c>
    </row>
    <row r="470" spans="4:6">
      <c r="D470" s="54" t="s">
        <v>947</v>
      </c>
      <c r="E470" s="54" t="s">
        <v>860</v>
      </c>
      <c r="F470" s="39">
        <v>105209</v>
      </c>
    </row>
    <row r="471" spans="4:6">
      <c r="D471" s="54" t="s">
        <v>948</v>
      </c>
      <c r="E471" s="54" t="s">
        <v>861</v>
      </c>
      <c r="F471" s="39">
        <v>105441</v>
      </c>
    </row>
    <row r="472" spans="4:6">
      <c r="D472" s="54" t="s">
        <v>949</v>
      </c>
      <c r="E472" s="54" t="s">
        <v>862</v>
      </c>
      <c r="F472" s="39">
        <v>105673</v>
      </c>
    </row>
    <row r="473" spans="4:6">
      <c r="D473" s="54" t="s">
        <v>950</v>
      </c>
      <c r="E473" s="39" t="s">
        <v>783</v>
      </c>
      <c r="F473" s="39">
        <v>105905</v>
      </c>
    </row>
    <row r="474" spans="4:6">
      <c r="D474" s="54" t="s">
        <v>951</v>
      </c>
      <c r="E474" s="39" t="s">
        <v>685</v>
      </c>
      <c r="F474" s="39">
        <v>106137</v>
      </c>
    </row>
    <row r="475" spans="4:6">
      <c r="D475" s="54" t="s">
        <v>952</v>
      </c>
      <c r="E475" s="39" t="s">
        <v>784</v>
      </c>
      <c r="F475" s="39">
        <v>106369</v>
      </c>
    </row>
    <row r="476" spans="4:6">
      <c r="D476" s="54" t="s">
        <v>953</v>
      </c>
      <c r="E476" s="39" t="s">
        <v>785</v>
      </c>
      <c r="F476" s="39">
        <v>106601</v>
      </c>
    </row>
  </sheetData>
  <sheetProtection selectLockedCells="1"/>
  <mergeCells count="5">
    <mergeCell ref="F4:F5"/>
    <mergeCell ref="D1:D2"/>
    <mergeCell ref="D4:D5"/>
    <mergeCell ref="E1:E2"/>
    <mergeCell ref="E4:E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P34"/>
  <sheetViews>
    <sheetView showGridLines="0" tabSelected="1" topLeftCell="D1" zoomScaleSheetLayoutView="90" workbookViewId="0">
      <pane ySplit="8" topLeftCell="A9" activePane="bottomLeft" state="frozen"/>
      <selection activeCell="G9" sqref="G9"/>
      <selection pane="bottomLeft" activeCell="G20" sqref="G20"/>
    </sheetView>
  </sheetViews>
  <sheetFormatPr baseColWidth="10" defaultRowHeight="15"/>
  <cols>
    <col min="1" max="1" width="15.85546875" customWidth="1"/>
    <col min="2" max="2" width="40.7109375" customWidth="1"/>
    <col min="3" max="3" width="18.7109375" customWidth="1"/>
    <col min="4" max="7" width="20.7109375" customWidth="1"/>
    <col min="8" max="10" width="20.7109375" style="17" customWidth="1"/>
    <col min="11" max="11" width="27.85546875" customWidth="1"/>
  </cols>
  <sheetData>
    <row r="2" spans="1:16" ht="30" customHeight="1">
      <c r="C2" s="75" t="str">
        <f>Données!$E$1</f>
        <v>CLUB HOUSE BOUSKOURA</v>
      </c>
      <c r="D2" s="75"/>
      <c r="E2" s="75"/>
      <c r="F2" s="75"/>
      <c r="G2" s="75"/>
      <c r="H2" s="75"/>
      <c r="K2" s="17"/>
      <c r="L2" s="1"/>
      <c r="M2" s="1"/>
      <c r="N2" s="1"/>
      <c r="O2" s="1"/>
      <c r="P2" s="1"/>
    </row>
    <row r="3" spans="1:16">
      <c r="G3" s="17"/>
      <c r="K3" s="17"/>
    </row>
    <row r="4" spans="1:16" ht="15" customHeight="1">
      <c r="C4" s="107" t="s">
        <v>18</v>
      </c>
      <c r="D4" s="107"/>
      <c r="E4" s="107"/>
      <c r="F4" s="107"/>
      <c r="G4" s="103" t="str">
        <f ca="1">MID($I$8,1,SEARCH("-",$I$8,1)-1)</f>
        <v>Février</v>
      </c>
      <c r="H4" s="105" t="str">
        <f ca="1">MID($I$8,SEARCH("|",SUBSTITUTE($I$8,"-","|",LEN($I$8)-LEN(SUBSTITUTE($I$8,"-",""))))+1,99)</f>
        <v>2015</v>
      </c>
      <c r="K4" s="17"/>
    </row>
    <row r="5" spans="1:16" ht="15" customHeight="1">
      <c r="C5" s="107"/>
      <c r="D5" s="107"/>
      <c r="E5" s="107"/>
      <c r="F5" s="107"/>
      <c r="G5" s="104"/>
      <c r="H5" s="106"/>
      <c r="K5" s="17"/>
    </row>
    <row r="6" spans="1:16">
      <c r="G6" s="17"/>
      <c r="K6" s="17"/>
    </row>
    <row r="7" spans="1:16" ht="15.75" thickBot="1">
      <c r="G7" s="17"/>
      <c r="K7" s="17"/>
    </row>
    <row r="8" spans="1:16" ht="20.25" customHeight="1">
      <c r="A8" s="15" t="s">
        <v>9</v>
      </c>
      <c r="B8" s="16" t="s">
        <v>10</v>
      </c>
      <c r="C8" s="16" t="s">
        <v>11</v>
      </c>
      <c r="D8" s="38" t="s">
        <v>12</v>
      </c>
      <c r="E8" s="16" t="s">
        <v>13</v>
      </c>
      <c r="F8" s="16" t="s">
        <v>14</v>
      </c>
      <c r="G8" s="16" t="s">
        <v>8</v>
      </c>
      <c r="H8" s="36" t="s">
        <v>15</v>
      </c>
      <c r="I8" s="37" t="str">
        <f ca="1">MID(CELL("filename",A1),FIND("]",CELL("filename",A1))+1,LEN(CELL("filename",A1))-FIND("]",CELL("filename",A1)))</f>
        <v>Février-2015</v>
      </c>
      <c r="J8" s="36" t="s">
        <v>16</v>
      </c>
      <c r="K8" s="31" t="s">
        <v>17</v>
      </c>
    </row>
    <row r="9" spans="1:16">
      <c r="A9" s="55" t="s">
        <v>505</v>
      </c>
      <c r="B9" s="24" t="str">
        <f t="shared" ref="B9:B34" ca="1" si="0">IFERROR(IF($A9&lt;&gt;"",VLOOKUP($A9,Matos,2,0),""),"")</f>
        <v>Coffrage poteau aile de moulin 2,50m</v>
      </c>
      <c r="C9" s="45">
        <v>2</v>
      </c>
      <c r="D9" s="42">
        <v>42045</v>
      </c>
      <c r="E9" s="42"/>
      <c r="F9" s="44">
        <f>IF($A9="","",IF(AND($H9="",$E9=""),DAY(DATE(IF(MONTH($D9)=12,YEAR($D9)+1,YEAR($D9)),IF(MONTH($D9)+1&lt;13,MONTH($D9)+1,1),1)-$D9),IF(AND($E9&lt;&gt;"",YEAR($D9)&lt;=YEAR($E9),NOT(MONTH($D9)=MONTH($E9)),MONTH($E9)=MONTH($I$8)),DAY(DATE(YEAR($E9),MONTH($E9)+1,0))-DAY(DATE(IF(MONTH($E9)=12,YEAR($E9)+1,YEAR($E9)),IF(MONTH($E9)+1&lt;13,MONTH($E9)+1,1),1)-$E9),IF(AND($E9&lt;&gt;"",YEAR($D9)&lt;=YEAR($E9),(MONTH($D9)=MONTH($E9))),DATEDIF($D9,$E9,"md"),DAY(DATE(YEAR($I$8),MONTH($I$8)+1,0))))))</f>
        <v>19</v>
      </c>
      <c r="G9" s="43">
        <f t="shared" ref="G9:G34" ca="1" si="1">IFERROR(IF($A9&lt;&gt;"",VLOOKUP($A9,Matos,3,0),""),"")</f>
        <v>46513</v>
      </c>
      <c r="H9" s="43"/>
      <c r="I9" s="43">
        <f ca="1">IFERROR(SUM($G9/DAY(DATE(YEAR($I$8),MONTH($I$8)+1,0)))*$F9*$C9,"")</f>
        <v>63124.78571428571</v>
      </c>
      <c r="J9" s="43">
        <f ca="1">IF(SUM($H9:$I9)=0,"",SUM($H9:$I9))</f>
        <v>63124.78571428571</v>
      </c>
      <c r="K9" s="25"/>
    </row>
    <row r="10" spans="1:16">
      <c r="A10" s="56" t="s">
        <v>509</v>
      </c>
      <c r="B10" s="24" t="str">
        <f t="shared" ca="1" si="0"/>
        <v>Banchette 0,35 x 1,50</v>
      </c>
      <c r="C10" s="45">
        <v>3</v>
      </c>
      <c r="D10" s="42">
        <v>42048</v>
      </c>
      <c r="E10" s="42"/>
      <c r="F10" s="44">
        <f t="shared" ref="F10:F34" si="2">IF($A10="","",IF(AND($H10="",$E10=""),DAY(DATE(IF(MONTH($D10)=12,YEAR($D10)+1,YEAR($D10)),IF(MONTH($D10)+1&lt;13,MONTH($D10)+1,1),1)-$D10),IF(AND($E10&lt;&gt;"",YEAR($D10)&lt;=YEAR($E10),NOT(MONTH($D10)=MONTH($E10)),MONTH($E10)=MONTH($I$8)),DAY(DATE(YEAR($E10),MONTH($E10)+1,0))-DAY(DATE(IF(MONTH($E10)=12,YEAR($E10)+1,YEAR($E10)),IF(MONTH($E10)+1&lt;13,MONTH($E10)+1,1),1)-$E10),IF(AND($E10&lt;&gt;"",YEAR($D10)&lt;=YEAR($E10),(MONTH($D10)=MONTH($E10))),DATEDIF($D10,$E10,"md"),DAY(DATE(YEAR($I$8),MONTH($I$8)+1,0))))))</f>
        <v>16</v>
      </c>
      <c r="G10" s="43">
        <f t="shared" ca="1" si="1"/>
        <v>47441</v>
      </c>
      <c r="H10" s="43"/>
      <c r="I10" s="43">
        <f t="shared" ref="I10:I34" ca="1" si="3">IFERROR(SUM($G10/DAY(DATE(YEAR($I$8),MONTH($I$8)+1,0)))*$F10*$C10,"")</f>
        <v>81327.42857142858</v>
      </c>
      <c r="J10" s="43">
        <f t="shared" ref="J10:J34" ca="1" si="4">IF(SUM($H10:$I10)=0,"",SUM($H10:$I10))</f>
        <v>81327.42857142858</v>
      </c>
      <c r="K10" s="25"/>
    </row>
    <row r="11" spans="1:16">
      <c r="A11" s="5" t="s">
        <v>33</v>
      </c>
      <c r="B11" s="24" t="str">
        <f t="shared" ca="1" si="0"/>
        <v>PICKUP</v>
      </c>
      <c r="C11" s="45">
        <v>4</v>
      </c>
      <c r="D11" s="42">
        <v>42050</v>
      </c>
      <c r="E11" s="42"/>
      <c r="F11" s="44">
        <f t="shared" si="2"/>
        <v>14</v>
      </c>
      <c r="G11" s="43">
        <f t="shared" ca="1" si="1"/>
        <v>809</v>
      </c>
      <c r="H11" s="43"/>
      <c r="I11" s="43">
        <f t="shared" ca="1" si="3"/>
        <v>1618</v>
      </c>
      <c r="J11" s="43">
        <f t="shared" ca="1" si="4"/>
        <v>1618</v>
      </c>
      <c r="K11" s="25"/>
    </row>
    <row r="12" spans="1:16">
      <c r="A12" s="53" t="s">
        <v>39</v>
      </c>
      <c r="B12" s="24" t="str">
        <f t="shared" ca="1" si="0"/>
        <v xml:space="preserve">C4 </v>
      </c>
      <c r="C12" s="45">
        <v>6</v>
      </c>
      <c r="D12" s="42">
        <v>42047</v>
      </c>
      <c r="E12" s="42"/>
      <c r="F12" s="44">
        <f t="shared" si="2"/>
        <v>17</v>
      </c>
      <c r="G12" s="43">
        <f t="shared" ca="1" si="1"/>
        <v>2201</v>
      </c>
      <c r="H12" s="43"/>
      <c r="I12" s="43">
        <f t="shared" ca="1" si="3"/>
        <v>8017.9285714285725</v>
      </c>
      <c r="J12" s="43">
        <f t="shared" ca="1" si="4"/>
        <v>8017.9285714285725</v>
      </c>
      <c r="K12" s="25"/>
    </row>
    <row r="13" spans="1:16">
      <c r="A13" s="5"/>
      <c r="B13" s="24" t="str">
        <f t="shared" si="0"/>
        <v/>
      </c>
      <c r="C13" s="45"/>
      <c r="D13" s="42"/>
      <c r="E13" s="42"/>
      <c r="F13" s="44" t="str">
        <f t="shared" si="2"/>
        <v/>
      </c>
      <c r="G13" s="43" t="str">
        <f t="shared" si="1"/>
        <v/>
      </c>
      <c r="H13" s="43"/>
      <c r="I13" s="43" t="str">
        <f t="shared" ca="1" si="3"/>
        <v/>
      </c>
      <c r="J13" s="43" t="str">
        <f t="shared" ca="1" si="4"/>
        <v/>
      </c>
      <c r="K13" s="25"/>
    </row>
    <row r="14" spans="1:16">
      <c r="A14" s="5"/>
      <c r="B14" s="24" t="str">
        <f t="shared" si="0"/>
        <v/>
      </c>
      <c r="C14" s="45"/>
      <c r="D14" s="42"/>
      <c r="E14" s="42"/>
      <c r="F14" s="44" t="str">
        <f t="shared" si="2"/>
        <v/>
      </c>
      <c r="G14" s="43" t="str">
        <f t="shared" si="1"/>
        <v/>
      </c>
      <c r="H14" s="43"/>
      <c r="I14" s="43" t="str">
        <f t="shared" ca="1" si="3"/>
        <v/>
      </c>
      <c r="J14" s="43" t="str">
        <f t="shared" ca="1" si="4"/>
        <v/>
      </c>
      <c r="K14" s="25"/>
    </row>
    <row r="15" spans="1:16">
      <c r="A15" s="5"/>
      <c r="B15" s="24" t="str">
        <f t="shared" si="0"/>
        <v/>
      </c>
      <c r="C15" s="45"/>
      <c r="D15" s="42"/>
      <c r="E15" s="42"/>
      <c r="F15" s="44" t="str">
        <f t="shared" si="2"/>
        <v/>
      </c>
      <c r="G15" s="43" t="str">
        <f t="shared" si="1"/>
        <v/>
      </c>
      <c r="H15" s="43"/>
      <c r="I15" s="43" t="str">
        <f t="shared" ca="1" si="3"/>
        <v/>
      </c>
      <c r="J15" s="43" t="str">
        <f t="shared" ca="1" si="4"/>
        <v/>
      </c>
      <c r="K15" s="25"/>
    </row>
    <row r="16" spans="1:16">
      <c r="A16" s="5"/>
      <c r="B16" s="24" t="str">
        <f t="shared" si="0"/>
        <v/>
      </c>
      <c r="C16" s="45"/>
      <c r="D16" s="42"/>
      <c r="E16" s="42"/>
      <c r="F16" s="44" t="str">
        <f t="shared" si="2"/>
        <v/>
      </c>
      <c r="G16" s="43" t="str">
        <f t="shared" si="1"/>
        <v/>
      </c>
      <c r="H16" s="43"/>
      <c r="I16" s="43" t="str">
        <f t="shared" ca="1" si="3"/>
        <v/>
      </c>
      <c r="J16" s="43" t="str">
        <f t="shared" ca="1" si="4"/>
        <v/>
      </c>
      <c r="K16" s="25"/>
    </row>
    <row r="17" spans="1:11">
      <c r="A17" s="5"/>
      <c r="B17" s="24" t="str">
        <f t="shared" si="0"/>
        <v/>
      </c>
      <c r="C17" s="45"/>
      <c r="D17" s="42"/>
      <c r="E17" s="42"/>
      <c r="F17" s="44" t="str">
        <f t="shared" si="2"/>
        <v/>
      </c>
      <c r="G17" s="43" t="str">
        <f t="shared" si="1"/>
        <v/>
      </c>
      <c r="H17" s="43"/>
      <c r="I17" s="43" t="str">
        <f t="shared" ca="1" si="3"/>
        <v/>
      </c>
      <c r="J17" s="43" t="str">
        <f t="shared" ca="1" si="4"/>
        <v/>
      </c>
      <c r="K17" s="25"/>
    </row>
    <row r="18" spans="1:11">
      <c r="A18" s="5"/>
      <c r="B18" s="24" t="str">
        <f t="shared" si="0"/>
        <v/>
      </c>
      <c r="C18" s="45"/>
      <c r="D18" s="42"/>
      <c r="E18" s="42"/>
      <c r="F18" s="44" t="str">
        <f t="shared" si="2"/>
        <v/>
      </c>
      <c r="G18" s="43" t="str">
        <f t="shared" si="1"/>
        <v/>
      </c>
      <c r="H18" s="43"/>
      <c r="I18" s="43" t="str">
        <f t="shared" ca="1" si="3"/>
        <v/>
      </c>
      <c r="J18" s="43" t="str">
        <f t="shared" ca="1" si="4"/>
        <v/>
      </c>
      <c r="K18" s="25"/>
    </row>
    <row r="19" spans="1:11">
      <c r="A19" s="5"/>
      <c r="B19" s="24" t="str">
        <f t="shared" si="0"/>
        <v/>
      </c>
      <c r="C19" s="45"/>
      <c r="D19" s="42"/>
      <c r="E19" s="42"/>
      <c r="F19" s="44" t="str">
        <f t="shared" si="2"/>
        <v/>
      </c>
      <c r="G19" s="43" t="str">
        <f t="shared" si="1"/>
        <v/>
      </c>
      <c r="H19" s="43"/>
      <c r="I19" s="43" t="str">
        <f t="shared" ca="1" si="3"/>
        <v/>
      </c>
      <c r="J19" s="43" t="str">
        <f t="shared" ca="1" si="4"/>
        <v/>
      </c>
      <c r="K19" s="25"/>
    </row>
    <row r="20" spans="1:11">
      <c r="A20" s="5"/>
      <c r="B20" s="24" t="str">
        <f t="shared" si="0"/>
        <v/>
      </c>
      <c r="C20" s="45"/>
      <c r="D20" s="42"/>
      <c r="E20" s="42"/>
      <c r="F20" s="44" t="str">
        <f t="shared" si="2"/>
        <v/>
      </c>
      <c r="G20" s="43" t="str">
        <f t="shared" si="1"/>
        <v/>
      </c>
      <c r="H20" s="43"/>
      <c r="I20" s="43" t="str">
        <f t="shared" ca="1" si="3"/>
        <v/>
      </c>
      <c r="J20" s="43" t="str">
        <f t="shared" ca="1" si="4"/>
        <v/>
      </c>
      <c r="K20" s="25"/>
    </row>
    <row r="21" spans="1:11">
      <c r="A21" s="5"/>
      <c r="B21" s="24" t="str">
        <f t="shared" si="0"/>
        <v/>
      </c>
      <c r="C21" s="45"/>
      <c r="D21" s="42"/>
      <c r="E21" s="42"/>
      <c r="F21" s="44" t="str">
        <f t="shared" si="2"/>
        <v/>
      </c>
      <c r="G21" s="43" t="str">
        <f t="shared" si="1"/>
        <v/>
      </c>
      <c r="H21" s="43"/>
      <c r="I21" s="43" t="str">
        <f t="shared" ca="1" si="3"/>
        <v/>
      </c>
      <c r="J21" s="43" t="str">
        <f t="shared" ca="1" si="4"/>
        <v/>
      </c>
      <c r="K21" s="25"/>
    </row>
    <row r="22" spans="1:11">
      <c r="A22" s="5"/>
      <c r="B22" s="24" t="str">
        <f t="shared" si="0"/>
        <v/>
      </c>
      <c r="C22" s="45"/>
      <c r="D22" s="42"/>
      <c r="E22" s="42"/>
      <c r="F22" s="44" t="str">
        <f t="shared" si="2"/>
        <v/>
      </c>
      <c r="G22" s="43" t="str">
        <f t="shared" si="1"/>
        <v/>
      </c>
      <c r="H22" s="43"/>
      <c r="I22" s="43" t="str">
        <f t="shared" ca="1" si="3"/>
        <v/>
      </c>
      <c r="J22" s="43" t="str">
        <f t="shared" ca="1" si="4"/>
        <v/>
      </c>
      <c r="K22" s="25"/>
    </row>
    <row r="23" spans="1:11">
      <c r="A23" s="5"/>
      <c r="B23" s="24" t="str">
        <f t="shared" si="0"/>
        <v/>
      </c>
      <c r="C23" s="45"/>
      <c r="D23" s="42"/>
      <c r="E23" s="42"/>
      <c r="F23" s="44" t="str">
        <f t="shared" si="2"/>
        <v/>
      </c>
      <c r="G23" s="43" t="str">
        <f t="shared" si="1"/>
        <v/>
      </c>
      <c r="H23" s="43"/>
      <c r="I23" s="43" t="str">
        <f t="shared" ca="1" si="3"/>
        <v/>
      </c>
      <c r="J23" s="43" t="str">
        <f t="shared" ca="1" si="4"/>
        <v/>
      </c>
      <c r="K23" s="25"/>
    </row>
    <row r="24" spans="1:11">
      <c r="A24" s="5"/>
      <c r="B24" s="24" t="str">
        <f t="shared" si="0"/>
        <v/>
      </c>
      <c r="C24" s="45"/>
      <c r="D24" s="42"/>
      <c r="E24" s="42"/>
      <c r="F24" s="44" t="str">
        <f t="shared" si="2"/>
        <v/>
      </c>
      <c r="G24" s="43" t="str">
        <f t="shared" si="1"/>
        <v/>
      </c>
      <c r="H24" s="43"/>
      <c r="I24" s="43" t="str">
        <f t="shared" ca="1" si="3"/>
        <v/>
      </c>
      <c r="J24" s="43" t="str">
        <f t="shared" ca="1" si="4"/>
        <v/>
      </c>
      <c r="K24" s="25"/>
    </row>
    <row r="25" spans="1:11">
      <c r="A25" s="5"/>
      <c r="B25" s="24" t="str">
        <f t="shared" si="0"/>
        <v/>
      </c>
      <c r="C25" s="45"/>
      <c r="D25" s="42"/>
      <c r="E25" s="42"/>
      <c r="F25" s="44" t="str">
        <f t="shared" si="2"/>
        <v/>
      </c>
      <c r="G25" s="43" t="str">
        <f t="shared" si="1"/>
        <v/>
      </c>
      <c r="H25" s="43"/>
      <c r="I25" s="43" t="str">
        <f t="shared" ca="1" si="3"/>
        <v/>
      </c>
      <c r="J25" s="43" t="str">
        <f t="shared" ca="1" si="4"/>
        <v/>
      </c>
      <c r="K25" s="25"/>
    </row>
    <row r="26" spans="1:11">
      <c r="A26" s="5"/>
      <c r="B26" s="24" t="str">
        <f t="shared" si="0"/>
        <v/>
      </c>
      <c r="C26" s="45"/>
      <c r="D26" s="42"/>
      <c r="E26" s="42"/>
      <c r="F26" s="44" t="str">
        <f t="shared" si="2"/>
        <v/>
      </c>
      <c r="G26" s="43" t="str">
        <f t="shared" si="1"/>
        <v/>
      </c>
      <c r="H26" s="43"/>
      <c r="I26" s="43" t="str">
        <f t="shared" ca="1" si="3"/>
        <v/>
      </c>
      <c r="J26" s="43" t="str">
        <f t="shared" ca="1" si="4"/>
        <v/>
      </c>
      <c r="K26" s="25"/>
    </row>
    <row r="27" spans="1:11">
      <c r="A27" s="5"/>
      <c r="B27" s="24" t="str">
        <f t="shared" si="0"/>
        <v/>
      </c>
      <c r="C27" s="45"/>
      <c r="D27" s="42"/>
      <c r="E27" s="42"/>
      <c r="F27" s="44" t="str">
        <f t="shared" si="2"/>
        <v/>
      </c>
      <c r="G27" s="43" t="str">
        <f t="shared" si="1"/>
        <v/>
      </c>
      <c r="H27" s="43"/>
      <c r="I27" s="43" t="str">
        <f t="shared" ca="1" si="3"/>
        <v/>
      </c>
      <c r="J27" s="43" t="str">
        <f t="shared" ca="1" si="4"/>
        <v/>
      </c>
      <c r="K27" s="25"/>
    </row>
    <row r="28" spans="1:11">
      <c r="A28" s="5"/>
      <c r="B28" s="24" t="str">
        <f t="shared" si="0"/>
        <v/>
      </c>
      <c r="C28" s="45"/>
      <c r="D28" s="42"/>
      <c r="E28" s="42"/>
      <c r="F28" s="44" t="str">
        <f t="shared" si="2"/>
        <v/>
      </c>
      <c r="G28" s="43" t="str">
        <f t="shared" si="1"/>
        <v/>
      </c>
      <c r="H28" s="43"/>
      <c r="I28" s="43" t="str">
        <f t="shared" ca="1" si="3"/>
        <v/>
      </c>
      <c r="J28" s="43" t="str">
        <f t="shared" ca="1" si="4"/>
        <v/>
      </c>
      <c r="K28" s="25"/>
    </row>
    <row r="29" spans="1:11">
      <c r="A29" s="5"/>
      <c r="B29" s="24" t="str">
        <f t="shared" si="0"/>
        <v/>
      </c>
      <c r="C29" s="45"/>
      <c r="D29" s="42"/>
      <c r="E29" s="42"/>
      <c r="F29" s="44" t="str">
        <f t="shared" si="2"/>
        <v/>
      </c>
      <c r="G29" s="43" t="str">
        <f t="shared" si="1"/>
        <v/>
      </c>
      <c r="H29" s="43"/>
      <c r="I29" s="43" t="str">
        <f t="shared" ca="1" si="3"/>
        <v/>
      </c>
      <c r="J29" s="43" t="str">
        <f t="shared" ca="1" si="4"/>
        <v/>
      </c>
      <c r="K29" s="25"/>
    </row>
    <row r="30" spans="1:11">
      <c r="A30" s="5"/>
      <c r="B30" s="24" t="str">
        <f t="shared" si="0"/>
        <v/>
      </c>
      <c r="C30" s="45"/>
      <c r="D30" s="42"/>
      <c r="E30" s="42"/>
      <c r="F30" s="44" t="str">
        <f t="shared" si="2"/>
        <v/>
      </c>
      <c r="G30" s="43" t="str">
        <f t="shared" si="1"/>
        <v/>
      </c>
      <c r="H30" s="43"/>
      <c r="I30" s="43" t="str">
        <f t="shared" ca="1" si="3"/>
        <v/>
      </c>
      <c r="J30" s="43" t="str">
        <f t="shared" ca="1" si="4"/>
        <v/>
      </c>
      <c r="K30" s="25"/>
    </row>
    <row r="31" spans="1:11">
      <c r="A31" s="5"/>
      <c r="B31" s="24" t="str">
        <f t="shared" si="0"/>
        <v/>
      </c>
      <c r="C31" s="45"/>
      <c r="D31" s="42"/>
      <c r="E31" s="42"/>
      <c r="F31" s="44" t="str">
        <f t="shared" si="2"/>
        <v/>
      </c>
      <c r="G31" s="43" t="str">
        <f t="shared" si="1"/>
        <v/>
      </c>
      <c r="H31" s="43"/>
      <c r="I31" s="43" t="str">
        <f t="shared" ca="1" si="3"/>
        <v/>
      </c>
      <c r="J31" s="43" t="str">
        <f t="shared" ca="1" si="4"/>
        <v/>
      </c>
      <c r="K31" s="25"/>
    </row>
    <row r="32" spans="1:11">
      <c r="A32" s="5"/>
      <c r="B32" s="24" t="str">
        <f t="shared" si="0"/>
        <v/>
      </c>
      <c r="C32" s="45"/>
      <c r="D32" s="42"/>
      <c r="E32" s="42"/>
      <c r="F32" s="44" t="str">
        <f t="shared" si="2"/>
        <v/>
      </c>
      <c r="G32" s="43" t="str">
        <f t="shared" si="1"/>
        <v/>
      </c>
      <c r="H32" s="43"/>
      <c r="I32" s="43" t="str">
        <f t="shared" ca="1" si="3"/>
        <v/>
      </c>
      <c r="J32" s="43" t="str">
        <f t="shared" ca="1" si="4"/>
        <v/>
      </c>
      <c r="K32" s="25"/>
    </row>
    <row r="33" spans="1:11">
      <c r="A33" s="5"/>
      <c r="B33" s="24" t="str">
        <f t="shared" si="0"/>
        <v/>
      </c>
      <c r="C33" s="45"/>
      <c r="D33" s="42"/>
      <c r="E33" s="42"/>
      <c r="F33" s="44" t="str">
        <f t="shared" si="2"/>
        <v/>
      </c>
      <c r="G33" s="43" t="str">
        <f t="shared" si="1"/>
        <v/>
      </c>
      <c r="H33" s="43" t="str">
        <f t="shared" ref="H33:H34" ca="1" si="5">IFERROR(INDIRECT("'"&amp;TEXT(DATEVALUE("01/"&amp;MID(CELL("filename",$A$1),FIND("]",CELL("filename",$A$1))+1,99))-1,"mmmm-aaaa")&amp;"'!J"&amp;ROW()),"")</f>
        <v/>
      </c>
      <c r="I33" s="43" t="str">
        <f t="shared" ca="1" si="3"/>
        <v/>
      </c>
      <c r="J33" s="43" t="str">
        <f t="shared" ca="1" si="4"/>
        <v/>
      </c>
      <c r="K33" s="25"/>
    </row>
    <row r="34" spans="1:11" ht="15.75" thickBot="1">
      <c r="A34" s="46" t="str">
        <f>IF($A$33="","",IF(MONTH($A$33+1)&lt;&gt;MONTH($A$33),"",$A$33+1))</f>
        <v/>
      </c>
      <c r="B34" s="47" t="str">
        <f t="shared" si="0"/>
        <v/>
      </c>
      <c r="C34" s="48"/>
      <c r="D34" s="49"/>
      <c r="E34" s="49"/>
      <c r="F34" s="50" t="str">
        <f t="shared" si="2"/>
        <v/>
      </c>
      <c r="G34" s="51" t="str">
        <f t="shared" si="1"/>
        <v/>
      </c>
      <c r="H34" s="50" t="str">
        <f t="shared" ca="1" si="5"/>
        <v/>
      </c>
      <c r="I34" s="50" t="str">
        <f t="shared" ca="1" si="3"/>
        <v/>
      </c>
      <c r="J34" s="50" t="str">
        <f t="shared" ca="1" si="4"/>
        <v/>
      </c>
      <c r="K34" s="52"/>
    </row>
  </sheetData>
  <mergeCells count="4">
    <mergeCell ref="G4:G5"/>
    <mergeCell ref="H4:H5"/>
    <mergeCell ref="C4:F5"/>
    <mergeCell ref="C2:H2"/>
  </mergeCell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Total Général</vt:lpstr>
      <vt:lpstr>Facture - Mois</vt:lpstr>
      <vt:lpstr>Données</vt:lpstr>
      <vt:lpstr>Février-2015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M.SAHIR</dc:creator>
  <cp:lastModifiedBy>STRUCTIS</cp:lastModifiedBy>
  <cp:lastPrinted>2015-11-13T10:37:27Z</cp:lastPrinted>
  <dcterms:created xsi:type="dcterms:W3CDTF">2014-08-27T13:08:32Z</dcterms:created>
  <dcterms:modified xsi:type="dcterms:W3CDTF">2015-12-27T02:51:01Z</dcterms:modified>
</cp:coreProperties>
</file>