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600" yWindow="45" windowWidth="20730" windowHeight="10995" tabRatio="727" activeTab="4"/>
  </bookViews>
  <sheets>
    <sheet name="Total Général" sheetId="26" r:id="rId1"/>
    <sheet name="Total - Mois" sheetId="50" state="hidden" r:id="rId2"/>
    <sheet name="Données" sheetId="27" state="hidden" r:id="rId3"/>
    <sheet name="Février-2015" sheetId="32" r:id="rId4"/>
    <sheet name="Mars-2015" sheetId="51" r:id="rId5"/>
  </sheets>
  <definedNames>
    <definedName name="Calcestruzzo">OFFSET('Total Général'!$D$12:$K$12,,,COUNTA('Total Général'!$D:$K)-1)</definedName>
    <definedName name="nomfeuilles">MID(RAND()*0&amp;GET.WORKBOOK(1),2,50)</definedName>
    <definedName name="Sheetlist">OFFSET(Données!$A$2,,,SUMPRODUCT(N(Données!$A$2:$A$1000&lt;&gt;"")))</definedName>
  </definedNames>
  <calcPr calcId="124519"/>
</workbook>
</file>

<file path=xl/calcChain.xml><?xml version="1.0" encoding="utf-8"?>
<calcChain xmlns="http://schemas.openxmlformats.org/spreadsheetml/2006/main">
  <c r="H37" i="51"/>
  <c r="G37"/>
  <c r="F37"/>
  <c r="E37"/>
  <c r="D37"/>
  <c r="C37"/>
  <c r="A37"/>
  <c r="G4" s="1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H8"/>
  <c r="G8"/>
  <c r="F8"/>
  <c r="E8"/>
  <c r="D8"/>
  <c r="C8"/>
  <c r="C2"/>
  <c r="I37"/>
  <c r="D13" i="26"/>
  <c r="A9" i="51" l="1"/>
  <c r="F4"/>
  <c r="A44" i="32"/>
  <c r="G44"/>
  <c r="C44"/>
  <c r="E44"/>
  <c r="D44"/>
  <c r="F44"/>
  <c r="D12" i="26"/>
  <c r="H44" i="32"/>
  <c r="A10" i="51" l="1"/>
  <c r="I40" i="32"/>
  <c r="A11" i="51" l="1"/>
  <c r="I39" i="32"/>
  <c r="I38"/>
  <c r="I37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H8"/>
  <c r="G8"/>
  <c r="F8"/>
  <c r="E8"/>
  <c r="D8"/>
  <c r="C8"/>
  <c r="G4"/>
  <c r="F4"/>
  <c r="C2"/>
  <c r="A89" i="27"/>
  <c r="A73"/>
  <c r="A57"/>
  <c r="A41"/>
  <c r="A25"/>
  <c r="A9"/>
  <c r="A88"/>
  <c r="A56"/>
  <c r="A24"/>
  <c r="A94"/>
  <c r="A78"/>
  <c r="A62"/>
  <c r="A46"/>
  <c r="A30"/>
  <c r="A14"/>
  <c r="A92"/>
  <c r="A60"/>
  <c r="A28"/>
  <c r="A99"/>
  <c r="A83"/>
  <c r="A67"/>
  <c r="A51"/>
  <c r="A35"/>
  <c r="A19"/>
  <c r="A3"/>
  <c r="A93"/>
  <c r="A77"/>
  <c r="A61"/>
  <c r="A45"/>
  <c r="A29"/>
  <c r="A13"/>
  <c r="A96"/>
  <c r="A64"/>
  <c r="A32"/>
  <c r="A98"/>
  <c r="A82"/>
  <c r="A66"/>
  <c r="A50"/>
  <c r="A34"/>
  <c r="A18"/>
  <c r="A100"/>
  <c r="A36"/>
  <c r="A4"/>
  <c r="A87"/>
  <c r="A71"/>
  <c r="A39"/>
  <c r="A7"/>
  <c r="A69"/>
  <c r="A21"/>
  <c r="A48"/>
  <c r="A42"/>
  <c r="A52"/>
  <c r="A63"/>
  <c r="A68"/>
  <c r="A55"/>
  <c r="A23"/>
  <c r="A101"/>
  <c r="A37"/>
  <c r="A16"/>
  <c r="A58"/>
  <c r="A84"/>
  <c r="A79"/>
  <c r="A15"/>
  <c r="A97"/>
  <c r="A81"/>
  <c r="A65"/>
  <c r="A49"/>
  <c r="A33"/>
  <c r="A17"/>
  <c r="A2"/>
  <c r="A72"/>
  <c r="A40"/>
  <c r="A8"/>
  <c r="A86"/>
  <c r="A70"/>
  <c r="A54"/>
  <c r="A38"/>
  <c r="A22"/>
  <c r="A6"/>
  <c r="A76"/>
  <c r="A44"/>
  <c r="A12"/>
  <c r="A91"/>
  <c r="A75"/>
  <c r="A59"/>
  <c r="A43"/>
  <c r="A27"/>
  <c r="A11"/>
  <c r="A85"/>
  <c r="A53"/>
  <c r="A5"/>
  <c r="A80"/>
  <c r="A90"/>
  <c r="A74"/>
  <c r="A26"/>
  <c r="A10"/>
  <c r="A20"/>
  <c r="A95"/>
  <c r="A47"/>
  <c r="A31"/>
  <c r="A12" i="51" l="1"/>
  <c r="A9" i="32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13" i="51" l="1"/>
  <c r="A29" i="32"/>
  <c r="A27"/>
  <c r="A31" s="1"/>
  <c r="A32" s="1"/>
  <c r="A33" s="1"/>
  <c r="A34" s="1"/>
  <c r="A35" s="1"/>
  <c r="A36" s="1"/>
  <c r="A30"/>
  <c r="A28"/>
  <c r="A14" i="51" l="1"/>
  <c r="A37" i="32"/>
  <c r="A39" s="1"/>
  <c r="A40" s="1"/>
  <c r="A41" s="1"/>
  <c r="A38"/>
  <c r="A15" i="51" l="1"/>
  <c r="A42" i="32"/>
  <c r="I41"/>
  <c r="A16" i="51" l="1"/>
  <c r="A43" i="32"/>
  <c r="I43" s="1"/>
  <c r="I42"/>
  <c r="I44"/>
  <c r="A17" i="51" l="1"/>
  <c r="Q11" i="26"/>
  <c r="P11"/>
  <c r="O11"/>
  <c r="N11"/>
  <c r="M11"/>
  <c r="L11"/>
  <c r="J11"/>
  <c r="I11"/>
  <c r="H11"/>
  <c r="G11"/>
  <c r="F11"/>
  <c r="E11"/>
  <c r="Q10"/>
  <c r="P10"/>
  <c r="O10"/>
  <c r="N10"/>
  <c r="M10"/>
  <c r="L10"/>
  <c r="E9"/>
  <c r="E3"/>
  <c r="G12"/>
  <c r="F12"/>
  <c r="I12"/>
  <c r="E12"/>
  <c r="J12"/>
  <c r="H12"/>
  <c r="A18" i="51" l="1"/>
  <c r="N12" i="26"/>
  <c r="L12"/>
  <c r="K12"/>
  <c r="O12"/>
  <c r="P12"/>
  <c r="M12"/>
  <c r="Q12"/>
  <c r="A19" i="51" l="1"/>
  <c r="R12" i="26"/>
  <c r="A20" i="51" l="1"/>
  <c r="D2" i="50"/>
  <c r="A21" i="51" l="1"/>
  <c r="A22" l="1"/>
  <c r="A23" l="1"/>
  <c r="A24" l="1"/>
  <c r="A25" l="1"/>
  <c r="A26" l="1"/>
  <c r="A27" l="1"/>
  <c r="A28" l="1"/>
  <c r="A29" l="1"/>
  <c r="A30" l="1"/>
  <c r="A31" l="1"/>
  <c r="A32" l="1"/>
  <c r="A33" l="1"/>
  <c r="A34" l="1"/>
  <c r="A35" l="1"/>
  <c r="A36" l="1"/>
  <c r="E13" i="26"/>
  <c r="F13"/>
  <c r="G13"/>
  <c r="H13"/>
  <c r="I13"/>
  <c r="J13"/>
  <c r="J14" s="1"/>
  <c r="E14"/>
  <c r="F14"/>
  <c r="G14"/>
  <c r="H14"/>
  <c r="I14"/>
  <c r="Q13" l="1"/>
  <c r="P13"/>
  <c r="O13"/>
  <c r="N13"/>
  <c r="M13"/>
  <c r="L13"/>
  <c r="K13"/>
  <c r="N14"/>
  <c r="Q14"/>
  <c r="L14"/>
  <c r="O14"/>
  <c r="K14"/>
  <c r="P14"/>
  <c r="M14"/>
  <c r="D10" i="50" l="1"/>
  <c r="D9"/>
  <c r="F9" s="1"/>
  <c r="D13"/>
  <c r="F13" s="1"/>
  <c r="D11"/>
  <c r="F11" s="1"/>
  <c r="D12"/>
  <c r="F12" s="1"/>
  <c r="D14"/>
  <c r="F14" s="1"/>
  <c r="R13" i="26"/>
  <c r="D15" i="50"/>
  <c r="R14" i="26"/>
  <c r="F10" i="50" l="1"/>
  <c r="F15"/>
  <c r="C18" l="1"/>
</calcChain>
</file>

<file path=xl/comments1.xml><?xml version="1.0" encoding="utf-8"?>
<comments xmlns="http://schemas.openxmlformats.org/spreadsheetml/2006/main">
  <authors>
    <author>MOUNIR.SAHIR</author>
  </authors>
  <commentList>
    <comment ref="D7" authorId="0">
      <text>
        <r>
          <rPr>
            <b/>
            <sz val="9"/>
            <color indexed="81"/>
            <rFont val="Tahoma"/>
            <family val="2"/>
          </rPr>
          <t xml:space="preserve">   Choisir une Date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<sst xmlns="http://schemas.openxmlformats.org/spreadsheetml/2006/main" count="38" uniqueCount="33">
  <si>
    <t>TOTAL</t>
  </si>
  <si>
    <t>DATE</t>
  </si>
  <si>
    <t>N° BL</t>
  </si>
  <si>
    <t>B10</t>
  </si>
  <si>
    <t>B15</t>
  </si>
  <si>
    <t>Prix Unitaire</t>
  </si>
  <si>
    <t>Sheetlist</t>
  </si>
  <si>
    <t>LAFARGE</t>
  </si>
  <si>
    <t xml:space="preserve">B35 </t>
  </si>
  <si>
    <t>B25 (D25)</t>
  </si>
  <si>
    <t>Total (HT)</t>
  </si>
  <si>
    <t>B25 Ultra Hydrofuge</t>
  </si>
  <si>
    <t>Montant (HT)</t>
  </si>
  <si>
    <t>B25 (D15)</t>
  </si>
  <si>
    <t>TOTAL / Type</t>
  </si>
  <si>
    <t>Février-2015</t>
  </si>
  <si>
    <t>MONTANT
TOTAL</t>
  </si>
  <si>
    <t xml:space="preserve">PRIX UNITAIRE
</t>
  </si>
  <si>
    <t xml:space="preserve"> LIVRAISON
TOTAL </t>
  </si>
  <si>
    <t xml:space="preserve">Livraison Béton   </t>
  </si>
  <si>
    <t>FOURNISSEUR</t>
  </si>
  <si>
    <t>CHANTIER</t>
  </si>
  <si>
    <t>LAFARGE-B10</t>
  </si>
  <si>
    <t>LAFARGE-B15</t>
  </si>
  <si>
    <t>LAFARGE-B25 (D15)</t>
  </si>
  <si>
    <t>LAFARGE-B25 (D25)</t>
  </si>
  <si>
    <t>LAFARGE-B25 (U.H)</t>
  </si>
  <si>
    <t>LAFARGE-B35 (D25)</t>
  </si>
  <si>
    <t>CLUB HOUSE BOUSKOURA</t>
  </si>
  <si>
    <t>TYPE BETON</t>
  </si>
  <si>
    <t>PRIX UNITAIRE</t>
  </si>
  <si>
    <t>Type Béton</t>
  </si>
  <si>
    <t>Quantité Béton</t>
  </si>
</sst>
</file>

<file path=xl/styles.xml><?xml version="1.0" encoding="utf-8"?>
<styleSheet xmlns="http://schemas.openxmlformats.org/spreadsheetml/2006/main">
  <numFmts count="2">
    <numFmt numFmtId="164" formatCode="#,##0.00&quot; MAD&quot;"/>
    <numFmt numFmtId="165" formatCode="#,##0.00&quot; m³&quot;"/>
  </numFmts>
  <fonts count="2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22"/>
      <color indexed="48"/>
      <name val="Comic Sans MS"/>
      <family val="4"/>
    </font>
    <font>
      <b/>
      <sz val="20"/>
      <color theme="1"/>
      <name val="Cambria"/>
      <family val="1"/>
      <scheme val="major"/>
    </font>
    <font>
      <b/>
      <sz val="20"/>
      <color rgb="FFFF0000"/>
      <name val="Cambria"/>
      <family val="1"/>
      <scheme val="major"/>
    </font>
    <font>
      <b/>
      <sz val="11"/>
      <color theme="1"/>
      <name val="Book Antiqua"/>
      <family val="1"/>
    </font>
    <font>
      <b/>
      <sz val="11"/>
      <color rgb="FFFF0000"/>
      <name val="Book Antiqua"/>
      <family val="1"/>
    </font>
    <font>
      <b/>
      <sz val="11"/>
      <color theme="3"/>
      <name val="Calibri"/>
      <family val="2"/>
      <scheme val="minor"/>
    </font>
    <font>
      <b/>
      <sz val="10"/>
      <color theme="3"/>
      <name val="Arial"/>
      <family val="2"/>
    </font>
    <font>
      <b/>
      <sz val="14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sz val="10"/>
      <color theme="1"/>
      <name val="Arial"/>
      <family val="2"/>
    </font>
    <font>
      <sz val="11"/>
      <name val="Book Antiqua"/>
      <family val="1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sz val="22"/>
      <color indexed="48"/>
      <name val="Book Antiqua"/>
      <family val="1"/>
    </font>
    <font>
      <b/>
      <sz val="10"/>
      <color theme="1"/>
      <name val="Book Antiqua"/>
      <family val="1"/>
    </font>
    <font>
      <sz val="10"/>
      <color theme="1"/>
      <name val="Book Antiqua"/>
      <family val="1"/>
    </font>
    <font>
      <b/>
      <sz val="10"/>
      <color rgb="FFFF0000"/>
      <name val="Book Antiqua"/>
      <family val="1"/>
    </font>
    <font>
      <b/>
      <sz val="10"/>
      <color rgb="FFFF0000"/>
      <name val="Arial"/>
      <family val="2"/>
    </font>
    <font>
      <sz val="11"/>
      <color theme="1"/>
      <name val="Book Antiqua"/>
      <family val="1"/>
    </font>
    <font>
      <b/>
      <sz val="11"/>
      <name val="Book Antiqua"/>
      <family val="1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C9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rgb="FFF6CECF"/>
        <bgColor indexed="64"/>
      </patternFill>
    </fill>
    <fill>
      <patternFill patternType="solid">
        <fgColor rgb="FF7FE86E"/>
        <bgColor indexed="64"/>
      </patternFill>
    </fill>
    <fill>
      <patternFill patternType="solid">
        <fgColor rgb="FFFFFF00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</borders>
  <cellStyleXfs count="24">
    <xf numFmtId="0" fontId="0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</cellStyleXfs>
  <cellXfs count="114">
    <xf numFmtId="0" fontId="0" fillId="0" borderId="0" xfId="0"/>
    <xf numFmtId="0" fontId="5" fillId="0" borderId="0" xfId="2" applyFont="1" applyAlignment="1">
      <alignment vertical="center"/>
    </xf>
    <xf numFmtId="0" fontId="6" fillId="0" borderId="0" xfId="2" applyFont="1" applyAlignment="1">
      <alignment vertical="center"/>
    </xf>
    <xf numFmtId="0" fontId="8" fillId="0" borderId="3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Protection="1">
      <protection locked="0"/>
    </xf>
    <xf numFmtId="17" fontId="7" fillId="0" borderId="0" xfId="2" applyNumberFormat="1" applyFont="1" applyAlignment="1">
      <alignment vertical="center"/>
    </xf>
    <xf numFmtId="16" fontId="3" fillId="0" borderId="8" xfId="22" applyNumberFormat="1" applyFont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8" fillId="4" borderId="3" xfId="0" applyNumberFormat="1" applyFont="1" applyFill="1" applyBorder="1" applyAlignment="1">
      <alignment horizontal="center" vertical="center"/>
    </xf>
    <xf numFmtId="2" fontId="15" fillId="0" borderId="3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0" borderId="0" xfId="1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6" fontId="11" fillId="0" borderId="0" xfId="22" applyNumberFormat="1" applyFont="1" applyFill="1" applyBorder="1" applyAlignment="1">
      <alignment horizontal="center" vertical="center"/>
    </xf>
    <xf numFmtId="0" fontId="11" fillId="0" borderId="0" xfId="22" applyNumberFormat="1" applyFont="1" applyFill="1" applyBorder="1" applyAlignment="1">
      <alignment horizontal="center" vertical="center"/>
    </xf>
    <xf numFmtId="4" fontId="10" fillId="0" borderId="0" xfId="0" applyNumberFormat="1" applyFont="1" applyFill="1" applyBorder="1" applyAlignment="1">
      <alignment horizontal="center" vertical="center"/>
    </xf>
    <xf numFmtId="2" fontId="10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17" fontId="7" fillId="0" borderId="0" xfId="2" applyNumberFormat="1" applyFont="1" applyFill="1" applyBorder="1" applyAlignment="1">
      <alignment horizontal="center" vertical="center"/>
    </xf>
    <xf numFmtId="0" fontId="7" fillId="0" borderId="0" xfId="2" applyNumberFormat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vertical="center"/>
    </xf>
    <xf numFmtId="0" fontId="3" fillId="2" borderId="5" xfId="1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16" fontId="3" fillId="0" borderId="27" xfId="22" applyNumberFormat="1" applyFont="1" applyBorder="1" applyAlignment="1">
      <alignment horizontal="center" vertical="center"/>
    </xf>
    <xf numFmtId="0" fontId="8" fillId="2" borderId="14" xfId="0" applyFont="1" applyFill="1" applyBorder="1" applyAlignment="1">
      <alignment horizontal="center" vertical="center" wrapText="1"/>
    </xf>
    <xf numFmtId="0" fontId="8" fillId="2" borderId="12" xfId="0" applyFont="1" applyFill="1" applyBorder="1" applyAlignment="1">
      <alignment horizontal="center" vertical="center"/>
    </xf>
    <xf numFmtId="0" fontId="18" fillId="0" borderId="0" xfId="2" applyFont="1" applyAlignment="1">
      <alignment vertical="center"/>
    </xf>
    <xf numFmtId="0" fontId="18" fillId="0" borderId="0" xfId="2" applyFont="1" applyAlignment="1">
      <alignment horizontal="center" vertical="center"/>
    </xf>
    <xf numFmtId="0" fontId="7" fillId="0" borderId="0" xfId="2" applyNumberFormat="1" applyFont="1" applyBorder="1" applyAlignment="1">
      <alignment horizontal="center" vertical="center"/>
    </xf>
    <xf numFmtId="0" fontId="11" fillId="0" borderId="0" xfId="22" applyFont="1" applyFill="1" applyBorder="1" applyAlignment="1">
      <alignment horizontal="center" vertical="center"/>
    </xf>
    <xf numFmtId="0" fontId="0" fillId="0" borderId="0" xfId="0"/>
    <xf numFmtId="164" fontId="9" fillId="4" borderId="3" xfId="0" applyNumberFormat="1" applyFont="1" applyFill="1" applyBorder="1" applyAlignment="1">
      <alignment horizontal="center" vertical="center"/>
    </xf>
    <xf numFmtId="165" fontId="9" fillId="4" borderId="3" xfId="0" applyNumberFormat="1" applyFont="1" applyFill="1" applyBorder="1" applyAlignment="1">
      <alignment horizontal="center" vertical="center"/>
    </xf>
    <xf numFmtId="0" fontId="19" fillId="2" borderId="3" xfId="0" applyFont="1" applyFill="1" applyBorder="1" applyAlignment="1">
      <alignment horizontal="center" vertical="center"/>
    </xf>
    <xf numFmtId="17" fontId="19" fillId="0" borderId="4" xfId="0" applyNumberFormat="1" applyFont="1" applyBorder="1" applyAlignment="1">
      <alignment horizontal="center" vertical="center"/>
    </xf>
    <xf numFmtId="2" fontId="20" fillId="0" borderId="3" xfId="0" applyNumberFormat="1" applyFont="1" applyBorder="1" applyAlignment="1">
      <alignment horizontal="center" vertical="center"/>
    </xf>
    <xf numFmtId="4" fontId="20" fillId="0" borderId="3" xfId="0" applyNumberFormat="1" applyFont="1" applyBorder="1" applyAlignment="1">
      <alignment horizontal="center" vertical="center"/>
    </xf>
    <xf numFmtId="165" fontId="21" fillId="0" borderId="12" xfId="0" applyNumberFormat="1" applyFont="1" applyBorder="1" applyAlignment="1">
      <alignment horizontal="center" vertical="center"/>
    </xf>
    <xf numFmtId="164" fontId="21" fillId="0" borderId="26" xfId="0" applyNumberFormat="1" applyFont="1" applyBorder="1" applyAlignment="1">
      <alignment horizontal="center" vertical="center"/>
    </xf>
    <xf numFmtId="0" fontId="19" fillId="4" borderId="4" xfId="0" applyNumberFormat="1" applyFont="1" applyFill="1" applyBorder="1" applyAlignment="1">
      <alignment horizontal="center" vertical="center"/>
    </xf>
    <xf numFmtId="4" fontId="19" fillId="4" borderId="3" xfId="0" applyNumberFormat="1" applyFont="1" applyFill="1" applyBorder="1" applyAlignment="1">
      <alignment horizontal="center" vertical="center"/>
    </xf>
    <xf numFmtId="165" fontId="19" fillId="4" borderId="12" xfId="0" applyNumberFormat="1" applyFont="1" applyFill="1" applyBorder="1" applyAlignment="1">
      <alignment horizontal="center" vertical="center"/>
    </xf>
    <xf numFmtId="164" fontId="19" fillId="4" borderId="21" xfId="0" applyNumberFormat="1" applyFont="1" applyFill="1" applyBorder="1" applyAlignment="1">
      <alignment horizontal="center" vertical="center"/>
    </xf>
    <xf numFmtId="0" fontId="14" fillId="3" borderId="11" xfId="0" applyNumberFormat="1" applyFont="1" applyFill="1" applyBorder="1" applyAlignment="1">
      <alignment horizontal="center" vertical="center"/>
    </xf>
    <xf numFmtId="4" fontId="14" fillId="3" borderId="23" xfId="0" applyNumberFormat="1" applyFont="1" applyFill="1" applyBorder="1" applyAlignment="1">
      <alignment horizontal="center" vertical="center"/>
    </xf>
    <xf numFmtId="4" fontId="14" fillId="3" borderId="11" xfId="0" applyNumberFormat="1" applyFont="1" applyFill="1" applyBorder="1" applyAlignment="1">
      <alignment horizontal="center" vertical="center"/>
    </xf>
    <xf numFmtId="4" fontId="14" fillId="3" borderId="34" xfId="0" applyNumberFormat="1" applyFont="1" applyFill="1" applyBorder="1" applyAlignment="1">
      <alignment horizontal="center" vertical="center"/>
    </xf>
    <xf numFmtId="165" fontId="22" fillId="3" borderId="41" xfId="0" applyNumberFormat="1" applyFont="1" applyFill="1" applyBorder="1" applyAlignment="1">
      <alignment horizontal="center" vertical="center"/>
    </xf>
    <xf numFmtId="0" fontId="3" fillId="0" borderId="9" xfId="22" applyNumberFormat="1" applyFont="1" applyBorder="1" applyAlignment="1">
      <alignment horizontal="center" vertical="center"/>
    </xf>
    <xf numFmtId="2" fontId="3" fillId="0" borderId="22" xfId="1" applyNumberFormat="1" applyFont="1" applyBorder="1" applyAlignment="1">
      <alignment horizontal="center" vertical="center"/>
    </xf>
    <xf numFmtId="2" fontId="3" fillId="0" borderId="9" xfId="1" applyNumberFormat="1" applyFont="1" applyBorder="1" applyAlignment="1">
      <alignment horizontal="center" vertical="center"/>
    </xf>
    <xf numFmtId="2" fontId="3" fillId="0" borderId="32" xfId="1" applyNumberFormat="1" applyFont="1" applyBorder="1" applyAlignment="1">
      <alignment horizontal="center" vertical="center"/>
    </xf>
    <xf numFmtId="2" fontId="14" fillId="0" borderId="10" xfId="0" applyNumberFormat="1" applyFont="1" applyBorder="1" applyAlignment="1">
      <alignment horizontal="center" vertical="center"/>
    </xf>
    <xf numFmtId="0" fontId="3" fillId="0" borderId="9" xfId="22" applyNumberFormat="1" applyFont="1" applyFill="1" applyBorder="1" applyAlignment="1">
      <alignment horizontal="center" vertical="center"/>
    </xf>
    <xf numFmtId="0" fontId="3" fillId="0" borderId="28" xfId="22" applyNumberFormat="1" applyFont="1" applyBorder="1" applyAlignment="1">
      <alignment horizontal="center" vertical="center"/>
    </xf>
    <xf numFmtId="2" fontId="3" fillId="0" borderId="29" xfId="1" applyNumberFormat="1" applyFont="1" applyBorder="1" applyAlignment="1">
      <alignment horizontal="center" vertical="center"/>
    </xf>
    <xf numFmtId="2" fontId="3" fillId="0" borderId="28" xfId="1" applyNumberFormat="1" applyFont="1" applyBorder="1" applyAlignment="1">
      <alignment horizontal="center" vertical="center"/>
    </xf>
    <xf numFmtId="2" fontId="3" fillId="0" borderId="33" xfId="1" applyNumberFormat="1" applyFont="1" applyBorder="1" applyAlignment="1">
      <alignment horizontal="center" vertical="center"/>
    </xf>
    <xf numFmtId="0" fontId="23" fillId="0" borderId="0" xfId="0" applyFont="1" applyProtection="1">
      <protection locked="0"/>
    </xf>
    <xf numFmtId="0" fontId="24" fillId="2" borderId="3" xfId="23" applyFont="1" applyFill="1" applyBorder="1" applyAlignment="1" applyProtection="1">
      <alignment horizontal="center" vertical="center"/>
    </xf>
    <xf numFmtId="0" fontId="24" fillId="0" borderId="1" xfId="23" applyFont="1" applyBorder="1" applyAlignment="1" applyProtection="1">
      <alignment horizontal="center" vertical="center"/>
    </xf>
    <xf numFmtId="0" fontId="24" fillId="0" borderId="2" xfId="23" applyFont="1" applyBorder="1" applyAlignment="1" applyProtection="1">
      <alignment horizontal="center" vertical="center"/>
    </xf>
    <xf numFmtId="0" fontId="0" fillId="0" borderId="0" xfId="0" applyNumberFormat="1"/>
    <xf numFmtId="0" fontId="3" fillId="2" borderId="7" xfId="1" applyFont="1" applyFill="1" applyBorder="1" applyAlignment="1">
      <alignment horizontal="center" vertical="center"/>
    </xf>
    <xf numFmtId="0" fontId="14" fillId="3" borderId="42" xfId="0" applyFont="1" applyFill="1" applyBorder="1" applyAlignment="1">
      <alignment horizontal="center" vertical="center"/>
    </xf>
    <xf numFmtId="16" fontId="3" fillId="7" borderId="8" xfId="22" applyNumberFormat="1" applyFont="1" applyFill="1" applyBorder="1" applyAlignment="1">
      <alignment horizontal="center" vertical="center"/>
    </xf>
    <xf numFmtId="0" fontId="18" fillId="0" borderId="0" xfId="2" applyFont="1" applyAlignment="1">
      <alignment horizontal="center" vertical="center"/>
    </xf>
    <xf numFmtId="0" fontId="19" fillId="2" borderId="38" xfId="0" applyFont="1" applyFill="1" applyBorder="1" applyAlignment="1">
      <alignment horizontal="center" vertical="center"/>
    </xf>
    <xf numFmtId="0" fontId="19" fillId="2" borderId="39" xfId="0" applyFont="1" applyFill="1" applyBorder="1" applyAlignment="1">
      <alignment horizontal="center" vertical="center"/>
    </xf>
    <xf numFmtId="0" fontId="19" fillId="2" borderId="40" xfId="0" applyFont="1" applyFill="1" applyBorder="1" applyAlignment="1">
      <alignment horizontal="center" vertical="center"/>
    </xf>
    <xf numFmtId="0" fontId="19" fillId="2" borderId="18" xfId="0" applyFont="1" applyFill="1" applyBorder="1" applyAlignment="1">
      <alignment horizontal="center" vertical="center"/>
    </xf>
    <xf numFmtId="0" fontId="19" fillId="2" borderId="19" xfId="0" applyFont="1" applyFill="1" applyBorder="1" applyAlignment="1">
      <alignment horizontal="center" vertical="center"/>
    </xf>
    <xf numFmtId="0" fontId="19" fillId="2" borderId="20" xfId="0" applyFont="1" applyFill="1" applyBorder="1" applyAlignment="1">
      <alignment horizontal="center" vertical="center"/>
    </xf>
    <xf numFmtId="0" fontId="18" fillId="0" borderId="0" xfId="2" applyFont="1" applyAlignment="1">
      <alignment horizontal="center" vertical="center"/>
    </xf>
    <xf numFmtId="0" fontId="19" fillId="2" borderId="30" xfId="0" applyFont="1" applyFill="1" applyBorder="1" applyAlignment="1">
      <alignment horizontal="center" vertical="center"/>
    </xf>
    <xf numFmtId="0" fontId="19" fillId="2" borderId="31" xfId="0" applyFont="1" applyFill="1" applyBorder="1" applyAlignment="1">
      <alignment horizontal="center" vertical="center"/>
    </xf>
    <xf numFmtId="0" fontId="19" fillId="2" borderId="35" xfId="0" applyFont="1" applyFill="1" applyBorder="1" applyAlignment="1">
      <alignment horizontal="center" vertical="center"/>
    </xf>
    <xf numFmtId="0" fontId="19" fillId="2" borderId="24" xfId="0" applyFont="1" applyFill="1" applyBorder="1" applyAlignment="1">
      <alignment horizontal="center" vertical="center" wrapText="1"/>
    </xf>
    <xf numFmtId="0" fontId="19" fillId="2" borderId="37" xfId="0" applyFont="1" applyFill="1" applyBorder="1" applyAlignment="1">
      <alignment horizontal="center" vertical="center" wrapText="1"/>
    </xf>
    <xf numFmtId="0" fontId="19" fillId="2" borderId="26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9" fillId="2" borderId="25" xfId="0" applyFont="1" applyFill="1" applyBorder="1" applyAlignment="1">
      <alignment horizontal="center" vertical="center"/>
    </xf>
    <xf numFmtId="0" fontId="19" fillId="2" borderId="36" xfId="0" applyFont="1" applyFill="1" applyBorder="1" applyAlignment="1">
      <alignment horizontal="center" vertical="center"/>
    </xf>
    <xf numFmtId="0" fontId="19" fillId="2" borderId="4" xfId="0" applyFont="1" applyFill="1" applyBorder="1" applyAlignment="1">
      <alignment horizontal="center" vertical="center"/>
    </xf>
    <xf numFmtId="0" fontId="19" fillId="2" borderId="30" xfId="0" applyFont="1" applyFill="1" applyBorder="1" applyAlignment="1">
      <alignment horizontal="center" vertical="center" wrapText="1"/>
    </xf>
    <xf numFmtId="0" fontId="19" fillId="2" borderId="18" xfId="0" applyFont="1" applyFill="1" applyBorder="1" applyAlignment="1">
      <alignment horizontal="center" vertical="center" wrapText="1"/>
    </xf>
    <xf numFmtId="0" fontId="19" fillId="2" borderId="12" xfId="0" applyFont="1" applyFill="1" applyBorder="1" applyAlignment="1">
      <alignment horizontal="center" vertical="center"/>
    </xf>
    <xf numFmtId="0" fontId="8" fillId="6" borderId="0" xfId="0" applyNumberFormat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 vertical="center"/>
    </xf>
    <xf numFmtId="17" fontId="8" fillId="5" borderId="12" xfId="0" applyNumberFormat="1" applyFont="1" applyFill="1" applyBorder="1" applyAlignment="1">
      <alignment horizontal="center" vertical="center"/>
    </xf>
    <xf numFmtId="17" fontId="8" fillId="5" borderId="13" xfId="0" applyNumberFormat="1" applyFont="1" applyFill="1" applyBorder="1" applyAlignment="1">
      <alignment horizontal="center" vertical="center"/>
    </xf>
    <xf numFmtId="17" fontId="8" fillId="5" borderId="21" xfId="0" applyNumberFormat="1" applyFont="1" applyFill="1" applyBorder="1" applyAlignment="1">
      <alignment horizontal="center" vertical="center"/>
    </xf>
    <xf numFmtId="0" fontId="8" fillId="0" borderId="14" xfId="0" applyFont="1" applyBorder="1" applyAlignment="1" applyProtection="1">
      <alignment horizontal="center" vertical="center"/>
      <protection locked="0"/>
    </xf>
    <xf numFmtId="0" fontId="8" fillId="0" borderId="2" xfId="0" applyFont="1" applyBorder="1" applyAlignment="1" applyProtection="1">
      <alignment horizontal="center" vertical="center"/>
      <protection locked="0"/>
    </xf>
    <xf numFmtId="0" fontId="8" fillId="0" borderId="14" xfId="0" applyNumberFormat="1" applyFont="1" applyBorder="1" applyAlignment="1" applyProtection="1">
      <alignment horizontal="center" vertical="center"/>
      <protection locked="0"/>
    </xf>
    <xf numFmtId="0" fontId="8" fillId="0" borderId="2" xfId="0" applyNumberFormat="1" applyFont="1" applyBorder="1" applyAlignment="1" applyProtection="1">
      <alignment horizontal="center" vertical="center"/>
      <protection locked="0"/>
    </xf>
    <xf numFmtId="0" fontId="8" fillId="2" borderId="14" xfId="0" applyFont="1" applyFill="1" applyBorder="1" applyAlignment="1" applyProtection="1">
      <alignment horizontal="center" vertical="center"/>
      <protection locked="0"/>
    </xf>
    <xf numFmtId="0" fontId="8" fillId="2" borderId="2" xfId="0" applyFont="1" applyFill="1" applyBorder="1" applyAlignment="1" applyProtection="1">
      <alignment horizontal="center" vertical="center"/>
      <protection locked="0"/>
    </xf>
    <xf numFmtId="0" fontId="8" fillId="2" borderId="15" xfId="0" applyFont="1" applyFill="1" applyBorder="1" applyAlignment="1" applyProtection="1">
      <alignment horizontal="center" vertical="center"/>
      <protection locked="0"/>
    </xf>
    <xf numFmtId="0" fontId="8" fillId="2" borderId="18" xfId="0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center" vertical="center"/>
      <protection locked="0"/>
    </xf>
    <xf numFmtId="17" fontId="7" fillId="0" borderId="14" xfId="2" applyNumberFormat="1" applyFont="1" applyBorder="1" applyAlignment="1">
      <alignment horizontal="center" vertical="center"/>
    </xf>
    <xf numFmtId="17" fontId="7" fillId="0" borderId="2" xfId="2" applyNumberFormat="1" applyFont="1" applyBorder="1" applyAlignment="1">
      <alignment horizontal="center" vertical="center"/>
    </xf>
    <xf numFmtId="0" fontId="7" fillId="0" borderId="14" xfId="2" applyNumberFormat="1" applyFont="1" applyBorder="1" applyAlignment="1">
      <alignment horizontal="center" vertical="center"/>
    </xf>
    <xf numFmtId="0" fontId="7" fillId="0" borderId="2" xfId="2" applyNumberFormat="1" applyFont="1" applyBorder="1" applyAlignment="1">
      <alignment horizontal="center" vertical="center"/>
    </xf>
    <xf numFmtId="0" fontId="6" fillId="0" borderId="15" xfId="2" applyFont="1" applyBorder="1" applyAlignment="1">
      <alignment horizontal="center" vertical="center"/>
    </xf>
    <xf numFmtId="0" fontId="6" fillId="0" borderId="16" xfId="2" applyFont="1" applyBorder="1" applyAlignment="1">
      <alignment horizontal="center" vertical="center"/>
    </xf>
    <xf numFmtId="0" fontId="6" fillId="0" borderId="17" xfId="2" applyFont="1" applyBorder="1" applyAlignment="1">
      <alignment horizontal="center" vertical="center"/>
    </xf>
    <xf numFmtId="0" fontId="6" fillId="0" borderId="18" xfId="2" applyFont="1" applyBorder="1" applyAlignment="1">
      <alignment horizontal="center" vertical="center"/>
    </xf>
    <xf numFmtId="0" fontId="6" fillId="0" borderId="19" xfId="2" applyFont="1" applyBorder="1" applyAlignment="1">
      <alignment horizontal="center" vertical="center"/>
    </xf>
    <xf numFmtId="0" fontId="6" fillId="0" borderId="20" xfId="2" applyFont="1" applyBorder="1" applyAlignment="1">
      <alignment horizontal="center" vertical="center"/>
    </xf>
  </cellXfs>
  <cellStyles count="24">
    <cellStyle name="Normal" xfId="0" builtinId="0"/>
    <cellStyle name="Normal 10" xfId="9"/>
    <cellStyle name="Normal 11" xfId="10"/>
    <cellStyle name="Normal 12" xfId="11"/>
    <cellStyle name="Normal 14" xfId="12"/>
    <cellStyle name="Normal 15" xfId="13"/>
    <cellStyle name="Normal 16" xfId="14"/>
    <cellStyle name="Normal 18" xfId="15"/>
    <cellStyle name="Normal 19" xfId="16"/>
    <cellStyle name="Normal 2" xfId="1"/>
    <cellStyle name="Normal 21" xfId="17"/>
    <cellStyle name="Normal 22" xfId="18"/>
    <cellStyle name="Normal 24" xfId="19"/>
    <cellStyle name="Normal 25" xfId="20"/>
    <cellStyle name="Normal 26" xfId="21"/>
    <cellStyle name="Normal 27" xfId="22"/>
    <cellStyle name="Normal 3" xfId="2"/>
    <cellStyle name="Normal 4" xfId="4"/>
    <cellStyle name="Normal 5" xfId="3"/>
    <cellStyle name="Normal 6" xfId="5"/>
    <cellStyle name="Normal 7" xfId="6"/>
    <cellStyle name="Normal 8" xfId="7"/>
    <cellStyle name="Normal 9" xfId="8"/>
    <cellStyle name="Normal_Classeur2" xfId="23"/>
  </cellStyles>
  <dxfs count="0"/>
  <tableStyles count="0" defaultTableStyle="TableStyleMedium9" defaultPivotStyle="PivotStyleLight16"/>
  <colors>
    <mruColors>
      <color rgb="FF0000FF"/>
      <color rgb="FFFE9F98"/>
      <color rgb="FF7FE86E"/>
      <color rgb="FFF6CECF"/>
      <color rgb="FFFFFFAB"/>
      <color rgb="FFFF8B8B"/>
      <color rgb="FFFFFFC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19050</xdr:rowOff>
    </xdr:from>
    <xdr:to>
      <xdr:col>1</xdr:col>
      <xdr:colOff>733425</xdr:colOff>
      <xdr:row>2</xdr:row>
      <xdr:rowOff>304800</xdr:rowOff>
    </xdr:to>
    <xdr:pic>
      <xdr:nvPicPr>
        <xdr:cNvPr id="3" name="Picture 1" descr="Bymaro_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19050"/>
          <a:ext cx="1476375" cy="666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19050</xdr:rowOff>
    </xdr:from>
    <xdr:to>
      <xdr:col>1</xdr:col>
      <xdr:colOff>219075</xdr:colOff>
      <xdr:row>2</xdr:row>
      <xdr:rowOff>114300</xdr:rowOff>
    </xdr:to>
    <xdr:pic>
      <xdr:nvPicPr>
        <xdr:cNvPr id="4" name="Picture 1" descr="Bymaro_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19050"/>
          <a:ext cx="1476375" cy="666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28575</xdr:colOff>
      <xdr:row>0</xdr:row>
      <xdr:rowOff>57150</xdr:rowOff>
    </xdr:from>
    <xdr:to>
      <xdr:col>12</xdr:col>
      <xdr:colOff>0</xdr:colOff>
      <xdr:row>1</xdr:row>
      <xdr:rowOff>142875</xdr:rowOff>
    </xdr:to>
    <xdr:sp macro="[0]!NewMonth_Sheet" textlink="">
      <xdr:nvSpPr>
        <xdr:cNvPr id="5" name="Rectangle Mois"/>
        <xdr:cNvSpPr/>
      </xdr:nvSpPr>
      <xdr:spPr>
        <a:xfrm>
          <a:off x="15173325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ADD SHEET</a:t>
          </a:r>
        </a:p>
      </xdr:txBody>
    </xdr:sp>
    <xdr:clientData/>
  </xdr:twoCellAnchor>
  <xdr:twoCellAnchor>
    <xdr:from>
      <xdr:col>10</xdr:col>
      <xdr:colOff>28575</xdr:colOff>
      <xdr:row>1</xdr:row>
      <xdr:rowOff>200025</xdr:rowOff>
    </xdr:from>
    <xdr:to>
      <xdr:col>12</xdr:col>
      <xdr:colOff>0</xdr:colOff>
      <xdr:row>2</xdr:row>
      <xdr:rowOff>95250</xdr:rowOff>
    </xdr:to>
    <xdr:sp macro="[0]!ThisWorkbook.InsererSousAvecFormules" textlink="">
      <xdr:nvSpPr>
        <xdr:cNvPr id="8" name="Rectangle Ligne"/>
        <xdr:cNvSpPr/>
      </xdr:nvSpPr>
      <xdr:spPr>
        <a:xfrm>
          <a:off x="15173325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INSERT</a:t>
          </a:r>
          <a:r>
            <a:rPr lang="fr-FR" sz="1200" b="1" baseline="0"/>
            <a:t> ROW</a:t>
          </a:r>
          <a:endParaRPr lang="fr-FR" sz="12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28575</xdr:colOff>
      <xdr:row>0</xdr:row>
      <xdr:rowOff>57150</xdr:rowOff>
    </xdr:from>
    <xdr:to>
      <xdr:col>12</xdr:col>
      <xdr:colOff>0</xdr:colOff>
      <xdr:row>1</xdr:row>
      <xdr:rowOff>142875</xdr:rowOff>
    </xdr:to>
    <xdr:sp macro="[0]!NewMonth_Sheet" textlink="">
      <xdr:nvSpPr>
        <xdr:cNvPr id="2" name="Rectangle Mois"/>
        <xdr:cNvSpPr/>
      </xdr:nvSpPr>
      <xdr:spPr>
        <a:xfrm>
          <a:off x="15173325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ADD SHEET</a:t>
          </a:r>
        </a:p>
      </xdr:txBody>
    </xdr:sp>
    <xdr:clientData/>
  </xdr:twoCellAnchor>
  <xdr:twoCellAnchor>
    <xdr:from>
      <xdr:col>10</xdr:col>
      <xdr:colOff>28575</xdr:colOff>
      <xdr:row>1</xdr:row>
      <xdr:rowOff>200025</xdr:rowOff>
    </xdr:from>
    <xdr:to>
      <xdr:col>12</xdr:col>
      <xdr:colOff>0</xdr:colOff>
      <xdr:row>2</xdr:row>
      <xdr:rowOff>95250</xdr:rowOff>
    </xdr:to>
    <xdr:sp macro="[0]!ThisWorkbook.InsererSousAvecFormules" textlink="">
      <xdr:nvSpPr>
        <xdr:cNvPr id="3" name="Rectangle Ligne"/>
        <xdr:cNvSpPr/>
      </xdr:nvSpPr>
      <xdr:spPr>
        <a:xfrm>
          <a:off x="15173325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INSERT</a:t>
          </a:r>
          <a:r>
            <a:rPr lang="fr-FR" sz="1200" b="1" baseline="0"/>
            <a:t> ROW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A3:R14"/>
  <sheetViews>
    <sheetView showGridLines="0" workbookViewId="0">
      <pane xSplit="4" ySplit="11" topLeftCell="E12" activePane="bottomRight" state="frozen"/>
      <selection pane="topRight" activeCell="D1" sqref="D1"/>
      <selection pane="bottomLeft" activeCell="A9" sqref="A9"/>
      <selection pane="bottomRight" activeCell="F6" sqref="F6"/>
    </sheetView>
  </sheetViews>
  <sheetFormatPr baseColWidth="10" defaultRowHeight="15"/>
  <cols>
    <col min="3" max="3" width="4.140625" customWidth="1"/>
    <col min="4" max="4" width="23" customWidth="1"/>
    <col min="5" max="10" width="11.7109375" customWidth="1"/>
    <col min="11" max="11" width="17.7109375" customWidth="1"/>
    <col min="12" max="17" width="13.7109375" customWidth="1"/>
    <col min="18" max="18" width="20.7109375" customWidth="1"/>
  </cols>
  <sheetData>
    <row r="3" spans="1:18" ht="31.5" customHeight="1">
      <c r="E3" s="76" t="str">
        <f>Données!$E$1</f>
        <v>CLUB HOUSE BOUSKOURA</v>
      </c>
      <c r="F3" s="76"/>
      <c r="G3" s="76"/>
      <c r="H3" s="76"/>
      <c r="I3" s="76"/>
      <c r="J3" s="76"/>
      <c r="K3" s="76"/>
      <c r="L3" s="76"/>
      <c r="M3" s="76"/>
      <c r="N3" s="76"/>
      <c r="O3" s="76"/>
      <c r="P3" s="76"/>
      <c r="Q3" s="76"/>
      <c r="R3" s="76"/>
    </row>
    <row r="7" spans="1:18" s="33" customFormat="1"/>
    <row r="8" spans="1:18" s="33" customFormat="1" ht="15.75" thickBot="1"/>
    <row r="9" spans="1:18" ht="27" customHeight="1">
      <c r="D9" s="84" t="s">
        <v>1</v>
      </c>
      <c r="E9" s="70" t="str">
        <f>Données!$E$4</f>
        <v>LAFARGE</v>
      </c>
      <c r="F9" s="71"/>
      <c r="G9" s="71"/>
      <c r="H9" s="71"/>
      <c r="I9" s="71"/>
      <c r="J9" s="72"/>
      <c r="K9" s="87" t="s">
        <v>18</v>
      </c>
      <c r="L9" s="77" t="s">
        <v>17</v>
      </c>
      <c r="M9" s="78"/>
      <c r="N9" s="78"/>
      <c r="O9" s="78"/>
      <c r="P9" s="78"/>
      <c r="Q9" s="79"/>
      <c r="R9" s="80" t="s">
        <v>16</v>
      </c>
    </row>
    <row r="10" spans="1:18" ht="27" customHeight="1">
      <c r="D10" s="85"/>
      <c r="E10" s="73"/>
      <c r="F10" s="74"/>
      <c r="G10" s="74"/>
      <c r="H10" s="74"/>
      <c r="I10" s="74"/>
      <c r="J10" s="75"/>
      <c r="K10" s="88"/>
      <c r="L10" s="36" t="str">
        <f>MID(Données!$D$9,SEARCH("|",SUBSTITUTE(Données!$D$9,"-","|",LEN(Données!$D$9)-LEN(SUBSTITUTE(Données!$D$9,"-",""))))+1,99)</f>
        <v>B10</v>
      </c>
      <c r="M10" s="36" t="str">
        <f>MID(Données!$D$11,SEARCH("|",SUBSTITUTE(Données!$D$11,"-","|",LEN(Données!$D$11)-LEN(SUBSTITUTE(Données!$D$11,"-",""))))+1,99)</f>
        <v>B15</v>
      </c>
      <c r="N10" s="36" t="str">
        <f>MID(Données!$D$13,SEARCH("|",SUBSTITUTE(Données!$D$13,"-","|",LEN(Données!$D$13)-LEN(SUBSTITUTE(Données!$D$13,"-",""))))+1,99)</f>
        <v>B25 (D15)</v>
      </c>
      <c r="O10" s="36" t="str">
        <f>MID(Données!$D$15,SEARCH("|",SUBSTITUTE(Données!$D$15,"-","|",LEN(Données!$D$15)-LEN(SUBSTITUTE(Données!$D$15,"-",""))))+1,99)</f>
        <v>B25 (D25)</v>
      </c>
      <c r="P10" s="36" t="str">
        <f>MID(Données!$D$17,SEARCH("|",SUBSTITUTE(Données!$D$17,"-","|",LEN(Données!$D$17)-LEN(SUBSTITUTE(Données!$D$17,"-",""))))+1,99)</f>
        <v>B25 (U.H)</v>
      </c>
      <c r="Q10" s="36" t="str">
        <f>MID(Données!$D$19,SEARCH("|",SUBSTITUTE(Données!$D$19,"-","|",LEN(Données!$D$19)-LEN(SUBSTITUTE(Données!$D$19,"-",""))))+1,99)</f>
        <v>B35 (D25)</v>
      </c>
      <c r="R10" s="81"/>
    </row>
    <row r="11" spans="1:18" ht="27" customHeight="1">
      <c r="D11" s="86"/>
      <c r="E11" s="36" t="str">
        <f>MID(Données!$D$9,SEARCH("|",SUBSTITUTE(Données!$D$9,"-","|",LEN(Données!$D$9)-LEN(SUBSTITUTE(Données!$D$9,"-",""))))+1,99)</f>
        <v>B10</v>
      </c>
      <c r="F11" s="36" t="str">
        <f>MID(Données!$D$11,SEARCH("|",SUBSTITUTE(Données!$D$11,"-","|",LEN(Données!$D$11)-LEN(SUBSTITUTE(Données!$D$11,"-",""))))+1,99)</f>
        <v>B15</v>
      </c>
      <c r="G11" s="36" t="str">
        <f>MID(Données!$D$13,SEARCH("|",SUBSTITUTE(Données!$D$13,"-","|",LEN(Données!$D$13)-LEN(SUBSTITUTE(Données!$D$13,"-",""))))+1,99)</f>
        <v>B25 (D15)</v>
      </c>
      <c r="H11" s="36" t="str">
        <f>MID(Données!$D$15,SEARCH("|",SUBSTITUTE(Données!$D$15,"-","|",LEN(Données!$D$15)-LEN(SUBSTITUTE(Données!$D$15,"-",""))))+1,99)</f>
        <v>B25 (D25)</v>
      </c>
      <c r="I11" s="36" t="str">
        <f>MID(Données!$D$17,SEARCH("|",SUBSTITUTE(Données!$D$17,"-","|",LEN(Données!$D$17)-LEN(SUBSTITUTE(Données!$D$17,"-",""))))+1,99)</f>
        <v>B25 (U.H)</v>
      </c>
      <c r="J11" s="36" t="str">
        <f>MID(Données!$D$19,SEARCH("|",SUBSTITUTE(Données!$D$19,"-","|",LEN(Données!$D$19)-LEN(SUBSTITUTE(Données!$D$19,"-",""))))+1,99)</f>
        <v>B35 (D25)</v>
      </c>
      <c r="K11" s="89"/>
      <c r="L11" s="36">
        <f>Données!$E$9</f>
        <v>595</v>
      </c>
      <c r="M11" s="36">
        <f>Données!$E$11</f>
        <v>625</v>
      </c>
      <c r="N11" s="36">
        <f>Données!$E$13</f>
        <v>705</v>
      </c>
      <c r="O11" s="36">
        <f>Données!$E$15</f>
        <v>685</v>
      </c>
      <c r="P11" s="36">
        <f>Données!$E$17</f>
        <v>745</v>
      </c>
      <c r="Q11" s="36">
        <f>Données!$E$19</f>
        <v>755</v>
      </c>
      <c r="R11" s="82"/>
    </row>
    <row r="12" spans="1:18" ht="27" customHeight="1">
      <c r="D12" s="37" t="str">
        <f ca="1">IFERROR(MID(INDEX(nomfeuilles,ROW()-8),SEARCH("]",INDEX(nomfeuilles,ROW()-8))+1,30),"")</f>
        <v>Février-2015</v>
      </c>
      <c r="E12" s="38">
        <f ca="1">IFERROR(VLOOKUP($D12,INDIRECT("'"&amp;$D12&amp;"'!"&amp;"$A$9:$K$1000"),3,0),"")</f>
        <v>0</v>
      </c>
      <c r="F12" s="39">
        <f ca="1">IFERROR(VLOOKUP($D12,INDIRECT("'"&amp;$D12&amp;"'!"&amp;"$A$9:$K$1000"),4,0),"")</f>
        <v>19.5</v>
      </c>
      <c r="G12" s="39">
        <f ca="1">IFERROR(VLOOKUP($D12,INDIRECT("'"&amp;$D12&amp;"'!"&amp;"$A$9:$K$1000"),5,0),"")</f>
        <v>200000</v>
      </c>
      <c r="H12" s="39">
        <f ca="1">IFERROR(VLOOKUP($D12,INDIRECT("'"&amp;$D12&amp;"'!"&amp;"$A$9:$K$1000"),6,0),"")</f>
        <v>0</v>
      </c>
      <c r="I12" s="39">
        <f ca="1">IFERROR(VLOOKUP($D12,INDIRECT("'"&amp;$D12&amp;"'!"&amp;"$A$9:$K$1000"),7,0),"")</f>
        <v>0</v>
      </c>
      <c r="J12" s="39">
        <f ca="1">IFERROR(VLOOKUP($D12,INDIRECT("'"&amp;$D12&amp;"'!"&amp;"$A$9:$K$1000"),8,0),"")</f>
        <v>26</v>
      </c>
      <c r="K12" s="40">
        <f ca="1">SUM(E12:J12)</f>
        <v>200045.5</v>
      </c>
      <c r="L12" s="39">
        <f ca="1">IFERROR(E12*$L$11,"")</f>
        <v>0</v>
      </c>
      <c r="M12" s="39">
        <f ca="1">IFERROR(F12*$M$11,"")</f>
        <v>12187.5</v>
      </c>
      <c r="N12" s="39">
        <f ca="1">IFERROR(G12*$N$11,"")</f>
        <v>141000000</v>
      </c>
      <c r="O12" s="39">
        <f ca="1">IFERROR(H12*$O$11,"")</f>
        <v>0</v>
      </c>
      <c r="P12" s="39">
        <f ca="1">IFERROR(H12*$P$11,"")</f>
        <v>0</v>
      </c>
      <c r="Q12" s="39">
        <f ca="1">IFERROR(I12*$Q$11,"")</f>
        <v>0</v>
      </c>
      <c r="R12" s="41">
        <f ca="1">SUM(L12:Q12)</f>
        <v>141012187.5</v>
      </c>
    </row>
    <row r="13" spans="1:18" s="33" customFormat="1" ht="27" customHeight="1">
      <c r="D13" s="37" t="str">
        <f ca="1">IFERROR(MID(INDEX(nomfeuilles,ROW()-8),SEARCH("]",INDEX(nomfeuilles,ROW()-8))+1,30),"")</f>
        <v>Mars-2015</v>
      </c>
      <c r="E13" s="38">
        <f ca="1">IFERROR(VLOOKUP($D13,INDIRECT("'"&amp;$D13&amp;"'!"&amp;"$A$9:$K$1000"),3,0),"")</f>
        <v>0</v>
      </c>
      <c r="F13" s="39">
        <f ca="1">IFERROR(VLOOKUP($D13,INDIRECT("'"&amp;$D13&amp;"'!"&amp;"$A$9:$K$1000"),4,0),"")</f>
        <v>0</v>
      </c>
      <c r="G13" s="39">
        <f ca="1">IFERROR(VLOOKUP($D13,INDIRECT("'"&amp;$D13&amp;"'!"&amp;"$A$9:$K$1000"),5,0),"")</f>
        <v>0</v>
      </c>
      <c r="H13" s="39">
        <f ca="1">IFERROR(VLOOKUP($D13,INDIRECT("'"&amp;$D13&amp;"'!"&amp;"$A$9:$K$1000"),6,0),"")</f>
        <v>0</v>
      </c>
      <c r="I13" s="39">
        <f ca="1">IFERROR(VLOOKUP($D13,INDIRECT("'"&amp;$D13&amp;"'!"&amp;"$A$9:$K$1000"),7,0),"")</f>
        <v>0</v>
      </c>
      <c r="J13" s="39">
        <f ca="1">IFERROR(VLOOKUP($D13,INDIRECT("'"&amp;$D13&amp;"'!"&amp;"$A$9:$K$1000"),8,0),"")</f>
        <v>0</v>
      </c>
      <c r="K13" s="40">
        <f ca="1">SUM(E13:J13)</f>
        <v>0</v>
      </c>
      <c r="L13" s="39">
        <f ca="1">IFERROR(E13*$L$11,"")</f>
        <v>0</v>
      </c>
      <c r="M13" s="39">
        <f ca="1">IFERROR(F13*$M$11,"")</f>
        <v>0</v>
      </c>
      <c r="N13" s="39">
        <f ca="1">IFERROR(G13*$N$11,"")</f>
        <v>0</v>
      </c>
      <c r="O13" s="39">
        <f ca="1">IFERROR(H13*$O$11,"")</f>
        <v>0</v>
      </c>
      <c r="P13" s="39">
        <f ca="1">IFERROR(H13*$P$11,"")</f>
        <v>0</v>
      </c>
      <c r="Q13" s="39">
        <f ca="1">IFERROR(I13*$Q$11,"")</f>
        <v>0</v>
      </c>
      <c r="R13" s="41">
        <f ca="1">SUM(L13:Q13)</f>
        <v>0</v>
      </c>
    </row>
    <row r="14" spans="1:18" ht="27" customHeight="1">
      <c r="A14" s="83"/>
      <c r="B14" s="83"/>
      <c r="C14" s="11"/>
      <c r="D14" s="42" t="s">
        <v>14</v>
      </c>
      <c r="E14" s="43">
        <f ca="1">SUM(INDIRECT("E12:"&amp;ADDRESS(ROW()-1,COLUMN(),4)))</f>
        <v>0</v>
      </c>
      <c r="F14" s="43">
        <f ca="1">SUM(INDIRECT("F12:"&amp;ADDRESS(ROW()-1,COLUMN(),4)))</f>
        <v>19.5</v>
      </c>
      <c r="G14" s="43">
        <f ca="1">SUM(INDIRECT("G12:"&amp;ADDRESS(ROW()-1,COLUMN(),4)))</f>
        <v>200000</v>
      </c>
      <c r="H14" s="43">
        <f ca="1">SUM(INDIRECT("H12:"&amp;ADDRESS(ROW()-1,COLUMN(),4)))</f>
        <v>0</v>
      </c>
      <c r="I14" s="43">
        <f ca="1">SUM(INDIRECT("I12:"&amp;ADDRESS(ROW()-1,COLUMN(),4)))</f>
        <v>0</v>
      </c>
      <c r="J14" s="43">
        <f ca="1">SUM(INDIRECT("J12:"&amp;ADDRESS(ROW()-1,COLUMN(),4)))</f>
        <v>26</v>
      </c>
      <c r="K14" s="44">
        <f ca="1">SUM(INDIRECT("K12:"&amp;ADDRESS(ROW()-1,COLUMN(),4)))</f>
        <v>200045.5</v>
      </c>
      <c r="L14" s="43">
        <f ca="1">SUM(INDIRECT("L12:"&amp;ADDRESS(ROW()-1,COLUMN(),4)))</f>
        <v>0</v>
      </c>
      <c r="M14" s="43">
        <f ca="1">SUM(INDIRECT("M12:"&amp;ADDRESS(ROW()-1,COLUMN(),4)))</f>
        <v>12187.5</v>
      </c>
      <c r="N14" s="43">
        <f ca="1">SUM(INDIRECT("N12:"&amp;ADDRESS(ROW()-1,COLUMN(),4)))</f>
        <v>141000000</v>
      </c>
      <c r="O14" s="43">
        <f ca="1">SUM(INDIRECT("O12:"&amp;ADDRESS(ROW()-1,COLUMN(),4)))</f>
        <v>0</v>
      </c>
      <c r="P14" s="43">
        <f ca="1">SUM(INDIRECT("P12:"&amp;ADDRESS(ROW()-1,COLUMN(),4)))</f>
        <v>0</v>
      </c>
      <c r="Q14" s="43">
        <f ca="1">SUM(INDIRECT("Q12:"&amp;ADDRESS(ROW()-1,COLUMN(),4)))</f>
        <v>0</v>
      </c>
      <c r="R14" s="45">
        <f ca="1">SUM(INDIRECT("R12:"&amp;ADDRESS(ROW()-1,COLUMN(),4)))</f>
        <v>141012187.5</v>
      </c>
    </row>
  </sheetData>
  <mergeCells count="7">
    <mergeCell ref="E9:J10"/>
    <mergeCell ref="E3:R3"/>
    <mergeCell ref="L9:Q9"/>
    <mergeCell ref="R9:R11"/>
    <mergeCell ref="A14:B14"/>
    <mergeCell ref="D9:D11"/>
    <mergeCell ref="K9:K1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rgb="FFFFFF00"/>
  </sheetPr>
  <dimension ref="A2:T36"/>
  <sheetViews>
    <sheetView showGridLines="0" zoomScaleSheetLayoutView="90" workbookViewId="0">
      <pane ySplit="7" topLeftCell="A8" activePane="bottomLeft" state="frozen"/>
      <selection activeCell="A43" sqref="A43"/>
      <selection pane="bottomLeft" activeCell="C29" sqref="C29"/>
    </sheetView>
  </sheetViews>
  <sheetFormatPr baseColWidth="10" defaultRowHeight="15"/>
  <cols>
    <col min="1" max="2" width="19.140625" customWidth="1"/>
    <col min="3" max="5" width="25.5703125" customWidth="1"/>
    <col min="6" max="6" width="32.5703125" customWidth="1"/>
    <col min="7" max="15" width="19.140625" customWidth="1"/>
  </cols>
  <sheetData>
    <row r="2" spans="1:20" ht="30" customHeight="1">
      <c r="D2" s="76" t="str">
        <f>'Total Général'!$E$3</f>
        <v>CLUB HOUSE BOUSKOURA</v>
      </c>
      <c r="E2" s="76"/>
      <c r="F2" s="76"/>
      <c r="G2" s="29"/>
      <c r="Q2" s="1"/>
      <c r="R2" s="1"/>
      <c r="S2" s="1"/>
      <c r="T2" s="1"/>
    </row>
    <row r="3" spans="1:20" ht="15" customHeight="1">
      <c r="C3" s="29"/>
      <c r="D3" s="76"/>
      <c r="E3" s="76"/>
      <c r="F3" s="76"/>
      <c r="G3" s="14"/>
      <c r="H3" s="14"/>
      <c r="I3" s="14"/>
      <c r="J3" s="14"/>
      <c r="K3" s="14"/>
      <c r="L3" s="14"/>
    </row>
    <row r="4" spans="1:20" ht="29.25" customHeight="1">
      <c r="C4" s="29"/>
      <c r="D4" s="29"/>
      <c r="E4" s="29"/>
      <c r="F4" s="29"/>
      <c r="G4" s="14"/>
      <c r="H4" s="91"/>
      <c r="I4" s="91"/>
      <c r="J4" s="91"/>
      <c r="K4" s="21"/>
      <c r="L4" s="22"/>
    </row>
    <row r="5" spans="1:20" ht="15" customHeight="1">
      <c r="G5" s="14"/>
      <c r="H5" s="14"/>
      <c r="I5" s="14"/>
      <c r="J5" s="14"/>
      <c r="K5" s="23"/>
      <c r="L5" s="23"/>
      <c r="M5" s="2"/>
      <c r="N5" s="6"/>
    </row>
    <row r="7" spans="1:20" ht="29.25" customHeight="1">
      <c r="A7" s="12"/>
      <c r="B7" s="12"/>
      <c r="C7" s="4"/>
      <c r="D7" s="92" t="s">
        <v>15</v>
      </c>
      <c r="E7" s="93"/>
      <c r="F7" s="94"/>
      <c r="G7" s="12"/>
      <c r="H7" s="12"/>
      <c r="I7" s="12"/>
      <c r="J7" s="12"/>
      <c r="K7" s="12"/>
      <c r="L7" s="12"/>
      <c r="M7" s="12"/>
      <c r="N7" s="12"/>
      <c r="O7" s="13"/>
      <c r="P7" s="14"/>
    </row>
    <row r="8" spans="1:20" ht="27" customHeight="1">
      <c r="A8" s="15"/>
      <c r="B8" s="16"/>
      <c r="C8" s="27" t="s">
        <v>31</v>
      </c>
      <c r="D8" s="28" t="s">
        <v>32</v>
      </c>
      <c r="E8" s="28" t="s">
        <v>5</v>
      </c>
      <c r="F8" s="8" t="s">
        <v>12</v>
      </c>
      <c r="G8" s="16"/>
      <c r="H8" s="16"/>
      <c r="I8" s="16"/>
      <c r="J8" s="16"/>
      <c r="K8" s="16"/>
      <c r="L8" s="16"/>
      <c r="M8" s="16"/>
      <c r="N8" s="16"/>
      <c r="O8" s="17"/>
      <c r="P8" s="14"/>
    </row>
    <row r="9" spans="1:20" ht="21" customHeight="1">
      <c r="A9" s="15"/>
      <c r="B9" s="16"/>
      <c r="C9" s="3" t="s">
        <v>3</v>
      </c>
      <c r="D9" s="10">
        <f ca="1">IF(VLOOKUP($D$7,Calcestruzzo,2,0)="",0,VLOOKUP($D$7,Calcestruzzo,2,0))</f>
        <v>0</v>
      </c>
      <c r="E9" s="10">
        <v>595</v>
      </c>
      <c r="F9" s="10" t="str">
        <f t="shared" ref="F9:F14" ca="1" si="0">IF((D9*E9)=0,"",(D9*E9))</f>
        <v/>
      </c>
      <c r="G9" s="16"/>
      <c r="H9" s="16"/>
      <c r="I9" s="16"/>
      <c r="J9" s="16"/>
      <c r="K9" s="16"/>
      <c r="L9" s="16"/>
      <c r="M9" s="16"/>
      <c r="N9" s="16"/>
      <c r="O9" s="17"/>
      <c r="P9" s="14"/>
    </row>
    <row r="10" spans="1:20" ht="21" customHeight="1">
      <c r="A10" s="15"/>
      <c r="B10" s="16"/>
      <c r="C10" s="3" t="s">
        <v>4</v>
      </c>
      <c r="D10" s="10">
        <f ca="1">IF(VLOOKUP($D$7,Calcestruzzo,3,0)="",0,VLOOKUP($D$7,Calcestruzzo,3,0))</f>
        <v>19.5</v>
      </c>
      <c r="E10" s="10">
        <v>625</v>
      </c>
      <c r="F10" s="10">
        <f t="shared" ca="1" si="0"/>
        <v>12187.5</v>
      </c>
      <c r="G10" s="16"/>
      <c r="H10" s="16"/>
      <c r="I10" s="16"/>
      <c r="J10" s="16"/>
      <c r="K10" s="16"/>
      <c r="L10" s="16"/>
      <c r="M10" s="16"/>
      <c r="N10" s="16"/>
      <c r="O10" s="17"/>
      <c r="P10" s="14"/>
    </row>
    <row r="11" spans="1:20" ht="21" customHeight="1">
      <c r="A11" s="15"/>
      <c r="B11" s="16"/>
      <c r="C11" s="3" t="s">
        <v>13</v>
      </c>
      <c r="D11" s="10">
        <f ca="1">IF(VLOOKUP($D$7,Calcestruzzo,4,0)="",0,VLOOKUP($D$7,Calcestruzzo,4,0))</f>
        <v>200000</v>
      </c>
      <c r="E11" s="10">
        <v>705</v>
      </c>
      <c r="F11" s="10">
        <f t="shared" ca="1" si="0"/>
        <v>141000000</v>
      </c>
      <c r="G11" s="16"/>
      <c r="H11" s="16"/>
      <c r="I11" s="16"/>
      <c r="J11" s="16"/>
      <c r="K11" s="16"/>
      <c r="L11" s="16"/>
      <c r="M11" s="16"/>
      <c r="N11" s="16"/>
      <c r="O11" s="17"/>
      <c r="P11" s="14"/>
    </row>
    <row r="12" spans="1:20" ht="21" customHeight="1">
      <c r="A12" s="15"/>
      <c r="B12" s="16"/>
      <c r="C12" s="3" t="s">
        <v>9</v>
      </c>
      <c r="D12" s="10">
        <f ca="1">IF(VLOOKUP($D$7,Calcestruzzo,5,0)="",0,VLOOKUP($D$7,Calcestruzzo,5,0))</f>
        <v>0</v>
      </c>
      <c r="E12" s="10">
        <v>685</v>
      </c>
      <c r="F12" s="10" t="str">
        <f t="shared" ca="1" si="0"/>
        <v/>
      </c>
      <c r="G12" s="16"/>
      <c r="H12" s="16"/>
      <c r="I12" s="16"/>
      <c r="J12" s="16"/>
      <c r="K12" s="16"/>
      <c r="L12" s="16"/>
      <c r="M12" s="16"/>
      <c r="N12" s="16"/>
      <c r="O12" s="17"/>
      <c r="P12" s="14"/>
    </row>
    <row r="13" spans="1:20" ht="21" customHeight="1">
      <c r="A13" s="15"/>
      <c r="B13" s="16"/>
      <c r="C13" s="3" t="s">
        <v>11</v>
      </c>
      <c r="D13" s="10">
        <f ca="1">IF(VLOOKUP($D$7,Calcestruzzo,6,0)="",0,VLOOKUP($D$7,Calcestruzzo,6,0))</f>
        <v>0</v>
      </c>
      <c r="E13" s="10">
        <v>745</v>
      </c>
      <c r="F13" s="10" t="str">
        <f t="shared" ca="1" si="0"/>
        <v/>
      </c>
      <c r="G13" s="32"/>
      <c r="H13" s="16"/>
      <c r="I13" s="16"/>
      <c r="J13" s="16"/>
      <c r="K13" s="16"/>
      <c r="L13" s="16"/>
      <c r="M13" s="16"/>
      <c r="N13" s="16"/>
      <c r="O13" s="17"/>
      <c r="P13" s="14"/>
    </row>
    <row r="14" spans="1:20" ht="21" customHeight="1">
      <c r="A14" s="15"/>
      <c r="B14" s="16"/>
      <c r="C14" s="3" t="s">
        <v>8</v>
      </c>
      <c r="D14" s="10">
        <f ca="1">IF(VLOOKUP($D$7,Calcestruzzo,7,0)="",0,VLOOKUP($D$7,Calcestruzzo,7,0))</f>
        <v>26</v>
      </c>
      <c r="E14" s="10"/>
      <c r="F14" s="10" t="str">
        <f t="shared" ca="1" si="0"/>
        <v/>
      </c>
      <c r="G14" s="16"/>
      <c r="H14" s="16"/>
      <c r="I14" s="16"/>
      <c r="J14" s="16"/>
      <c r="K14" s="16"/>
      <c r="L14" s="16"/>
      <c r="M14" s="16"/>
      <c r="N14" s="16"/>
      <c r="O14" s="17"/>
      <c r="P14" s="14"/>
    </row>
    <row r="15" spans="1:20" ht="21" customHeight="1">
      <c r="A15" s="15"/>
      <c r="B15" s="16"/>
      <c r="C15" s="9" t="s">
        <v>10</v>
      </c>
      <c r="D15" s="35">
        <f ca="1">SUM(INDIRECT("D10:"&amp;ADDRESS(ROW()-1,COLUMN(),4)))</f>
        <v>200045.5</v>
      </c>
      <c r="E15" s="4"/>
      <c r="F15" s="34">
        <f ca="1">SUM(INDIRECT("F10:"&amp;ADDRESS(ROW()-1,COLUMN(),4)))</f>
        <v>141012187.5</v>
      </c>
      <c r="G15" s="16"/>
      <c r="H15" s="16"/>
      <c r="I15" s="16"/>
      <c r="J15" s="16"/>
      <c r="K15" s="16"/>
      <c r="L15" s="16"/>
      <c r="M15" s="16"/>
      <c r="N15" s="16"/>
      <c r="O15" s="17"/>
      <c r="P15" s="14"/>
    </row>
    <row r="16" spans="1:20" ht="15" customHeight="1">
      <c r="A16" s="15"/>
      <c r="B16" s="16"/>
      <c r="G16" s="16"/>
      <c r="H16" s="16"/>
      <c r="I16" s="16"/>
      <c r="J16" s="16"/>
      <c r="K16" s="16"/>
      <c r="L16" s="16"/>
      <c r="M16" s="16"/>
      <c r="N16" s="16"/>
      <c r="O16" s="17"/>
      <c r="P16" s="14"/>
    </row>
    <row r="17" spans="1:16" ht="15" customHeight="1">
      <c r="A17" s="15"/>
      <c r="B17" s="16"/>
      <c r="G17" s="16"/>
      <c r="H17" s="16"/>
      <c r="I17" s="16"/>
      <c r="J17" s="16"/>
      <c r="K17" s="16"/>
      <c r="L17" s="16"/>
      <c r="M17" s="16"/>
      <c r="N17" s="16"/>
      <c r="O17" s="17"/>
      <c r="P17" s="14"/>
    </row>
    <row r="18" spans="1:16" ht="21.75" customHeight="1">
      <c r="A18" s="15"/>
      <c r="B18" s="16"/>
      <c r="C18" s="90" t="str">
        <f ca="1">"Le Montant Qu'il Faut Régler à LAFARGE Pour Le Mois De "&amp;PROPER(TEXT(D7,"MMMM AAAA"))&amp;" est de "&amp;TEXT(F15,"# ##0,00\ ")&amp;"Dirhams."</f>
        <v>Le Montant Qu'il Faut Régler à LAFARGE Pour Le Mois De Février 2015 est de 141 012 187,50 Dirhams.</v>
      </c>
      <c r="D18" s="90"/>
      <c r="E18" s="90"/>
      <c r="F18" s="90"/>
      <c r="G18" s="16"/>
      <c r="H18" s="16"/>
      <c r="I18" s="16"/>
      <c r="J18" s="16"/>
      <c r="K18" s="16"/>
      <c r="L18" s="16"/>
      <c r="M18" s="16"/>
      <c r="N18" s="16"/>
      <c r="O18" s="17"/>
      <c r="P18" s="14"/>
    </row>
    <row r="19" spans="1:16" ht="15" customHeight="1">
      <c r="A19" s="15"/>
      <c r="B19" s="16"/>
      <c r="G19" s="16"/>
      <c r="H19" s="16"/>
      <c r="I19" s="16"/>
      <c r="J19" s="16"/>
      <c r="K19" s="16"/>
      <c r="L19" s="16"/>
      <c r="M19" s="16"/>
      <c r="N19" s="16"/>
      <c r="O19" s="17"/>
      <c r="P19" s="14"/>
    </row>
    <row r="20" spans="1:16" ht="15" customHeight="1">
      <c r="A20" s="15"/>
      <c r="B20" s="16"/>
      <c r="G20" s="16"/>
      <c r="H20" s="16"/>
      <c r="I20" s="16"/>
      <c r="J20" s="16"/>
      <c r="K20" s="16"/>
      <c r="L20" s="16"/>
      <c r="M20" s="16"/>
      <c r="N20" s="16"/>
      <c r="O20" s="17"/>
      <c r="P20" s="14"/>
    </row>
    <row r="21" spans="1:16" ht="15" customHeight="1">
      <c r="A21" s="15"/>
      <c r="B21" s="16"/>
      <c r="G21" s="16"/>
      <c r="H21" s="16"/>
      <c r="I21" s="16"/>
      <c r="J21" s="16"/>
      <c r="K21" s="16"/>
      <c r="L21" s="16"/>
      <c r="M21" s="16"/>
      <c r="N21" s="16"/>
      <c r="O21" s="17"/>
      <c r="P21" s="14"/>
    </row>
    <row r="22" spans="1:16" ht="15" customHeight="1">
      <c r="A22" s="15"/>
      <c r="B22" s="16"/>
      <c r="G22" s="16"/>
      <c r="H22" s="16"/>
      <c r="I22" s="16"/>
      <c r="J22" s="16"/>
      <c r="K22" s="16"/>
      <c r="L22" s="16"/>
      <c r="M22" s="16"/>
      <c r="N22" s="16"/>
      <c r="O22" s="17"/>
      <c r="P22" s="14"/>
    </row>
    <row r="23" spans="1:16" ht="15" customHeight="1">
      <c r="A23" s="15"/>
      <c r="B23" s="16"/>
      <c r="G23" s="16"/>
      <c r="H23" s="16"/>
      <c r="I23" s="16"/>
      <c r="J23" s="16"/>
      <c r="K23" s="16"/>
      <c r="L23" s="16"/>
      <c r="M23" s="16"/>
      <c r="N23" s="16"/>
      <c r="O23" s="17"/>
      <c r="P23" s="14"/>
    </row>
    <row r="24" spans="1:16" ht="15" customHeight="1">
      <c r="A24" s="15"/>
      <c r="B24" s="16"/>
      <c r="G24" s="16"/>
      <c r="H24" s="16"/>
      <c r="I24" s="16"/>
      <c r="J24" s="16"/>
      <c r="K24" s="16"/>
      <c r="L24" s="16"/>
      <c r="M24" s="16"/>
      <c r="N24" s="16"/>
      <c r="O24" s="17"/>
      <c r="P24" s="14"/>
    </row>
    <row r="25" spans="1:16" ht="15" customHeight="1">
      <c r="A25" s="15"/>
      <c r="B25" s="16"/>
      <c r="F25" s="33"/>
      <c r="G25" s="16"/>
      <c r="H25" s="16"/>
      <c r="I25" s="16"/>
      <c r="J25" s="16"/>
      <c r="K25" s="16"/>
      <c r="L25" s="16"/>
      <c r="M25" s="16"/>
      <c r="N25" s="16"/>
      <c r="O25" s="17"/>
      <c r="P25" s="14"/>
    </row>
    <row r="26" spans="1:16" ht="15" customHeight="1">
      <c r="A26" s="15"/>
      <c r="B26" s="16"/>
      <c r="G26" s="16"/>
      <c r="H26" s="16"/>
      <c r="I26" s="16"/>
      <c r="J26" s="16"/>
      <c r="K26" s="16"/>
      <c r="L26" s="16"/>
      <c r="M26" s="16"/>
      <c r="N26" s="16"/>
      <c r="O26" s="17"/>
      <c r="P26" s="14"/>
    </row>
    <row r="27" spans="1:16" ht="15" customHeight="1">
      <c r="A27" s="15"/>
      <c r="B27" s="16"/>
      <c r="H27" s="16"/>
      <c r="I27" s="16"/>
      <c r="J27" s="16"/>
      <c r="K27" s="16"/>
      <c r="L27" s="16"/>
      <c r="M27" s="16"/>
      <c r="N27" s="16"/>
      <c r="O27" s="17"/>
      <c r="P27" s="14"/>
    </row>
    <row r="28" spans="1:16" ht="15" customHeight="1">
      <c r="A28" s="15"/>
      <c r="B28" s="16"/>
      <c r="D28" s="65"/>
      <c r="G28" s="16"/>
      <c r="H28" s="16"/>
      <c r="I28" s="16"/>
      <c r="J28" s="16"/>
      <c r="K28" s="16"/>
      <c r="L28" s="16"/>
      <c r="M28" s="16"/>
      <c r="N28" s="16"/>
      <c r="O28" s="17"/>
      <c r="P28" s="14"/>
    </row>
    <row r="29" spans="1:16" ht="15" customHeight="1">
      <c r="A29" s="15"/>
      <c r="B29" s="16"/>
      <c r="G29" s="16"/>
      <c r="H29" s="16"/>
      <c r="I29" s="16"/>
      <c r="J29" s="16"/>
      <c r="K29" s="16"/>
      <c r="L29" s="16"/>
      <c r="M29" s="16"/>
      <c r="N29" s="16"/>
      <c r="O29" s="17"/>
      <c r="P29" s="14"/>
    </row>
    <row r="30" spans="1:16" ht="15" customHeight="1">
      <c r="A30" s="15"/>
      <c r="B30" s="16"/>
      <c r="G30" s="16"/>
      <c r="H30" s="16"/>
      <c r="I30" s="16"/>
      <c r="J30" s="16"/>
      <c r="K30" s="16"/>
      <c r="L30" s="16"/>
      <c r="M30" s="16"/>
      <c r="N30" s="16"/>
      <c r="O30" s="17"/>
      <c r="P30" s="14"/>
    </row>
    <row r="31" spans="1:16" ht="15" customHeight="1">
      <c r="A31" s="15"/>
      <c r="B31" s="16"/>
      <c r="G31" s="16"/>
      <c r="H31" s="16"/>
      <c r="I31" s="16"/>
      <c r="J31" s="16"/>
      <c r="K31" s="16"/>
      <c r="L31" s="16"/>
      <c r="M31" s="16"/>
      <c r="N31" s="16"/>
      <c r="O31" s="17"/>
      <c r="P31" s="14"/>
    </row>
    <row r="32" spans="1:16" ht="15" customHeight="1">
      <c r="A32" s="15"/>
      <c r="B32" s="16"/>
      <c r="G32" s="16"/>
      <c r="H32" s="16"/>
      <c r="I32" s="16"/>
      <c r="J32" s="16"/>
      <c r="K32" s="16"/>
      <c r="L32" s="16"/>
      <c r="M32" s="16"/>
      <c r="N32" s="16"/>
      <c r="O32" s="17"/>
      <c r="P32" s="14"/>
    </row>
    <row r="33" spans="1:16" ht="15" customHeight="1">
      <c r="A33" s="15"/>
      <c r="B33" s="16"/>
      <c r="G33" s="16"/>
      <c r="H33" s="16"/>
      <c r="I33" s="16"/>
      <c r="J33" s="16"/>
      <c r="K33" s="16"/>
      <c r="L33" s="16"/>
      <c r="M33" s="16"/>
      <c r="N33" s="16"/>
      <c r="O33" s="17"/>
      <c r="P33" s="14"/>
    </row>
    <row r="34" spans="1:16" ht="15" customHeight="1">
      <c r="A34" s="15"/>
      <c r="B34" s="16"/>
      <c r="G34" s="16"/>
      <c r="H34" s="16"/>
      <c r="I34" s="16"/>
      <c r="J34" s="16"/>
      <c r="K34" s="16"/>
      <c r="L34" s="16"/>
      <c r="M34" s="16"/>
      <c r="N34" s="16"/>
      <c r="O34" s="17"/>
      <c r="P34" s="14"/>
    </row>
    <row r="35" spans="1:16" ht="15" customHeight="1">
      <c r="A35" s="15"/>
      <c r="B35" s="16"/>
      <c r="G35" s="16"/>
      <c r="H35" s="16"/>
      <c r="I35" s="16"/>
      <c r="J35" s="16"/>
      <c r="K35" s="16"/>
      <c r="L35" s="16"/>
      <c r="M35" s="16"/>
      <c r="N35" s="16"/>
      <c r="O35" s="17"/>
      <c r="P35" s="14"/>
    </row>
    <row r="36" spans="1:16" ht="22.5" customHeight="1">
      <c r="A36" s="18"/>
      <c r="B36" s="19"/>
      <c r="G36" s="17"/>
      <c r="H36" s="17"/>
      <c r="I36" s="17"/>
      <c r="J36" s="17"/>
      <c r="K36" s="17"/>
      <c r="L36" s="17"/>
      <c r="M36" s="17"/>
      <c r="N36" s="17"/>
      <c r="O36" s="20"/>
      <c r="P36" s="14"/>
    </row>
  </sheetData>
  <mergeCells count="4">
    <mergeCell ref="C18:F18"/>
    <mergeCell ref="H4:J4"/>
    <mergeCell ref="D7:F7"/>
    <mergeCell ref="D2:F3"/>
  </mergeCells>
  <dataValidations count="1">
    <dataValidation type="list" allowBlank="1" showInputMessage="1" showErrorMessage="1" sqref="D7:F7">
      <formula1>Sheetlist</formula1>
    </dataValidation>
  </dataValidations>
  <pageMargins left="0.7" right="0.7" top="0.75" bottom="0.75" header="0.3" footer="0.3"/>
  <pageSetup paperSize="9" scale="52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8">
    <tabColor theme="9" tint="-0.249977111117893"/>
  </sheetPr>
  <dimension ref="A1:E101"/>
  <sheetViews>
    <sheetView showGridLines="0" topLeftCell="F1" workbookViewId="0">
      <selection activeCell="J17" sqref="J17"/>
    </sheetView>
  </sheetViews>
  <sheetFormatPr baseColWidth="10" defaultRowHeight="16.5"/>
  <cols>
    <col min="1" max="1" width="20.7109375" style="61" hidden="1" customWidth="1"/>
    <col min="2" max="3" width="6.7109375" style="5" hidden="1" customWidth="1"/>
    <col min="4" max="4" width="40.7109375" style="5" hidden="1" customWidth="1"/>
    <col min="5" max="5" width="35.7109375" style="5" hidden="1" customWidth="1"/>
    <col min="6" max="16384" width="11.42578125" style="5"/>
  </cols>
  <sheetData>
    <row r="1" spans="1:5" ht="19.5" customHeight="1">
      <c r="A1" s="62" t="s">
        <v>6</v>
      </c>
      <c r="D1" s="99" t="s">
        <v>21</v>
      </c>
      <c r="E1" s="95" t="s">
        <v>28</v>
      </c>
    </row>
    <row r="2" spans="1:5" ht="15">
      <c r="A2" s="63" t="str">
        <f t="shared" ref="A2:A33" ca="1" si="0">IFERROR(MID(INDEX(nomfeuilles,ROW()+2),SEARCH("]",INDEX(nomfeuilles,ROW()+2))+1,30),"")</f>
        <v>Février-2015</v>
      </c>
      <c r="D2" s="100"/>
      <c r="E2" s="96"/>
    </row>
    <row r="3" spans="1:5" ht="15">
      <c r="A3" s="63" t="str">
        <f t="shared" ca="1" si="0"/>
        <v>Mars-2015</v>
      </c>
    </row>
    <row r="4" spans="1:5" ht="15" customHeight="1">
      <c r="A4" s="63" t="str">
        <f t="shared" ca="1" si="0"/>
        <v/>
      </c>
      <c r="D4" s="101" t="s">
        <v>20</v>
      </c>
      <c r="E4" s="95" t="s">
        <v>7</v>
      </c>
    </row>
    <row r="5" spans="1:5" ht="15" customHeight="1">
      <c r="A5" s="63" t="str">
        <f t="shared" ca="1" si="0"/>
        <v/>
      </c>
      <c r="D5" s="102"/>
      <c r="E5" s="96"/>
    </row>
    <row r="6" spans="1:5" ht="15">
      <c r="A6" s="63" t="str">
        <f t="shared" ca="1" si="0"/>
        <v/>
      </c>
    </row>
    <row r="7" spans="1:5" ht="15">
      <c r="A7" s="63" t="str">
        <f t="shared" ca="1" si="0"/>
        <v/>
      </c>
      <c r="D7" s="99" t="s">
        <v>29</v>
      </c>
      <c r="E7" s="99" t="s">
        <v>30</v>
      </c>
    </row>
    <row r="8" spans="1:5" ht="15">
      <c r="A8" s="63" t="str">
        <f t="shared" ca="1" si="0"/>
        <v/>
      </c>
      <c r="D8" s="103"/>
      <c r="E8" s="103"/>
    </row>
    <row r="9" spans="1:5" ht="15">
      <c r="A9" s="63" t="str">
        <f t="shared" ca="1" si="0"/>
        <v/>
      </c>
      <c r="D9" s="95" t="s">
        <v>22</v>
      </c>
      <c r="E9" s="97">
        <v>595</v>
      </c>
    </row>
    <row r="10" spans="1:5" ht="15">
      <c r="A10" s="63" t="str">
        <f t="shared" ca="1" si="0"/>
        <v/>
      </c>
      <c r="D10" s="96"/>
      <c r="E10" s="98"/>
    </row>
    <row r="11" spans="1:5" ht="15">
      <c r="A11" s="63" t="str">
        <f t="shared" ca="1" si="0"/>
        <v/>
      </c>
      <c r="D11" s="95" t="s">
        <v>23</v>
      </c>
      <c r="E11" s="97">
        <v>625</v>
      </c>
    </row>
    <row r="12" spans="1:5" ht="15">
      <c r="A12" s="63" t="str">
        <f t="shared" ca="1" si="0"/>
        <v/>
      </c>
      <c r="D12" s="96"/>
      <c r="E12" s="98"/>
    </row>
    <row r="13" spans="1:5" ht="15">
      <c r="A13" s="63" t="str">
        <f t="shared" ca="1" si="0"/>
        <v/>
      </c>
      <c r="D13" s="95" t="s">
        <v>24</v>
      </c>
      <c r="E13" s="97">
        <v>705</v>
      </c>
    </row>
    <row r="14" spans="1:5" ht="15">
      <c r="A14" s="63" t="str">
        <f t="shared" ca="1" si="0"/>
        <v/>
      </c>
      <c r="D14" s="96"/>
      <c r="E14" s="98"/>
    </row>
    <row r="15" spans="1:5" ht="15">
      <c r="A15" s="63" t="str">
        <f t="shared" ca="1" si="0"/>
        <v/>
      </c>
      <c r="D15" s="95" t="s">
        <v>25</v>
      </c>
      <c r="E15" s="97">
        <v>685</v>
      </c>
    </row>
    <row r="16" spans="1:5" ht="15">
      <c r="A16" s="63" t="str">
        <f t="shared" ca="1" si="0"/>
        <v/>
      </c>
      <c r="D16" s="96"/>
      <c r="E16" s="98"/>
    </row>
    <row r="17" spans="1:5" ht="15">
      <c r="A17" s="63" t="str">
        <f t="shared" ca="1" si="0"/>
        <v/>
      </c>
      <c r="D17" s="95" t="s">
        <v>26</v>
      </c>
      <c r="E17" s="97">
        <v>745</v>
      </c>
    </row>
    <row r="18" spans="1:5" ht="15">
      <c r="A18" s="63" t="str">
        <f t="shared" ca="1" si="0"/>
        <v/>
      </c>
      <c r="D18" s="96"/>
      <c r="E18" s="98"/>
    </row>
    <row r="19" spans="1:5" ht="15">
      <c r="A19" s="63" t="str">
        <f t="shared" ca="1" si="0"/>
        <v/>
      </c>
      <c r="D19" s="95" t="s">
        <v>27</v>
      </c>
      <c r="E19" s="97">
        <v>755</v>
      </c>
    </row>
    <row r="20" spans="1:5" ht="15">
      <c r="A20" s="63" t="str">
        <f t="shared" ca="1" si="0"/>
        <v/>
      </c>
      <c r="D20" s="96"/>
      <c r="E20" s="98"/>
    </row>
    <row r="21" spans="1:5" ht="15">
      <c r="A21" s="63" t="str">
        <f t="shared" ca="1" si="0"/>
        <v/>
      </c>
    </row>
    <row r="22" spans="1:5" ht="15">
      <c r="A22" s="63" t="str">
        <f t="shared" ca="1" si="0"/>
        <v/>
      </c>
    </row>
    <row r="23" spans="1:5" ht="15">
      <c r="A23" s="63" t="str">
        <f t="shared" ca="1" si="0"/>
        <v/>
      </c>
    </row>
    <row r="24" spans="1:5" ht="15">
      <c r="A24" s="63" t="str">
        <f t="shared" ca="1" si="0"/>
        <v/>
      </c>
    </row>
    <row r="25" spans="1:5" ht="15">
      <c r="A25" s="63" t="str">
        <f t="shared" ca="1" si="0"/>
        <v/>
      </c>
    </row>
    <row r="26" spans="1:5" ht="15">
      <c r="A26" s="63" t="str">
        <f t="shared" ca="1" si="0"/>
        <v/>
      </c>
    </row>
    <row r="27" spans="1:5" ht="15">
      <c r="A27" s="63" t="str">
        <f t="shared" ca="1" si="0"/>
        <v/>
      </c>
    </row>
    <row r="28" spans="1:5" ht="15">
      <c r="A28" s="63" t="str">
        <f t="shared" ca="1" si="0"/>
        <v/>
      </c>
    </row>
    <row r="29" spans="1:5" ht="15">
      <c r="A29" s="63" t="str">
        <f t="shared" ca="1" si="0"/>
        <v/>
      </c>
    </row>
    <row r="30" spans="1:5" ht="15">
      <c r="A30" s="63" t="str">
        <f t="shared" ca="1" si="0"/>
        <v/>
      </c>
    </row>
    <row r="31" spans="1:5" ht="15">
      <c r="A31" s="63" t="str">
        <f t="shared" ca="1" si="0"/>
        <v/>
      </c>
    </row>
    <row r="32" spans="1:5" ht="15">
      <c r="A32" s="63" t="str">
        <f t="shared" ca="1" si="0"/>
        <v/>
      </c>
    </row>
    <row r="33" spans="1:1" ht="15">
      <c r="A33" s="63" t="str">
        <f t="shared" ca="1" si="0"/>
        <v/>
      </c>
    </row>
    <row r="34" spans="1:1" ht="15">
      <c r="A34" s="63" t="str">
        <f t="shared" ref="A34:A65" ca="1" si="1">IFERROR(MID(INDEX(nomfeuilles,ROW()+2),SEARCH("]",INDEX(nomfeuilles,ROW()+2))+1,30),"")</f>
        <v/>
      </c>
    </row>
    <row r="35" spans="1:1" ht="15">
      <c r="A35" s="63" t="str">
        <f t="shared" ca="1" si="1"/>
        <v/>
      </c>
    </row>
    <row r="36" spans="1:1" ht="15">
      <c r="A36" s="63" t="str">
        <f t="shared" ca="1" si="1"/>
        <v/>
      </c>
    </row>
    <row r="37" spans="1:1" ht="15">
      <c r="A37" s="63" t="str">
        <f t="shared" ca="1" si="1"/>
        <v/>
      </c>
    </row>
    <row r="38" spans="1:1" ht="15">
      <c r="A38" s="63" t="str">
        <f t="shared" ca="1" si="1"/>
        <v/>
      </c>
    </row>
    <row r="39" spans="1:1" ht="15">
      <c r="A39" s="63" t="str">
        <f t="shared" ca="1" si="1"/>
        <v/>
      </c>
    </row>
    <row r="40" spans="1:1" ht="15">
      <c r="A40" s="63" t="str">
        <f t="shared" ca="1" si="1"/>
        <v/>
      </c>
    </row>
    <row r="41" spans="1:1" ht="15">
      <c r="A41" s="63" t="str">
        <f t="shared" ca="1" si="1"/>
        <v/>
      </c>
    </row>
    <row r="42" spans="1:1" ht="15">
      <c r="A42" s="63" t="str">
        <f t="shared" ca="1" si="1"/>
        <v/>
      </c>
    </row>
    <row r="43" spans="1:1" ht="15">
      <c r="A43" s="63" t="str">
        <f t="shared" ca="1" si="1"/>
        <v/>
      </c>
    </row>
    <row r="44" spans="1:1" ht="15">
      <c r="A44" s="63" t="str">
        <f t="shared" ca="1" si="1"/>
        <v/>
      </c>
    </row>
    <row r="45" spans="1:1" ht="15">
      <c r="A45" s="63" t="str">
        <f t="shared" ca="1" si="1"/>
        <v/>
      </c>
    </row>
    <row r="46" spans="1:1" ht="15">
      <c r="A46" s="63" t="str">
        <f t="shared" ca="1" si="1"/>
        <v/>
      </c>
    </row>
    <row r="47" spans="1:1" ht="15">
      <c r="A47" s="63" t="str">
        <f t="shared" ca="1" si="1"/>
        <v/>
      </c>
    </row>
    <row r="48" spans="1:1" ht="15">
      <c r="A48" s="63" t="str">
        <f t="shared" ca="1" si="1"/>
        <v/>
      </c>
    </row>
    <row r="49" spans="1:1" ht="15">
      <c r="A49" s="63" t="str">
        <f t="shared" ca="1" si="1"/>
        <v/>
      </c>
    </row>
    <row r="50" spans="1:1" ht="15">
      <c r="A50" s="63" t="str">
        <f t="shared" ca="1" si="1"/>
        <v/>
      </c>
    </row>
    <row r="51" spans="1:1" ht="15">
      <c r="A51" s="63" t="str">
        <f t="shared" ca="1" si="1"/>
        <v/>
      </c>
    </row>
    <row r="52" spans="1:1" ht="15">
      <c r="A52" s="63" t="str">
        <f t="shared" ca="1" si="1"/>
        <v/>
      </c>
    </row>
    <row r="53" spans="1:1" ht="15">
      <c r="A53" s="63" t="str">
        <f t="shared" ca="1" si="1"/>
        <v/>
      </c>
    </row>
    <row r="54" spans="1:1" ht="15">
      <c r="A54" s="63" t="str">
        <f t="shared" ca="1" si="1"/>
        <v/>
      </c>
    </row>
    <row r="55" spans="1:1" ht="15">
      <c r="A55" s="63" t="str">
        <f t="shared" ca="1" si="1"/>
        <v/>
      </c>
    </row>
    <row r="56" spans="1:1" ht="15">
      <c r="A56" s="63" t="str">
        <f t="shared" ca="1" si="1"/>
        <v/>
      </c>
    </row>
    <row r="57" spans="1:1" ht="15">
      <c r="A57" s="63" t="str">
        <f t="shared" ca="1" si="1"/>
        <v/>
      </c>
    </row>
    <row r="58" spans="1:1" ht="15">
      <c r="A58" s="63" t="str">
        <f t="shared" ca="1" si="1"/>
        <v/>
      </c>
    </row>
    <row r="59" spans="1:1" ht="15">
      <c r="A59" s="63" t="str">
        <f t="shared" ca="1" si="1"/>
        <v/>
      </c>
    </row>
    <row r="60" spans="1:1" ht="15">
      <c r="A60" s="63" t="str">
        <f t="shared" ca="1" si="1"/>
        <v/>
      </c>
    </row>
    <row r="61" spans="1:1" ht="15">
      <c r="A61" s="63" t="str">
        <f t="shared" ca="1" si="1"/>
        <v/>
      </c>
    </row>
    <row r="62" spans="1:1" ht="15">
      <c r="A62" s="63" t="str">
        <f t="shared" ca="1" si="1"/>
        <v/>
      </c>
    </row>
    <row r="63" spans="1:1" ht="15">
      <c r="A63" s="63" t="str">
        <f t="shared" ca="1" si="1"/>
        <v/>
      </c>
    </row>
    <row r="64" spans="1:1" ht="15">
      <c r="A64" s="63" t="str">
        <f t="shared" ca="1" si="1"/>
        <v/>
      </c>
    </row>
    <row r="65" spans="1:1" ht="15">
      <c r="A65" s="63" t="str">
        <f t="shared" ca="1" si="1"/>
        <v/>
      </c>
    </row>
    <row r="66" spans="1:1" ht="15">
      <c r="A66" s="63" t="str">
        <f t="shared" ref="A66:A101" ca="1" si="2">IFERROR(MID(INDEX(nomfeuilles,ROW()+2),SEARCH("]",INDEX(nomfeuilles,ROW()+2))+1,30),"")</f>
        <v/>
      </c>
    </row>
    <row r="67" spans="1:1" ht="15">
      <c r="A67" s="63" t="str">
        <f t="shared" ca="1" si="2"/>
        <v/>
      </c>
    </row>
    <row r="68" spans="1:1" ht="15">
      <c r="A68" s="63" t="str">
        <f t="shared" ca="1" si="2"/>
        <v/>
      </c>
    </row>
    <row r="69" spans="1:1" ht="15">
      <c r="A69" s="63" t="str">
        <f t="shared" ca="1" si="2"/>
        <v/>
      </c>
    </row>
    <row r="70" spans="1:1" ht="15">
      <c r="A70" s="63" t="str">
        <f t="shared" ca="1" si="2"/>
        <v/>
      </c>
    </row>
    <row r="71" spans="1:1" ht="15">
      <c r="A71" s="63" t="str">
        <f t="shared" ca="1" si="2"/>
        <v/>
      </c>
    </row>
    <row r="72" spans="1:1" ht="15">
      <c r="A72" s="63" t="str">
        <f t="shared" ca="1" si="2"/>
        <v/>
      </c>
    </row>
    <row r="73" spans="1:1" ht="15">
      <c r="A73" s="63" t="str">
        <f t="shared" ca="1" si="2"/>
        <v/>
      </c>
    </row>
    <row r="74" spans="1:1" ht="15">
      <c r="A74" s="63" t="str">
        <f t="shared" ca="1" si="2"/>
        <v/>
      </c>
    </row>
    <row r="75" spans="1:1" ht="15">
      <c r="A75" s="63" t="str">
        <f t="shared" ca="1" si="2"/>
        <v/>
      </c>
    </row>
    <row r="76" spans="1:1" ht="15">
      <c r="A76" s="63" t="str">
        <f t="shared" ca="1" si="2"/>
        <v/>
      </c>
    </row>
    <row r="77" spans="1:1" ht="15">
      <c r="A77" s="63" t="str">
        <f t="shared" ca="1" si="2"/>
        <v/>
      </c>
    </row>
    <row r="78" spans="1:1" ht="15">
      <c r="A78" s="63" t="str">
        <f t="shared" ca="1" si="2"/>
        <v/>
      </c>
    </row>
    <row r="79" spans="1:1" ht="15">
      <c r="A79" s="63" t="str">
        <f t="shared" ca="1" si="2"/>
        <v/>
      </c>
    </row>
    <row r="80" spans="1:1" ht="15">
      <c r="A80" s="63" t="str">
        <f t="shared" ca="1" si="2"/>
        <v/>
      </c>
    </row>
    <row r="81" spans="1:1" ht="15">
      <c r="A81" s="63" t="str">
        <f t="shared" ca="1" si="2"/>
        <v/>
      </c>
    </row>
    <row r="82" spans="1:1" ht="15">
      <c r="A82" s="63" t="str">
        <f t="shared" ca="1" si="2"/>
        <v/>
      </c>
    </row>
    <row r="83" spans="1:1" ht="15">
      <c r="A83" s="63" t="str">
        <f t="shared" ca="1" si="2"/>
        <v/>
      </c>
    </row>
    <row r="84" spans="1:1" ht="15">
      <c r="A84" s="63" t="str">
        <f t="shared" ca="1" si="2"/>
        <v/>
      </c>
    </row>
    <row r="85" spans="1:1" ht="15">
      <c r="A85" s="63" t="str">
        <f t="shared" ca="1" si="2"/>
        <v/>
      </c>
    </row>
    <row r="86" spans="1:1" ht="15">
      <c r="A86" s="63" t="str">
        <f t="shared" ca="1" si="2"/>
        <v/>
      </c>
    </row>
    <row r="87" spans="1:1" ht="15">
      <c r="A87" s="63" t="str">
        <f t="shared" ca="1" si="2"/>
        <v/>
      </c>
    </row>
    <row r="88" spans="1:1" ht="15">
      <c r="A88" s="63" t="str">
        <f t="shared" ca="1" si="2"/>
        <v/>
      </c>
    </row>
    <row r="89" spans="1:1" ht="15">
      <c r="A89" s="63" t="str">
        <f t="shared" ca="1" si="2"/>
        <v/>
      </c>
    </row>
    <row r="90" spans="1:1" ht="15">
      <c r="A90" s="63" t="str">
        <f t="shared" ca="1" si="2"/>
        <v/>
      </c>
    </row>
    <row r="91" spans="1:1" ht="15">
      <c r="A91" s="63" t="str">
        <f t="shared" ca="1" si="2"/>
        <v/>
      </c>
    </row>
    <row r="92" spans="1:1" ht="15">
      <c r="A92" s="63" t="str">
        <f t="shared" ca="1" si="2"/>
        <v/>
      </c>
    </row>
    <row r="93" spans="1:1" ht="15">
      <c r="A93" s="63" t="str">
        <f t="shared" ca="1" si="2"/>
        <v/>
      </c>
    </row>
    <row r="94" spans="1:1" ht="15">
      <c r="A94" s="63" t="str">
        <f t="shared" ca="1" si="2"/>
        <v/>
      </c>
    </row>
    <row r="95" spans="1:1" ht="15">
      <c r="A95" s="63" t="str">
        <f t="shared" ca="1" si="2"/>
        <v/>
      </c>
    </row>
    <row r="96" spans="1:1" ht="15">
      <c r="A96" s="63" t="str">
        <f t="shared" ca="1" si="2"/>
        <v/>
      </c>
    </row>
    <row r="97" spans="1:1" ht="15">
      <c r="A97" s="63" t="str">
        <f t="shared" ca="1" si="2"/>
        <v/>
      </c>
    </row>
    <row r="98" spans="1:1" ht="15">
      <c r="A98" s="63" t="str">
        <f t="shared" ca="1" si="2"/>
        <v/>
      </c>
    </row>
    <row r="99" spans="1:1" ht="15">
      <c r="A99" s="63" t="str">
        <f t="shared" ca="1" si="2"/>
        <v/>
      </c>
    </row>
    <row r="100" spans="1:1" ht="15">
      <c r="A100" s="63" t="str">
        <f t="shared" ca="1" si="2"/>
        <v/>
      </c>
    </row>
    <row r="101" spans="1:1" ht="15">
      <c r="A101" s="64" t="str">
        <f t="shared" ca="1" si="2"/>
        <v/>
      </c>
    </row>
  </sheetData>
  <sheetProtection password="C71D" sheet="1" objects="1" scenarios="1" selectLockedCells="1"/>
  <mergeCells count="18">
    <mergeCell ref="D1:D2"/>
    <mergeCell ref="D4:D5"/>
    <mergeCell ref="E1:E2"/>
    <mergeCell ref="E4:E5"/>
    <mergeCell ref="D7:D8"/>
    <mergeCell ref="E7:E8"/>
    <mergeCell ref="E9:E10"/>
    <mergeCell ref="E11:E12"/>
    <mergeCell ref="E13:E14"/>
    <mergeCell ref="D9:D10"/>
    <mergeCell ref="D11:D12"/>
    <mergeCell ref="D13:D14"/>
    <mergeCell ref="D15:D16"/>
    <mergeCell ref="D17:D18"/>
    <mergeCell ref="D19:D20"/>
    <mergeCell ref="E19:E20"/>
    <mergeCell ref="E15:E16"/>
    <mergeCell ref="E17:E18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N44"/>
  <sheetViews>
    <sheetView showGridLines="0" topLeftCell="E1" zoomScaleSheetLayoutView="90" workbookViewId="0">
      <pane ySplit="8" topLeftCell="A18" activePane="bottomLeft" state="frozen"/>
      <selection activeCell="G9" sqref="G9"/>
      <selection pane="bottomLeft" activeCell="D27" sqref="D27"/>
    </sheetView>
  </sheetViews>
  <sheetFormatPr baseColWidth="10" defaultRowHeight="15"/>
  <cols>
    <col min="1" max="1" width="15.85546875" customWidth="1"/>
    <col min="2" max="8" width="24.5703125" customWidth="1"/>
    <col min="9" max="9" width="27.85546875" customWidth="1"/>
  </cols>
  <sheetData>
    <row r="2" spans="1:14" ht="30" customHeight="1">
      <c r="C2" s="76" t="str">
        <f>Données!$E$1</f>
        <v>CLUB HOUSE BOUSKOURA</v>
      </c>
      <c r="D2" s="76"/>
      <c r="E2" s="76"/>
      <c r="F2" s="76"/>
      <c r="G2" s="76"/>
      <c r="H2" s="30"/>
      <c r="I2" s="1"/>
      <c r="J2" s="1"/>
      <c r="K2" s="1"/>
      <c r="L2" s="1"/>
      <c r="M2" s="1"/>
      <c r="N2" s="1"/>
    </row>
    <row r="4" spans="1:14" ht="15" customHeight="1">
      <c r="C4" s="108" t="s">
        <v>19</v>
      </c>
      <c r="D4" s="109"/>
      <c r="E4" s="110"/>
      <c r="F4" s="104" t="str">
        <f ca="1">MID(A44,1,SEARCH("-",A44,1)-1)</f>
        <v>Février</v>
      </c>
      <c r="G4" s="106" t="str">
        <f ca="1">MID(A44,SEARCH("|",SUBSTITUTE(A44,"-","|",LEN(A44)-LEN(SUBSTITUTE(A44,"-",""))))+1,99)</f>
        <v>2015</v>
      </c>
      <c r="H4" s="31"/>
    </row>
    <row r="5" spans="1:14" ht="15" customHeight="1">
      <c r="C5" s="111"/>
      <c r="D5" s="112"/>
      <c r="E5" s="113"/>
      <c r="F5" s="105"/>
      <c r="G5" s="107"/>
      <c r="H5" s="31"/>
    </row>
    <row r="7" spans="1:14" ht="15.75" thickBot="1"/>
    <row r="8" spans="1:14" ht="22.5" customHeight="1">
      <c r="A8" s="24" t="s">
        <v>1</v>
      </c>
      <c r="B8" s="25" t="s">
        <v>2</v>
      </c>
      <c r="C8" s="25" t="str">
        <f>Données!$D$9</f>
        <v>LAFARGE-B10</v>
      </c>
      <c r="D8" s="25" t="str">
        <f>Données!$D$11</f>
        <v>LAFARGE-B15</v>
      </c>
      <c r="E8" s="25" t="str">
        <f>Données!$D$13</f>
        <v>LAFARGE-B25 (D15)</v>
      </c>
      <c r="F8" s="25" t="str">
        <f>Données!$D$15</f>
        <v>LAFARGE-B25 (D25)</v>
      </c>
      <c r="G8" s="25" t="str">
        <f>Données!$D$17</f>
        <v>LAFARGE-B25 (U.H)</v>
      </c>
      <c r="H8" s="25" t="str">
        <f>Données!$D$19</f>
        <v>LAFARGE-B35 (D25)</v>
      </c>
      <c r="I8" s="66" t="s">
        <v>0</v>
      </c>
    </row>
    <row r="9" spans="1:14">
      <c r="A9" s="7">
        <f ca="1">DATE($G$4,MONTH(1&amp;$F$4),1)</f>
        <v>42036</v>
      </c>
      <c r="B9" s="51"/>
      <c r="C9" s="52"/>
      <c r="D9" s="53"/>
      <c r="E9" s="53"/>
      <c r="F9" s="53"/>
      <c r="G9" s="53"/>
      <c r="H9" s="54"/>
      <c r="I9" s="55" t="str">
        <f>IF(SUM(C9:H9)=0,"",SUM(C9:H9))</f>
        <v/>
      </c>
    </row>
    <row r="10" spans="1:14">
      <c r="A10" s="7">
        <f ca="1">$A$9+1</f>
        <v>42037</v>
      </c>
      <c r="B10" s="51"/>
      <c r="C10" s="52"/>
      <c r="D10" s="53"/>
      <c r="E10" s="53"/>
      <c r="F10" s="53"/>
      <c r="G10" s="53"/>
      <c r="H10" s="54"/>
      <c r="I10" s="55" t="str">
        <f t="shared" ref="I10:I40" si="0">IF(SUM(C10:H10)=0,"",SUM(C10:H10))</f>
        <v/>
      </c>
    </row>
    <row r="11" spans="1:14">
      <c r="A11" s="7">
        <f ca="1">$A$10+1</f>
        <v>42038</v>
      </c>
      <c r="B11" s="51"/>
      <c r="C11" s="52"/>
      <c r="D11" s="53"/>
      <c r="E11" s="53"/>
      <c r="F11" s="53"/>
      <c r="G11" s="53"/>
      <c r="H11" s="54"/>
      <c r="I11" s="55" t="str">
        <f t="shared" si="0"/>
        <v/>
      </c>
    </row>
    <row r="12" spans="1:14">
      <c r="A12" s="7">
        <f ca="1">$A$11+1</f>
        <v>42039</v>
      </c>
      <c r="B12" s="51"/>
      <c r="C12" s="52"/>
      <c r="D12" s="53"/>
      <c r="E12" s="53"/>
      <c r="F12" s="53"/>
      <c r="G12" s="53"/>
      <c r="H12" s="54"/>
      <c r="I12" s="55" t="str">
        <f t="shared" si="0"/>
        <v/>
      </c>
    </row>
    <row r="13" spans="1:14">
      <c r="A13" s="7">
        <f ca="1">$A$12+1</f>
        <v>42040</v>
      </c>
      <c r="B13" s="51"/>
      <c r="C13" s="52"/>
      <c r="D13" s="53"/>
      <c r="E13" s="53"/>
      <c r="F13" s="53"/>
      <c r="G13" s="53"/>
      <c r="H13" s="54"/>
      <c r="I13" s="55" t="str">
        <f t="shared" si="0"/>
        <v/>
      </c>
    </row>
    <row r="14" spans="1:14">
      <c r="A14" s="7">
        <f ca="1">$A$13+1</f>
        <v>42041</v>
      </c>
      <c r="B14" s="51"/>
      <c r="C14" s="52"/>
      <c r="D14" s="53"/>
      <c r="E14" s="53"/>
      <c r="F14" s="53"/>
      <c r="G14" s="53"/>
      <c r="H14" s="54"/>
      <c r="I14" s="55" t="str">
        <f t="shared" si="0"/>
        <v/>
      </c>
    </row>
    <row r="15" spans="1:14">
      <c r="A15" s="7">
        <f ca="1">$A$14+1</f>
        <v>42042</v>
      </c>
      <c r="B15" s="51"/>
      <c r="C15" s="52"/>
      <c r="D15" s="53"/>
      <c r="E15" s="53"/>
      <c r="F15" s="53"/>
      <c r="G15" s="53"/>
      <c r="H15" s="54"/>
      <c r="I15" s="55" t="str">
        <f t="shared" si="0"/>
        <v/>
      </c>
    </row>
    <row r="16" spans="1:14">
      <c r="A16" s="7">
        <f ca="1">$A$15+1</f>
        <v>42043</v>
      </c>
      <c r="B16" s="51"/>
      <c r="C16" s="52"/>
      <c r="D16" s="53"/>
      <c r="E16" s="53"/>
      <c r="F16" s="53"/>
      <c r="G16" s="53"/>
      <c r="H16" s="54"/>
      <c r="I16" s="55" t="str">
        <f t="shared" si="0"/>
        <v/>
      </c>
    </row>
    <row r="17" spans="1:9">
      <c r="A17" s="7">
        <f ca="1">$A$16+1</f>
        <v>42044</v>
      </c>
      <c r="B17" s="51"/>
      <c r="C17" s="52"/>
      <c r="D17" s="53"/>
      <c r="E17" s="53"/>
      <c r="F17" s="53"/>
      <c r="G17" s="53"/>
      <c r="H17" s="54"/>
      <c r="I17" s="55" t="str">
        <f t="shared" si="0"/>
        <v/>
      </c>
    </row>
    <row r="18" spans="1:9">
      <c r="A18" s="7">
        <f ca="1">$A$17+1</f>
        <v>42045</v>
      </c>
      <c r="B18" s="51"/>
      <c r="C18" s="52"/>
      <c r="D18" s="53"/>
      <c r="E18" s="53"/>
      <c r="F18" s="53"/>
      <c r="G18" s="53"/>
      <c r="H18" s="54"/>
      <c r="I18" s="55" t="str">
        <f t="shared" si="0"/>
        <v/>
      </c>
    </row>
    <row r="19" spans="1:9">
      <c r="A19" s="7">
        <f ca="1">$A$18+1</f>
        <v>42046</v>
      </c>
      <c r="B19" s="51"/>
      <c r="C19" s="52"/>
      <c r="D19" s="53"/>
      <c r="E19" s="53"/>
      <c r="F19" s="53"/>
      <c r="G19" s="53"/>
      <c r="H19" s="54"/>
      <c r="I19" s="55" t="str">
        <f t="shared" si="0"/>
        <v/>
      </c>
    </row>
    <row r="20" spans="1:9">
      <c r="A20" s="7">
        <f ca="1">$A$19+1</f>
        <v>42047</v>
      </c>
      <c r="B20" s="51"/>
      <c r="C20" s="52"/>
      <c r="D20" s="53"/>
      <c r="E20" s="53"/>
      <c r="F20" s="53"/>
      <c r="G20" s="53"/>
      <c r="H20" s="54"/>
      <c r="I20" s="55" t="str">
        <f t="shared" si="0"/>
        <v/>
      </c>
    </row>
    <row r="21" spans="1:9">
      <c r="A21" s="7">
        <f ca="1">$A$20+1</f>
        <v>42048</v>
      </c>
      <c r="B21" s="51"/>
      <c r="C21" s="52"/>
      <c r="D21" s="53"/>
      <c r="E21" s="53"/>
      <c r="F21" s="53"/>
      <c r="G21" s="53"/>
      <c r="H21" s="54"/>
      <c r="I21" s="55" t="str">
        <f t="shared" si="0"/>
        <v/>
      </c>
    </row>
    <row r="22" spans="1:9">
      <c r="A22" s="7">
        <f ca="1">$A$21+1</f>
        <v>42049</v>
      </c>
      <c r="B22" s="56"/>
      <c r="C22" s="52"/>
      <c r="D22" s="53"/>
      <c r="E22" s="53"/>
      <c r="F22" s="53"/>
      <c r="G22" s="53"/>
      <c r="H22" s="54"/>
      <c r="I22" s="55" t="str">
        <f t="shared" si="0"/>
        <v/>
      </c>
    </row>
    <row r="23" spans="1:9">
      <c r="A23" s="7">
        <f ca="1">$A$22+1</f>
        <v>42050</v>
      </c>
      <c r="B23" s="51"/>
      <c r="C23" s="52"/>
      <c r="D23" s="53"/>
      <c r="E23" s="53"/>
      <c r="F23" s="53"/>
      <c r="G23" s="53"/>
      <c r="H23" s="54"/>
      <c r="I23" s="55" t="str">
        <f t="shared" si="0"/>
        <v/>
      </c>
    </row>
    <row r="24" spans="1:9">
      <c r="A24" s="7">
        <f ca="1">$A$23+1</f>
        <v>42051</v>
      </c>
      <c r="B24" s="51"/>
      <c r="C24" s="52"/>
      <c r="D24" s="53"/>
      <c r="E24" s="53"/>
      <c r="F24" s="53"/>
      <c r="G24" s="53"/>
      <c r="H24" s="54"/>
      <c r="I24" s="55" t="str">
        <f t="shared" si="0"/>
        <v/>
      </c>
    </row>
    <row r="25" spans="1:9">
      <c r="A25" s="7">
        <f ca="1">$A$24+1</f>
        <v>42052</v>
      </c>
      <c r="B25" s="51"/>
      <c r="C25" s="52"/>
      <c r="D25" s="53"/>
      <c r="E25" s="53"/>
      <c r="F25" s="53"/>
      <c r="G25" s="53"/>
      <c r="H25" s="54"/>
      <c r="I25" s="55" t="str">
        <f t="shared" si="0"/>
        <v/>
      </c>
    </row>
    <row r="26" spans="1:9">
      <c r="A26" s="7">
        <f ca="1">$A$25+1</f>
        <v>42053</v>
      </c>
      <c r="B26" s="51"/>
      <c r="C26" s="52"/>
      <c r="D26" s="53"/>
      <c r="E26" s="53"/>
      <c r="F26" s="53"/>
      <c r="G26" s="53"/>
      <c r="H26" s="54"/>
      <c r="I26" s="55" t="str">
        <f t="shared" si="0"/>
        <v/>
      </c>
    </row>
    <row r="27" spans="1:9">
      <c r="A27" s="68">
        <f ca="1">$A$26+1</f>
        <v>42054</v>
      </c>
      <c r="B27" s="56">
        <v>3933</v>
      </c>
      <c r="C27" s="52"/>
      <c r="D27" s="53"/>
      <c r="E27" s="53"/>
      <c r="F27" s="53"/>
      <c r="G27" s="53"/>
      <c r="H27" s="53">
        <v>5</v>
      </c>
      <c r="I27" s="55">
        <f t="shared" si="0"/>
        <v>5</v>
      </c>
    </row>
    <row r="28" spans="1:9">
      <c r="A28" s="68">
        <f ca="1">$A$26+1</f>
        <v>42054</v>
      </c>
      <c r="B28" s="51">
        <v>3934</v>
      </c>
      <c r="C28" s="52"/>
      <c r="D28" s="53"/>
      <c r="E28" s="53"/>
      <c r="F28" s="53"/>
      <c r="G28" s="53"/>
      <c r="H28" s="53">
        <v>5</v>
      </c>
      <c r="I28" s="55">
        <f t="shared" si="0"/>
        <v>5</v>
      </c>
    </row>
    <row r="29" spans="1:9">
      <c r="A29" s="68">
        <f ca="1">$A$26+1</f>
        <v>42054</v>
      </c>
      <c r="B29" s="51">
        <v>3935</v>
      </c>
      <c r="C29" s="52"/>
      <c r="D29" s="53"/>
      <c r="E29" s="53"/>
      <c r="F29" s="53"/>
      <c r="G29" s="53"/>
      <c r="H29" s="53">
        <v>8</v>
      </c>
      <c r="I29" s="55">
        <f t="shared" si="0"/>
        <v>8</v>
      </c>
    </row>
    <row r="30" spans="1:9">
      <c r="A30" s="68">
        <f ca="1">$A$26+1</f>
        <v>42054</v>
      </c>
      <c r="B30" s="51">
        <v>3928</v>
      </c>
      <c r="C30" s="52"/>
      <c r="D30" s="53"/>
      <c r="E30" s="53"/>
      <c r="F30" s="53"/>
      <c r="G30" s="53"/>
      <c r="H30" s="53">
        <v>8</v>
      </c>
      <c r="I30" s="55">
        <f t="shared" si="0"/>
        <v>8</v>
      </c>
    </row>
    <row r="31" spans="1:9">
      <c r="A31" s="7">
        <f ca="1">$A$27+1</f>
        <v>42055</v>
      </c>
      <c r="B31" s="51"/>
      <c r="C31" s="52"/>
      <c r="D31" s="53"/>
      <c r="E31" s="53"/>
      <c r="F31" s="53"/>
      <c r="G31" s="53"/>
      <c r="H31" s="54"/>
      <c r="I31" s="55" t="str">
        <f t="shared" si="0"/>
        <v/>
      </c>
    </row>
    <row r="32" spans="1:9">
      <c r="A32" s="7">
        <f ca="1">$A$31+1</f>
        <v>42056</v>
      </c>
      <c r="B32" s="51"/>
      <c r="C32" s="52"/>
      <c r="D32" s="53"/>
      <c r="E32" s="53"/>
      <c r="F32" s="53"/>
      <c r="G32" s="53"/>
      <c r="H32" s="54"/>
      <c r="I32" s="55" t="str">
        <f t="shared" si="0"/>
        <v/>
      </c>
    </row>
    <row r="33" spans="1:9">
      <c r="A33" s="7">
        <f ca="1">$A$32+1</f>
        <v>42057</v>
      </c>
      <c r="B33" s="51"/>
      <c r="C33" s="52"/>
      <c r="D33" s="53"/>
      <c r="E33" s="53"/>
      <c r="F33" s="53"/>
      <c r="G33" s="53"/>
      <c r="H33" s="54"/>
      <c r="I33" s="55" t="str">
        <f t="shared" si="0"/>
        <v/>
      </c>
    </row>
    <row r="34" spans="1:9">
      <c r="A34" s="7">
        <f ca="1">$A$33+1</f>
        <v>42058</v>
      </c>
      <c r="B34" s="51"/>
      <c r="C34" s="52"/>
      <c r="D34" s="53"/>
      <c r="E34" s="53"/>
      <c r="F34" s="53"/>
      <c r="G34" s="53"/>
      <c r="H34" s="54"/>
      <c r="I34" s="55" t="str">
        <f t="shared" si="0"/>
        <v/>
      </c>
    </row>
    <row r="35" spans="1:9">
      <c r="A35" s="7">
        <f ca="1">$A$34+1</f>
        <v>42059</v>
      </c>
      <c r="B35" s="51"/>
      <c r="C35" s="52"/>
      <c r="D35" s="53"/>
      <c r="E35" s="53"/>
      <c r="F35" s="53"/>
      <c r="G35" s="53"/>
      <c r="H35" s="54"/>
      <c r="I35" s="55" t="str">
        <f t="shared" si="0"/>
        <v/>
      </c>
    </row>
    <row r="36" spans="1:9">
      <c r="A36" s="7">
        <f ca="1">$A$35+1</f>
        <v>42060</v>
      </c>
      <c r="B36" s="51"/>
      <c r="C36" s="52"/>
      <c r="D36" s="53"/>
      <c r="E36" s="53"/>
      <c r="F36" s="53"/>
      <c r="G36" s="53"/>
      <c r="H36" s="54"/>
      <c r="I36" s="55" t="str">
        <f t="shared" si="0"/>
        <v/>
      </c>
    </row>
    <row r="37" spans="1:9">
      <c r="A37" s="7">
        <f ca="1">$A$36+1</f>
        <v>42061</v>
      </c>
      <c r="B37" s="51">
        <v>8167</v>
      </c>
      <c r="C37" s="52"/>
      <c r="D37" s="53">
        <v>7.5</v>
      </c>
      <c r="E37" s="53"/>
      <c r="F37" s="53"/>
      <c r="G37" s="53"/>
      <c r="H37" s="54"/>
      <c r="I37" s="55">
        <f t="shared" si="0"/>
        <v>7.5</v>
      </c>
    </row>
    <row r="38" spans="1:9">
      <c r="A38" s="7">
        <f ca="1">$A$36+1</f>
        <v>42061</v>
      </c>
      <c r="B38" s="51">
        <v>8169</v>
      </c>
      <c r="C38" s="52"/>
      <c r="D38" s="53">
        <v>7</v>
      </c>
      <c r="E38" s="53"/>
      <c r="F38" s="53"/>
      <c r="G38" s="53"/>
      <c r="H38" s="54"/>
      <c r="I38" s="55">
        <f t="shared" si="0"/>
        <v>7</v>
      </c>
    </row>
    <row r="39" spans="1:9">
      <c r="A39" s="7">
        <f ca="1">$A$37+1</f>
        <v>42062</v>
      </c>
      <c r="B39" s="51"/>
      <c r="C39" s="52"/>
      <c r="D39" s="53"/>
      <c r="E39" s="53"/>
      <c r="F39" s="53"/>
      <c r="G39" s="53"/>
      <c r="H39" s="54"/>
      <c r="I39" s="55" t="str">
        <f t="shared" si="0"/>
        <v/>
      </c>
    </row>
    <row r="40" spans="1:9">
      <c r="A40" s="7">
        <f ca="1">$A$39+1</f>
        <v>42063</v>
      </c>
      <c r="B40" s="51">
        <v>8180</v>
      </c>
      <c r="C40" s="52"/>
      <c r="D40" s="53">
        <v>5</v>
      </c>
      <c r="E40" s="53">
        <v>200000</v>
      </c>
      <c r="F40" s="53"/>
      <c r="G40" s="53"/>
      <c r="H40" s="54"/>
      <c r="I40" s="55">
        <f t="shared" si="0"/>
        <v>200005</v>
      </c>
    </row>
    <row r="41" spans="1:9">
      <c r="A41" s="7" t="str">
        <f ca="1">IF($A$40="","",IF(MONTH($A$40+1)&lt;&gt;MONTH($A$40),"",$A$40+1))</f>
        <v/>
      </c>
      <c r="B41" s="51"/>
      <c r="C41" s="52"/>
      <c r="D41" s="53"/>
      <c r="E41" s="53"/>
      <c r="F41" s="53"/>
      <c r="G41" s="53"/>
      <c r="H41" s="54"/>
      <c r="I41" s="55" t="str">
        <f ca="1">IF(A41="","",IF(SUM(C41:H41)=0,"",SUM(C41:H41)))</f>
        <v/>
      </c>
    </row>
    <row r="42" spans="1:9">
      <c r="A42" s="7" t="str">
        <f ca="1">IF($A$41="","",IF(MONTH($A$41+1)&lt;&gt;MONTH($A$41),"",$A$41+1))</f>
        <v/>
      </c>
      <c r="B42" s="51"/>
      <c r="C42" s="52"/>
      <c r="D42" s="53"/>
      <c r="E42" s="53"/>
      <c r="F42" s="53"/>
      <c r="G42" s="53"/>
      <c r="H42" s="54"/>
      <c r="I42" s="55" t="str">
        <f ca="1">IF(A42="","",IF(SUM(C42:H42)=0,"",SUM(C42:H42)))</f>
        <v/>
      </c>
    </row>
    <row r="43" spans="1:9">
      <c r="A43" s="26" t="str">
        <f ca="1">IF($A$42="","",IF(MONTH($A$42+1)&lt;&gt;MONTH($A$42),"",$A$42+1))</f>
        <v/>
      </c>
      <c r="B43" s="57"/>
      <c r="C43" s="58"/>
      <c r="D43" s="59"/>
      <c r="E43" s="59"/>
      <c r="F43" s="59"/>
      <c r="G43" s="59"/>
      <c r="H43" s="60"/>
      <c r="I43" s="55" t="str">
        <f ca="1">IF(A43="","",IF(SUM(C43:H43)=0,"",SUM(C43:H43)))</f>
        <v/>
      </c>
    </row>
    <row r="44" spans="1:9" ht="22.5" customHeight="1" thickBot="1">
      <c r="A44" s="67" t="str">
        <f ca="1">MID(CELL("filename",A1),FIND("]",CELL("filename",A1))+1,LEN(CELL("filename",A1))-FIND("]",CELL("filename",A1)))</f>
        <v>Février-2015</v>
      </c>
      <c r="B44" s="46"/>
      <c r="C44" s="47">
        <f ca="1">SUM(INDIRECT("C9:"&amp;ADDRESS(ROW()-1,COLUMN(),4)))</f>
        <v>0</v>
      </c>
      <c r="D44" s="48">
        <f ca="1">SUM(INDIRECT("D9:"&amp;ADDRESS(ROW()-1,COLUMN(),4)))</f>
        <v>19.5</v>
      </c>
      <c r="E44" s="48">
        <f ca="1">SUM(INDIRECT("E9:"&amp;ADDRESS(ROW()-1,COLUMN(),4)))</f>
        <v>200000</v>
      </c>
      <c r="F44" s="48">
        <f ca="1">SUM(INDIRECT("F9:"&amp;ADDRESS(ROW()-1,COLUMN(),4)))</f>
        <v>0</v>
      </c>
      <c r="G44" s="48">
        <f ca="1">SUM(INDIRECT("G9:"&amp;ADDRESS(ROW()-1,COLUMN(),4)))</f>
        <v>0</v>
      </c>
      <c r="H44" s="49">
        <f ca="1">SUM(INDIRECT("H9:"&amp;ADDRESS(ROW()-1,COLUMN(),4)))</f>
        <v>26</v>
      </c>
      <c r="I44" s="50">
        <f ca="1">SUM(INDIRECT("I9:"&amp;ADDRESS(ROW()-1,COLUMN(),4)))</f>
        <v>200045.5</v>
      </c>
    </row>
  </sheetData>
  <mergeCells count="4">
    <mergeCell ref="F4:F5"/>
    <mergeCell ref="G4:G5"/>
    <mergeCell ref="C4:E5"/>
    <mergeCell ref="C2:G2"/>
  </mergeCells>
  <pageMargins left="0.7" right="0.7" top="0.75" bottom="0.75" header="0.3" footer="0.3"/>
  <pageSetup paperSize="9" scale="52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2:N37"/>
  <sheetViews>
    <sheetView showGridLines="0" tabSelected="1" zoomScaleSheetLayoutView="90" workbookViewId="0">
      <pane ySplit="8" topLeftCell="A26" activePane="bottomLeft" state="frozen"/>
      <selection activeCell="G9" sqref="G9"/>
      <selection pane="bottomLeft" activeCell="F31" sqref="F31"/>
    </sheetView>
  </sheetViews>
  <sheetFormatPr baseColWidth="10" defaultRowHeight="15"/>
  <cols>
    <col min="1" max="1" width="15.85546875" style="33" customWidth="1"/>
    <col min="2" max="8" width="24.5703125" style="33" customWidth="1"/>
    <col min="9" max="9" width="27.85546875" style="33" customWidth="1"/>
    <col min="10" max="16384" width="11.42578125" style="33"/>
  </cols>
  <sheetData>
    <row r="2" spans="1:14" ht="30" customHeight="1">
      <c r="C2" s="76" t="str">
        <f>Données!$E$1</f>
        <v>CLUB HOUSE BOUSKOURA</v>
      </c>
      <c r="D2" s="76"/>
      <c r="E2" s="76"/>
      <c r="F2" s="76"/>
      <c r="G2" s="76"/>
      <c r="H2" s="69"/>
      <c r="I2" s="1"/>
      <c r="J2" s="1"/>
      <c r="K2" s="1"/>
      <c r="L2" s="1"/>
      <c r="M2" s="1"/>
      <c r="N2" s="1"/>
    </row>
    <row r="4" spans="1:14" ht="15" customHeight="1">
      <c r="C4" s="108" t="s">
        <v>19</v>
      </c>
      <c r="D4" s="109"/>
      <c r="E4" s="110"/>
      <c r="F4" s="104" t="str">
        <f ca="1">MID(A37,1,SEARCH("-",A37,1)-1)</f>
        <v>Mars</v>
      </c>
      <c r="G4" s="106" t="str">
        <f ca="1">MID(A37,SEARCH("|",SUBSTITUTE(A37,"-","|",LEN(A37)-LEN(SUBSTITUTE(A37,"-",""))))+1,99)</f>
        <v>2015</v>
      </c>
      <c r="H4" s="31"/>
    </row>
    <row r="5" spans="1:14" ht="15" customHeight="1">
      <c r="C5" s="111"/>
      <c r="D5" s="112"/>
      <c r="E5" s="113"/>
      <c r="F5" s="105"/>
      <c r="G5" s="107"/>
      <c r="H5" s="31"/>
    </row>
    <row r="7" spans="1:14" ht="15.75" thickBot="1"/>
    <row r="8" spans="1:14" ht="22.5" customHeight="1">
      <c r="A8" s="24" t="s">
        <v>1</v>
      </c>
      <c r="B8" s="25" t="s">
        <v>2</v>
      </c>
      <c r="C8" s="25" t="str">
        <f>Données!$D$9</f>
        <v>LAFARGE-B10</v>
      </c>
      <c r="D8" s="25" t="str">
        <f>Données!$D$11</f>
        <v>LAFARGE-B15</v>
      </c>
      <c r="E8" s="25" t="str">
        <f>Données!$D$13</f>
        <v>LAFARGE-B25 (D15)</v>
      </c>
      <c r="F8" s="25" t="str">
        <f>Données!$D$15</f>
        <v>LAFARGE-B25 (D25)</v>
      </c>
      <c r="G8" s="25" t="str">
        <f>Données!$D$17</f>
        <v>LAFARGE-B25 (U.H)</v>
      </c>
      <c r="H8" s="25" t="str">
        <f>Données!$D$19</f>
        <v>LAFARGE-B35 (D25)</v>
      </c>
      <c r="I8" s="66" t="s">
        <v>0</v>
      </c>
    </row>
    <row r="9" spans="1:14">
      <c r="A9" s="7">
        <f ca="1">DATE($G$4,MONTH(1&amp;$F$4),1)</f>
        <v>42064</v>
      </c>
      <c r="B9" s="51"/>
      <c r="C9" s="52"/>
      <c r="D9" s="53"/>
      <c r="E9" s="53"/>
      <c r="F9" s="53"/>
      <c r="G9" s="53"/>
      <c r="H9" s="54"/>
      <c r="I9" s="55" t="str">
        <f>IF(SUM(C9:H9)=0,"",SUM(C9:H9))</f>
        <v/>
      </c>
    </row>
    <row r="10" spans="1:14">
      <c r="A10" s="7">
        <f ca="1">$A$9+1</f>
        <v>42065</v>
      </c>
      <c r="B10" s="51"/>
      <c r="C10" s="52"/>
      <c r="D10" s="53"/>
      <c r="E10" s="53"/>
      <c r="F10" s="53"/>
      <c r="G10" s="53"/>
      <c r="H10" s="54"/>
      <c r="I10" s="55" t="str">
        <f t="shared" ref="I10:I36" si="0">IF(SUM(C10:H10)=0,"",SUM(C10:H10))</f>
        <v/>
      </c>
    </row>
    <row r="11" spans="1:14">
      <c r="A11" s="7">
        <f ca="1">$A$10+1</f>
        <v>42066</v>
      </c>
      <c r="B11" s="51"/>
      <c r="C11" s="52"/>
      <c r="D11" s="53"/>
      <c r="E11" s="53"/>
      <c r="F11" s="53"/>
      <c r="G11" s="53"/>
      <c r="H11" s="54"/>
      <c r="I11" s="55" t="str">
        <f t="shared" si="0"/>
        <v/>
      </c>
    </row>
    <row r="12" spans="1:14">
      <c r="A12" s="7">
        <f ca="1">$A$11+1</f>
        <v>42067</v>
      </c>
      <c r="B12" s="51"/>
      <c r="C12" s="52"/>
      <c r="D12" s="53"/>
      <c r="E12" s="53"/>
      <c r="F12" s="53"/>
      <c r="G12" s="53"/>
      <c r="H12" s="54"/>
      <c r="I12" s="55" t="str">
        <f t="shared" si="0"/>
        <v/>
      </c>
    </row>
    <row r="13" spans="1:14">
      <c r="A13" s="7">
        <f ca="1">$A$12+1</f>
        <v>42068</v>
      </c>
      <c r="B13" s="51"/>
      <c r="C13" s="52"/>
      <c r="D13" s="53"/>
      <c r="E13" s="53"/>
      <c r="F13" s="53"/>
      <c r="G13" s="53"/>
      <c r="H13" s="54"/>
      <c r="I13" s="55" t="str">
        <f t="shared" si="0"/>
        <v/>
      </c>
    </row>
    <row r="14" spans="1:14">
      <c r="A14" s="7">
        <f ca="1">$A$13+1</f>
        <v>42069</v>
      </c>
      <c r="B14" s="51"/>
      <c r="C14" s="52"/>
      <c r="D14" s="53"/>
      <c r="E14" s="53"/>
      <c r="F14" s="53"/>
      <c r="G14" s="53"/>
      <c r="H14" s="54"/>
      <c r="I14" s="55" t="str">
        <f t="shared" si="0"/>
        <v/>
      </c>
    </row>
    <row r="15" spans="1:14">
      <c r="A15" s="7">
        <f ca="1">$A$14+1</f>
        <v>42070</v>
      </c>
      <c r="B15" s="51"/>
      <c r="C15" s="52"/>
      <c r="D15" s="53"/>
      <c r="E15" s="53"/>
      <c r="F15" s="53"/>
      <c r="G15" s="53"/>
      <c r="H15" s="54"/>
      <c r="I15" s="55" t="str">
        <f t="shared" si="0"/>
        <v/>
      </c>
    </row>
    <row r="16" spans="1:14">
      <c r="A16" s="7">
        <f ca="1">$A$15+1</f>
        <v>42071</v>
      </c>
      <c r="B16" s="51"/>
      <c r="C16" s="52"/>
      <c r="D16" s="53"/>
      <c r="E16" s="53"/>
      <c r="F16" s="53"/>
      <c r="G16" s="53"/>
      <c r="H16" s="54"/>
      <c r="I16" s="55" t="str">
        <f t="shared" si="0"/>
        <v/>
      </c>
    </row>
    <row r="17" spans="1:9">
      <c r="A17" s="7">
        <f ca="1">$A$16+1</f>
        <v>42072</v>
      </c>
      <c r="B17" s="51"/>
      <c r="C17" s="52"/>
      <c r="D17" s="53"/>
      <c r="E17" s="53"/>
      <c r="F17" s="53"/>
      <c r="G17" s="53"/>
      <c r="H17" s="54"/>
      <c r="I17" s="55" t="str">
        <f t="shared" si="0"/>
        <v/>
      </c>
    </row>
    <row r="18" spans="1:9">
      <c r="A18" s="7">
        <f ca="1">$A$17+1</f>
        <v>42073</v>
      </c>
      <c r="B18" s="51"/>
      <c r="C18" s="52"/>
      <c r="D18" s="53"/>
      <c r="E18" s="53"/>
      <c r="F18" s="53"/>
      <c r="G18" s="53"/>
      <c r="H18" s="54"/>
      <c r="I18" s="55" t="str">
        <f t="shared" si="0"/>
        <v/>
      </c>
    </row>
    <row r="19" spans="1:9">
      <c r="A19" s="7">
        <f ca="1">$A$18+1</f>
        <v>42074</v>
      </c>
      <c r="B19" s="51"/>
      <c r="C19" s="52"/>
      <c r="D19" s="53"/>
      <c r="E19" s="53"/>
      <c r="F19" s="53"/>
      <c r="G19" s="53"/>
      <c r="H19" s="54"/>
      <c r="I19" s="55" t="str">
        <f t="shared" si="0"/>
        <v/>
      </c>
    </row>
    <row r="20" spans="1:9">
      <c r="A20" s="7">
        <f ca="1">$A$19+1</f>
        <v>42075</v>
      </c>
      <c r="B20" s="51"/>
      <c r="C20" s="52"/>
      <c r="D20" s="53"/>
      <c r="E20" s="53"/>
      <c r="F20" s="53"/>
      <c r="G20" s="53"/>
      <c r="H20" s="54"/>
      <c r="I20" s="55" t="str">
        <f t="shared" si="0"/>
        <v/>
      </c>
    </row>
    <row r="21" spans="1:9">
      <c r="A21" s="7">
        <f ca="1">$A$20+1</f>
        <v>42076</v>
      </c>
      <c r="B21" s="51"/>
      <c r="C21" s="52"/>
      <c r="D21" s="53"/>
      <c r="E21" s="53"/>
      <c r="F21" s="53"/>
      <c r="G21" s="53"/>
      <c r="H21" s="54"/>
      <c r="I21" s="55" t="str">
        <f t="shared" si="0"/>
        <v/>
      </c>
    </row>
    <row r="22" spans="1:9">
      <c r="A22" s="7">
        <f ca="1">$A$21+1</f>
        <v>42077</v>
      </c>
      <c r="B22" s="56"/>
      <c r="C22" s="52"/>
      <c r="D22" s="53"/>
      <c r="E22" s="53"/>
      <c r="F22" s="53"/>
      <c r="G22" s="53"/>
      <c r="H22" s="54"/>
      <c r="I22" s="55" t="str">
        <f t="shared" si="0"/>
        <v/>
      </c>
    </row>
    <row r="23" spans="1:9">
      <c r="A23" s="7">
        <f ca="1">$A$22+1</f>
        <v>42078</v>
      </c>
      <c r="B23" s="51"/>
      <c r="C23" s="52"/>
      <c r="D23" s="53"/>
      <c r="E23" s="53"/>
      <c r="F23" s="53"/>
      <c r="G23" s="53"/>
      <c r="H23" s="54"/>
      <c r="I23" s="55" t="str">
        <f t="shared" si="0"/>
        <v/>
      </c>
    </row>
    <row r="24" spans="1:9">
      <c r="A24" s="7">
        <f ca="1">$A$23+1</f>
        <v>42079</v>
      </c>
      <c r="B24" s="51"/>
      <c r="C24" s="52"/>
      <c r="D24" s="53"/>
      <c r="E24" s="53"/>
      <c r="F24" s="53"/>
      <c r="G24" s="53"/>
      <c r="H24" s="54"/>
      <c r="I24" s="55" t="str">
        <f t="shared" si="0"/>
        <v/>
      </c>
    </row>
    <row r="25" spans="1:9">
      <c r="A25" s="7">
        <f ca="1">$A$24+1</f>
        <v>42080</v>
      </c>
      <c r="B25" s="51"/>
      <c r="C25" s="52"/>
      <c r="D25" s="53"/>
      <c r="E25" s="53"/>
      <c r="F25" s="53"/>
      <c r="G25" s="53"/>
      <c r="H25" s="54"/>
      <c r="I25" s="55" t="str">
        <f t="shared" si="0"/>
        <v/>
      </c>
    </row>
    <row r="26" spans="1:9">
      <c r="A26" s="7">
        <f ca="1">$A$25+1</f>
        <v>42081</v>
      </c>
      <c r="B26" s="51"/>
      <c r="C26" s="52"/>
      <c r="D26" s="53"/>
      <c r="E26" s="53"/>
      <c r="F26" s="53"/>
      <c r="G26" s="53"/>
      <c r="H26" s="54"/>
      <c r="I26" s="55" t="str">
        <f t="shared" si="0"/>
        <v/>
      </c>
    </row>
    <row r="27" spans="1:9">
      <c r="A27" s="68">
        <f ca="1">$A$26+1</f>
        <v>42082</v>
      </c>
      <c r="B27" s="56"/>
      <c r="C27" s="52"/>
      <c r="D27" s="53"/>
      <c r="E27" s="53"/>
      <c r="F27" s="53"/>
      <c r="G27" s="53"/>
      <c r="H27" s="53"/>
      <c r="I27" s="55" t="str">
        <f t="shared" si="0"/>
        <v/>
      </c>
    </row>
    <row r="28" spans="1:9">
      <c r="A28" s="7">
        <f ca="1">$A$27+1</f>
        <v>42083</v>
      </c>
      <c r="B28" s="51"/>
      <c r="C28" s="52"/>
      <c r="D28" s="53"/>
      <c r="E28" s="53"/>
      <c r="F28" s="53"/>
      <c r="G28" s="53"/>
      <c r="H28" s="54"/>
      <c r="I28" s="55" t="str">
        <f t="shared" si="0"/>
        <v/>
      </c>
    </row>
    <row r="29" spans="1:9">
      <c r="A29" s="7">
        <f ca="1">$A$28+1</f>
        <v>42084</v>
      </c>
      <c r="B29" s="51"/>
      <c r="C29" s="52"/>
      <c r="D29" s="53"/>
      <c r="E29" s="53"/>
      <c r="F29" s="53"/>
      <c r="G29" s="53"/>
      <c r="H29" s="54"/>
      <c r="I29" s="55" t="str">
        <f t="shared" si="0"/>
        <v/>
      </c>
    </row>
    <row r="30" spans="1:9">
      <c r="A30" s="7">
        <f ca="1">$A$29+1</f>
        <v>42085</v>
      </c>
      <c r="B30" s="51"/>
      <c r="C30" s="52"/>
      <c r="D30" s="53"/>
      <c r="E30" s="53"/>
      <c r="F30" s="53"/>
      <c r="G30" s="53"/>
      <c r="H30" s="54"/>
      <c r="I30" s="55" t="str">
        <f t="shared" si="0"/>
        <v/>
      </c>
    </row>
    <row r="31" spans="1:9">
      <c r="A31" s="7">
        <f ca="1">$A$30+1</f>
        <v>42086</v>
      </c>
      <c r="B31" s="51"/>
      <c r="C31" s="52"/>
      <c r="D31" s="53"/>
      <c r="E31" s="53"/>
      <c r="F31" s="53"/>
      <c r="G31" s="53"/>
      <c r="H31" s="54"/>
      <c r="I31" s="55" t="str">
        <f t="shared" si="0"/>
        <v/>
      </c>
    </row>
    <row r="32" spans="1:9">
      <c r="A32" s="7">
        <f ca="1">$A$31+1</f>
        <v>42087</v>
      </c>
      <c r="B32" s="51"/>
      <c r="C32" s="52"/>
      <c r="D32" s="53"/>
      <c r="E32" s="53"/>
      <c r="F32" s="53"/>
      <c r="G32" s="53"/>
      <c r="H32" s="54"/>
      <c r="I32" s="55" t="str">
        <f t="shared" si="0"/>
        <v/>
      </c>
    </row>
    <row r="33" spans="1:9">
      <c r="A33" s="7">
        <f ca="1">$A$32+1</f>
        <v>42088</v>
      </c>
      <c r="B33" s="51"/>
      <c r="C33" s="52"/>
      <c r="D33" s="53"/>
      <c r="E33" s="53"/>
      <c r="F33" s="53"/>
      <c r="G33" s="53"/>
      <c r="H33" s="54"/>
      <c r="I33" s="55" t="str">
        <f t="shared" si="0"/>
        <v/>
      </c>
    </row>
    <row r="34" spans="1:9">
      <c r="A34" s="7">
        <f ca="1">$A$33+1</f>
        <v>42089</v>
      </c>
      <c r="B34" s="51"/>
      <c r="C34" s="52"/>
      <c r="D34" s="53"/>
      <c r="E34" s="53"/>
      <c r="F34" s="53"/>
      <c r="G34" s="53"/>
      <c r="H34" s="54"/>
      <c r="I34" s="55" t="str">
        <f t="shared" si="0"/>
        <v/>
      </c>
    </row>
    <row r="35" spans="1:9">
      <c r="A35" s="7">
        <f ca="1">$A$34+1</f>
        <v>42090</v>
      </c>
      <c r="B35" s="51"/>
      <c r="C35" s="52"/>
      <c r="D35" s="53"/>
      <c r="E35" s="53"/>
      <c r="F35" s="53"/>
      <c r="G35" s="53"/>
      <c r="H35" s="54"/>
      <c r="I35" s="55" t="str">
        <f t="shared" si="0"/>
        <v/>
      </c>
    </row>
    <row r="36" spans="1:9">
      <c r="A36" s="7">
        <f ca="1">$A$35+1</f>
        <v>42091</v>
      </c>
      <c r="B36" s="51"/>
      <c r="C36" s="52"/>
      <c r="D36" s="53"/>
      <c r="E36" s="53"/>
      <c r="F36" s="53"/>
      <c r="G36" s="53"/>
      <c r="H36" s="54"/>
      <c r="I36" s="55" t="str">
        <f t="shared" si="0"/>
        <v/>
      </c>
    </row>
    <row r="37" spans="1:9" ht="22.5" customHeight="1" thickBot="1">
      <c r="A37" s="67" t="str">
        <f ca="1">MID(CELL("filename",A1),FIND("]",CELL("filename",A1))+1,LEN(CELL("filename",A1))-FIND("]",CELL("filename",A1)))</f>
        <v>Mars-2015</v>
      </c>
      <c r="B37" s="46"/>
      <c r="C37" s="47">
        <f ca="1">SUM(INDIRECT("C9:"&amp;ADDRESS(ROW()-1,COLUMN(),4)))</f>
        <v>0</v>
      </c>
      <c r="D37" s="48">
        <f ca="1">SUM(INDIRECT("D9:"&amp;ADDRESS(ROW()-1,COLUMN(),4)))</f>
        <v>0</v>
      </c>
      <c r="E37" s="48">
        <f ca="1">SUM(INDIRECT("E9:"&amp;ADDRESS(ROW()-1,COLUMN(),4)))</f>
        <v>0</v>
      </c>
      <c r="F37" s="48">
        <f ca="1">SUM(INDIRECT("F9:"&amp;ADDRESS(ROW()-1,COLUMN(),4)))</f>
        <v>0</v>
      </c>
      <c r="G37" s="48">
        <f ca="1">SUM(INDIRECT("G9:"&amp;ADDRESS(ROW()-1,COLUMN(),4)))</f>
        <v>0</v>
      </c>
      <c r="H37" s="49">
        <f ca="1">SUM(INDIRECT("H9:"&amp;ADDRESS(ROW()-1,COLUMN(),4)))</f>
        <v>0</v>
      </c>
      <c r="I37" s="50">
        <f ca="1">SUM(INDIRECT("I9:"&amp;ADDRESS(ROW()-1,COLUMN(),4)))</f>
        <v>0</v>
      </c>
    </row>
  </sheetData>
  <mergeCells count="4">
    <mergeCell ref="C2:G2"/>
    <mergeCell ref="C4:E5"/>
    <mergeCell ref="F4:F5"/>
    <mergeCell ref="G4:G5"/>
  </mergeCells>
  <pageMargins left="0.7" right="0.7" top="0.75" bottom="0.75" header="0.3" footer="0.3"/>
  <pageSetup paperSize="9" scale="5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Total Général</vt:lpstr>
      <vt:lpstr>Total - Mois</vt:lpstr>
      <vt:lpstr>Données</vt:lpstr>
      <vt:lpstr>Février-2015</vt:lpstr>
      <vt:lpstr>Mars-2015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M.SAHIR</dc:creator>
  <cp:lastModifiedBy>DonMarfipo</cp:lastModifiedBy>
  <cp:lastPrinted>2015-11-13T10:37:27Z</cp:lastPrinted>
  <dcterms:created xsi:type="dcterms:W3CDTF">2014-08-27T13:08:32Z</dcterms:created>
  <dcterms:modified xsi:type="dcterms:W3CDTF">2015-12-12T12:42:10Z</dcterms:modified>
</cp:coreProperties>
</file>